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500" windowHeight="10830" tabRatio="873" firstSheet="3" activeTab="54"/>
  </bookViews>
  <sheets>
    <sheet name="laroux" sheetId="77" state="veryHidden" r:id="rId1"/>
    <sheet name="索引" sheetId="161" state="hidden" r:id="rId2"/>
    <sheet name="填表说明" sheetId="160" state="hidden" r:id="rId3"/>
    <sheet name="申报表封面" sheetId="158" r:id="rId4"/>
    <sheet name="或有事项声明书" sheetId="163" state="hidden" r:id="rId5"/>
    <sheet name="期后事项声明书" sheetId="164" state="hidden" r:id="rId6"/>
    <sheet name="会计政策调查表" sheetId="165" state="hidden" r:id="rId7"/>
    <sheet name="审定后资产负债表" sheetId="167" state="hidden" r:id="rId8"/>
    <sheet name="资产负债表" sheetId="159" state="hidden" r:id="rId9"/>
    <sheet name="1-汇总表" sheetId="1" state="hidden" r:id="rId10"/>
    <sheet name="2-分类汇总" sheetId="2" state="hidden" r:id="rId11"/>
    <sheet name="3-流动汇总" sheetId="3" state="hidden" r:id="rId12"/>
    <sheet name="3-1货币汇总表" sheetId="157" state="hidden" r:id="rId13"/>
    <sheet name="3-1-1现金" sheetId="4" state="hidden" r:id="rId14"/>
    <sheet name="3-1-2银行存款" sheetId="5" state="hidden" r:id="rId15"/>
    <sheet name="3-1-3其他货币资金" sheetId="6" state="hidden" r:id="rId16"/>
    <sheet name="3-2交易性金融资产汇总" sheetId="7" state="hidden" r:id="rId17"/>
    <sheet name="3-2-1交易性-股票" sheetId="8" state="hidden" r:id="rId18"/>
    <sheet name="3-2-2交易性-债券" sheetId="9" state="hidden" r:id="rId19"/>
    <sheet name="3-2-3交易性-基金" sheetId="121" state="hidden" r:id="rId20"/>
    <sheet name="3-3应收票据 " sheetId="168" state="hidden" r:id="rId21"/>
    <sheet name="3-4应收账款" sheetId="11" state="hidden" r:id="rId22"/>
    <sheet name="3-5预付账款" sheetId="14" state="hidden" r:id="rId23"/>
    <sheet name="3-6应收利息" sheetId="13" state="hidden" r:id="rId24"/>
    <sheet name="3-7应收股利" sheetId="12" state="hidden" r:id="rId25"/>
    <sheet name="3-8其他应收款" sheetId="16" state="hidden" r:id="rId26"/>
    <sheet name="3-9存货汇总" sheetId="17" state="hidden" r:id="rId27"/>
    <sheet name="3-9-1材料采购（在途物资）" sheetId="19" state="hidden" r:id="rId28"/>
    <sheet name="汇总表" sheetId="171" r:id="rId29"/>
    <sheet name="3-9-2原材料" sheetId="18" r:id="rId30"/>
    <sheet name="3-9-4委托加工物资" sheetId="100" state="hidden" r:id="rId31"/>
    <sheet name="3-9-6在产品（自制半成品）" sheetId="99" state="hidden" r:id="rId32"/>
    <sheet name="3-9-7发出商品" sheetId="116" state="hidden" r:id="rId33"/>
    <sheet name="3-9-8在用周转材料" sheetId="26" state="hidden" r:id="rId34"/>
    <sheet name="3-10一年到期非流动资产" sheetId="31" state="hidden" r:id="rId35"/>
    <sheet name="3-11其他流动资产" sheetId="32" state="hidden" r:id="rId36"/>
    <sheet name="4-非流动资产汇总" sheetId="150" state="hidden" r:id="rId37"/>
    <sheet name="4-1可供出售金融资产汇总" sheetId="33" state="hidden" r:id="rId38"/>
    <sheet name="4-1-1可出售-股票" sheetId="34" state="hidden" r:id="rId39"/>
    <sheet name="4-1-2可出售-债券" sheetId="35" state="hidden" r:id="rId40"/>
    <sheet name="4-1-3可出售-其他" sheetId="123" state="hidden" r:id="rId41"/>
    <sheet name="4-2持有到期投资" sheetId="124" state="hidden" r:id="rId42"/>
    <sheet name="4-3长期应收" sheetId="127" state="hidden" r:id="rId43"/>
    <sheet name="4-4股权投资" sheetId="36" state="hidden" r:id="rId44"/>
    <sheet name="4-5投资性房地产汇总表" sheetId="162" state="hidden" r:id="rId45"/>
    <sheet name="4-5-1投资性房地产" sheetId="126" state="hidden" r:id="rId46"/>
    <sheet name="4-5-2投资性房地产" sheetId="154" state="hidden" r:id="rId47"/>
    <sheet name="4-5-3投资性地产" sheetId="156" state="hidden" r:id="rId48"/>
    <sheet name="4-5-4投资性地产" sheetId="155" state="hidden" r:id="rId49"/>
    <sheet name="4-6固定资产汇总" sheetId="37" state="hidden" r:id="rId50"/>
    <sheet name="4-6-1房屋建筑物" sheetId="38" state="hidden" r:id="rId51"/>
    <sheet name="4-6-2构筑物" sheetId="39" state="hidden" r:id="rId52"/>
    <sheet name="4-6-3管道沟槽" sheetId="40" state="hidden" r:id="rId53"/>
    <sheet name="4-6-4机器设备 (主线设备)" sheetId="170" r:id="rId54"/>
    <sheet name="4-6-4机器设备 (附属设备)" sheetId="172" r:id="rId55"/>
    <sheet name="4-6-7土地" sheetId="120" state="hidden" r:id="rId56"/>
    <sheet name="4-7在建工程汇总" sheetId="128" state="hidden" r:id="rId57"/>
    <sheet name="4-7-1在建（土建）" sheetId="45" state="hidden" r:id="rId58"/>
    <sheet name="4-7-2在建（设备）" sheetId="46" state="hidden" r:id="rId59"/>
    <sheet name="4-8工程物资" sheetId="44" state="hidden" r:id="rId60"/>
    <sheet name="4-9固定资产清理" sheetId="47" state="hidden" r:id="rId61"/>
    <sheet name="4-10生产性生物资产" sheetId="129" state="hidden" r:id="rId62"/>
    <sheet name="4-11油气资产" sheetId="130" state="hidden" r:id="rId63"/>
    <sheet name="4-12无形资产汇总" sheetId="131" state="hidden" r:id="rId64"/>
    <sheet name="4-12-1无形-土地" sheetId="49" state="hidden" r:id="rId65"/>
    <sheet name="4-12-2无形-矿业权" sheetId="152" state="hidden" r:id="rId66"/>
    <sheet name="4-12-3无形-其他" sheetId="50" state="hidden" r:id="rId67"/>
    <sheet name="无形资产明细" sheetId="166" state="hidden" r:id="rId68"/>
    <sheet name="4-13开发支出" sheetId="151" state="hidden" r:id="rId69"/>
    <sheet name="4-14商誉" sheetId="133" state="hidden" r:id="rId70"/>
    <sheet name="4-15长期待摊费用" sheetId="52" state="hidden" r:id="rId71"/>
    <sheet name="4-16递延所得税资产" sheetId="54" state="hidden" r:id="rId72"/>
    <sheet name="4-17其他非流动资产" sheetId="53" state="hidden" r:id="rId73"/>
    <sheet name="5-流动负债汇总" sheetId="55" state="hidden" r:id="rId74"/>
    <sheet name="5-1短期借款" sheetId="56" state="hidden" r:id="rId75"/>
    <sheet name="5-2交易性金融负债" sheetId="134" state="hidden" r:id="rId76"/>
    <sheet name="5-3应付票据" sheetId="57" state="hidden" r:id="rId77"/>
    <sheet name="5-4应付账款" sheetId="58" state="hidden" r:id="rId78"/>
    <sheet name="5-5预收账款" sheetId="59" state="hidden" r:id="rId79"/>
    <sheet name="5-6职工薪酬" sheetId="62" state="hidden" r:id="rId80"/>
    <sheet name="5-7应交税费" sheetId="64" state="hidden" r:id="rId81"/>
    <sheet name="5-8应付利息" sheetId="135" state="hidden" r:id="rId82"/>
    <sheet name="5-9应付股利（利润）" sheetId="65" state="hidden" r:id="rId83"/>
    <sheet name="5-10其他应付款" sheetId="61" state="hidden" r:id="rId84"/>
    <sheet name="5-11一年到期非流动负债" sheetId="68" state="hidden" r:id="rId85"/>
    <sheet name="5-12其他流动负债" sheetId="69" state="hidden" r:id="rId86"/>
    <sheet name="6-非流动负债汇总" sheetId="70" state="hidden" r:id="rId87"/>
    <sheet name="6-1长期借款" sheetId="71" state="hidden" r:id="rId88"/>
    <sheet name="6-2应付债券" sheetId="110" state="hidden" r:id="rId89"/>
    <sheet name="6-3长期应付款" sheetId="73" state="hidden" r:id="rId90"/>
    <sheet name="6-4专项应付款" sheetId="111" state="hidden" r:id="rId91"/>
    <sheet name="6-5预计负债" sheetId="136" state="hidden" r:id="rId92"/>
    <sheet name="6-6递延所得税负债" sheetId="76" state="hidden" r:id="rId93"/>
    <sheet name="6-7其他非流动负债" sheetId="96" state="hidden" r:id="rId94"/>
    <sheet name="00000000" sheetId="78" state="veryHidden" r:id="rId95"/>
  </sheets>
  <externalReferences>
    <externalReference r:id="rId98"/>
    <externalReference r:id="rId99"/>
    <externalReference r:id="rId100"/>
    <externalReference r:id="rId101"/>
  </externalReferences>
  <definedNames>
    <definedName name="_xlnm._FilterDatabase" localSheetId="54" hidden="1">'4-6-4机器设备 (附属设备)'!$A$5:$HXP$365</definedName>
    <definedName name="_xlnm._FilterDatabase" localSheetId="53" hidden="1">'4-6-4机器设备 (主线设备)'!$A$5:$Q$7</definedName>
    <definedName name="_xlnm._FilterDatabase" localSheetId="29" hidden="1">'3-9-2原材料'!$A$5:$O$4699</definedName>
    <definedName name="_xlnm._FilterDatabase" localSheetId="67" hidden="1">无形资产明细!$A$5:$L$34</definedName>
    <definedName name="aa" localSheetId="68">#REF!</definedName>
    <definedName name="aa" localSheetId="36">#REF!</definedName>
    <definedName name="_xlnm.Print_Area" localSheetId="9">'1-汇总表'!$A$1:$F$33</definedName>
    <definedName name="_xlnm.Print_Area" localSheetId="34">'3-10一年到期非流动资产'!$A$1:$I$32</definedName>
    <definedName name="_xlnm.Print_Area" localSheetId="35">'3-11其他流动资产'!$A$1:$J$32</definedName>
    <definedName name="_xlnm.Print_Area" localSheetId="13">'3-1-1现金'!$A$1:$J$32</definedName>
    <definedName name="_xlnm.Print_Area" localSheetId="14">'3-1-2银行存款'!$A$1:$K$32</definedName>
    <definedName name="_xlnm.Print_Area" localSheetId="15">'3-1-3其他货币资金'!$A$1:$K$32</definedName>
    <definedName name="_xlnm.Print_Area" localSheetId="17">'3-2-1交易性-股票'!$A$1:$L$32</definedName>
    <definedName name="_xlnm.Print_Area" localSheetId="18">'3-2-2交易性-债券'!$A$1:$L$32</definedName>
    <definedName name="_xlnm.Print_Area" localSheetId="19">'3-2-3交易性-基金'!$A$1:$L$32</definedName>
    <definedName name="_xlnm.Print_Area" localSheetId="20">'3-3应收票据 '!$A$1:$M$32</definedName>
    <definedName name="_xlnm.Print_Area" localSheetId="21">'3-4应收账款'!$A$1:$P$33</definedName>
    <definedName name="_xlnm.Print_Area" localSheetId="22">'3-5预付账款'!$A$1:$P$33</definedName>
    <definedName name="_xlnm.Print_Area" localSheetId="23">'3-6应收利息'!$A$1:$K$32</definedName>
    <definedName name="_xlnm.Print_Area" localSheetId="24">'3-7应收股利'!$A$1:$I$32</definedName>
    <definedName name="_xlnm.Print_Area" localSheetId="25">'3-8其他应收款'!$A$1:$P$33</definedName>
    <definedName name="_xlnm.Print_Area" localSheetId="27">'3-9-1材料采购（在途物资）'!$A$1:$M$32</definedName>
    <definedName name="_xlnm.Print_Area" localSheetId="38">'4-1-1可出售-股票'!$A$1:$L$32</definedName>
    <definedName name="_xlnm.Print_Area" localSheetId="64">'4-12-1无形-土地'!$A$1:$W$31</definedName>
    <definedName name="_xlnm.Print_Area" localSheetId="66">'4-12-3无形-其他'!$A$1:$K$32</definedName>
    <definedName name="_xlnm.Print_Area" localSheetId="68">'4-13开发支出'!$A$1:$H$32</definedName>
    <definedName name="_xlnm.Print_Area" localSheetId="70">'4-15长期待摊费用'!$A$1:$K$31</definedName>
    <definedName name="_xlnm.Print_Area" localSheetId="72">'4-17其他非流动资产'!$A$1:$H$32</definedName>
    <definedName name="_xlnm.Print_Area" localSheetId="42">'4-3长期应收'!$A$1:$I$32</definedName>
    <definedName name="_xlnm.Print_Area" localSheetId="45">'4-5-1投资性房地产'!$A$1:$AA$37</definedName>
    <definedName name="_xlnm.Print_Area" localSheetId="50">'4-6-1房屋建筑物'!$A$1:$AH$35</definedName>
    <definedName name="_xlnm.Print_Area" localSheetId="51">'4-6-2构筑物'!$A$1:$W$35</definedName>
    <definedName name="_xlnm.Print_Area" localSheetId="52">'4-6-3管道沟槽'!$A$1:$O$32</definedName>
    <definedName name="_xlnm.Print_Area" localSheetId="53">'4-6-4机器设备 (主线设备)'!$A$1:$Q$25</definedName>
    <definedName name="_xlnm.Print_Area" localSheetId="57">'4-7-1在建（土建）'!$A$1:$X$32</definedName>
    <definedName name="_xlnm.Print_Area" localSheetId="58">'4-7-2在建（设备）'!$A$1:$V$31</definedName>
    <definedName name="_xlnm.Print_Area" localSheetId="59">'4-8工程物资'!$A$1:$M$32</definedName>
    <definedName name="_xlnm.Print_Area" localSheetId="60">'4-9固定资产清理'!$A$1:$H$32</definedName>
    <definedName name="_xlnm.Print_Area" localSheetId="83">'5-10其他应付款'!$A$1:$G$32</definedName>
    <definedName name="_xlnm.Print_Area" localSheetId="74">'5-1短期借款'!$A$1:$K$32</definedName>
    <definedName name="_xlnm.Print_Area" localSheetId="76">'5-3应付票据'!$A$1:$H$32</definedName>
    <definedName name="_xlnm.Print_Area" localSheetId="77">'5-4应付账款'!$A$1:$G$32</definedName>
    <definedName name="_xlnm.Print_Area" localSheetId="78">'5-5预收账款'!$A$1:$G$32</definedName>
    <definedName name="_xlnm.Print_Area" localSheetId="79">'5-6职工薪酬'!$A$1:$F$32</definedName>
    <definedName name="_xlnm.Print_Area" localSheetId="80">'5-7应交税费'!$A$1:$G$32</definedName>
    <definedName name="_xlnm.Print_Area" localSheetId="87">'6-1长期借款'!$A$1:$K$32</definedName>
    <definedName name="_xlnm.Print_Area" localSheetId="67">无形资产明细!$A$1:$L$34</definedName>
    <definedName name="Print_Area_MI" localSheetId="3">#REF!</definedName>
    <definedName name="_xlnm.Print_Titles" localSheetId="10">'2-分类汇总'!$1:$5</definedName>
    <definedName name="_xlnm.Print_Titles" localSheetId="34">'3-10一年到期非流动资产'!$1:$5</definedName>
    <definedName name="_xlnm.Print_Titles" localSheetId="35">'3-11其他流动资产'!$1:$5</definedName>
    <definedName name="_xlnm.Print_Titles" localSheetId="13">'3-1-1现金'!$1:$5</definedName>
    <definedName name="_xlnm.Print_Titles" localSheetId="14">'3-1-2银行存款'!$1:$5</definedName>
    <definedName name="_xlnm.Print_Titles" localSheetId="15">'3-1-3其他货币资金'!$1:$5</definedName>
    <definedName name="_xlnm.Print_Titles" localSheetId="17">'3-2-1交易性-股票'!$1:$5</definedName>
    <definedName name="_xlnm.Print_Titles" localSheetId="18">'3-2-2交易性-债券'!$1:$5</definedName>
    <definedName name="_xlnm.Print_Titles" localSheetId="20">'3-3应收票据 '!$1:$5</definedName>
    <definedName name="_xlnm.Print_Titles" localSheetId="22">'3-5预付账款'!$1:$5</definedName>
    <definedName name="_xlnm.Print_Titles" localSheetId="23">'3-6应收利息'!$1:$5</definedName>
    <definedName name="_xlnm.Print_Titles" localSheetId="24">'3-7应收股利'!$1:$5</definedName>
    <definedName name="_xlnm.Print_Titles" localSheetId="25">'3-8其他应收款'!$1:$5</definedName>
    <definedName name="_xlnm.Print_Titles" localSheetId="27">'3-9-1材料采购（在途物资）'!$1:$6</definedName>
    <definedName name="_xlnm.Print_Titles" localSheetId="29">'3-9-2原材料'!$1:$6</definedName>
    <definedName name="_xlnm.Print_Titles" localSheetId="30">'3-9-4委托加工物资'!$1:$6</definedName>
    <definedName name="_xlnm.Print_Titles" localSheetId="31">'3-9-6在产品（自制半成品）'!$1:$6</definedName>
    <definedName name="_xlnm.Print_Titles" localSheetId="32">'3-9-7发出商品'!$1:$6</definedName>
    <definedName name="_xlnm.Print_Titles" localSheetId="33">'3-9-8在用周转材料'!$1:$6</definedName>
    <definedName name="_xlnm.Print_Titles" localSheetId="61">'4-10生产性生物资产'!$1:$6</definedName>
    <definedName name="_xlnm.Print_Titles" localSheetId="38">'4-1-1可出售-股票'!$1:$5</definedName>
    <definedName name="_xlnm.Print_Titles" localSheetId="62">'4-11油气资产'!$1:$6</definedName>
    <definedName name="_xlnm.Print_Titles" localSheetId="64">'4-12-1无形-土地'!$1:$5</definedName>
    <definedName name="_xlnm.Print_Titles" localSheetId="65">'4-12-2无形-矿业权'!$1:$5</definedName>
    <definedName name="_xlnm.Print_Titles" localSheetId="66">'4-12-3无形-其他'!$1:$5</definedName>
    <definedName name="_xlnm.Print_Titles" localSheetId="39">'4-1-2可出售-债券'!$1:$5</definedName>
    <definedName name="_xlnm.Print_Titles" localSheetId="68">'4-13开发支出'!$1:$5</definedName>
    <definedName name="_xlnm.Print_Titles" localSheetId="40">'4-1-3可出售-其他'!$1:$5</definedName>
    <definedName name="_xlnm.Print_Titles" localSheetId="69">'4-14商誉'!$1:$5</definedName>
    <definedName name="_xlnm.Print_Titles" localSheetId="70">'4-15长期待摊费用'!$1:$5</definedName>
    <definedName name="_xlnm.Print_Titles" localSheetId="71">'4-16递延所得税资产'!$1:$5</definedName>
    <definedName name="_xlnm.Print_Titles" localSheetId="72">'4-17其他非流动资产'!$1:$5</definedName>
    <definedName name="_xlnm.Print_Titles" localSheetId="41">'4-2持有到期投资'!$1:$5</definedName>
    <definedName name="_xlnm.Print_Titles" localSheetId="42">'4-3长期应收'!$1:$5</definedName>
    <definedName name="_xlnm.Print_Titles" localSheetId="43">'4-4股权投资'!$1:$5</definedName>
    <definedName name="_xlnm.Print_Titles" localSheetId="45">'4-5-1投资性房地产'!$1:$7</definedName>
    <definedName name="_xlnm.Print_Titles" localSheetId="46">'4-5-2投资性房地产'!$1:$7</definedName>
    <definedName name="_xlnm.Print_Titles" localSheetId="47">'4-5-3投资性地产'!$1:$6</definedName>
    <definedName name="_xlnm.Print_Titles" localSheetId="48">'4-5-4投资性地产'!$1:$6</definedName>
    <definedName name="_xlnm.Print_Titles" localSheetId="50">'4-6-1房屋建筑物'!$1:$6</definedName>
    <definedName name="_xlnm.Print_Titles" localSheetId="51">'4-6-2构筑物'!$1:$6</definedName>
    <definedName name="_xlnm.Print_Titles" localSheetId="52">'4-6-3管道沟槽'!$1:$6</definedName>
    <definedName name="_xlnm.Print_Titles" localSheetId="53">'4-6-4机器设备 (主线设备)'!$1:$6</definedName>
    <definedName name="_xlnm.Print_Titles" localSheetId="55">'4-6-7土地'!$1:$6</definedName>
    <definedName name="_xlnm.Print_Titles" localSheetId="57">'4-7-1在建（土建）'!$1:$5</definedName>
    <definedName name="_xlnm.Print_Titles" localSheetId="58">'4-7-2在建（设备）'!$1:$6</definedName>
    <definedName name="_xlnm.Print_Titles" localSheetId="59">'4-8工程物资'!$1:$6</definedName>
    <definedName name="_xlnm.Print_Titles" localSheetId="60">'4-9固定资产清理'!$1:$5</definedName>
    <definedName name="_xlnm.Print_Titles" localSheetId="83">'5-10其他应付款'!$1:$5</definedName>
    <definedName name="_xlnm.Print_Titles" localSheetId="84">'5-11一年到期非流动负债'!$1:$5</definedName>
    <definedName name="_xlnm.Print_Titles" localSheetId="85">'5-12其他流动负债'!$1:$5</definedName>
    <definedName name="_xlnm.Print_Titles" localSheetId="74">'5-1短期借款'!$1:$5</definedName>
    <definedName name="_xlnm.Print_Titles" localSheetId="75">'5-2交易性金融负债'!$1:$5</definedName>
    <definedName name="_xlnm.Print_Titles" localSheetId="76">'5-3应付票据'!$1:$5</definedName>
    <definedName name="_xlnm.Print_Titles" localSheetId="77">'5-4应付账款'!$1:$5</definedName>
    <definedName name="_xlnm.Print_Titles" localSheetId="78">'5-5预收账款'!$1:$5</definedName>
    <definedName name="_xlnm.Print_Titles" localSheetId="79">'5-6职工薪酬'!$1:$5</definedName>
    <definedName name="_xlnm.Print_Titles" localSheetId="80">'5-7应交税费'!$1:$5</definedName>
    <definedName name="_xlnm.Print_Titles" localSheetId="81">'5-8应付利息'!$1:$5</definedName>
    <definedName name="_xlnm.Print_Titles" localSheetId="82">'5-9应付股利（利润）'!$1:$5</definedName>
    <definedName name="_xlnm.Print_Titles" localSheetId="87">'6-1长期借款'!$1:$5</definedName>
    <definedName name="_xlnm.Print_Titles" localSheetId="88">'6-2应付债券'!$1:$5</definedName>
    <definedName name="_xlnm.Print_Titles" localSheetId="89">'6-3长期应付款'!$1:$6</definedName>
    <definedName name="_xlnm.Print_Titles" localSheetId="90">'6-4专项应付款'!$1:$5</definedName>
    <definedName name="_xlnm.Print_Titles" localSheetId="91">'6-5预计负债'!$1:$5</definedName>
    <definedName name="_xlnm.Print_Titles" localSheetId="92">'6-6递延所得税负债'!$1:$5</definedName>
    <definedName name="_xlnm.Print_Titles" localSheetId="93">'6-7其他非流动负债'!$1:$5</definedName>
    <definedName name="_xlnm.Print_Titles" localSheetId="6">会计政策调查表!$1:$5</definedName>
    <definedName name="_xlnm.Print_Titles" localSheetId="1">索引!$1:$6</definedName>
    <definedName name="_xlnm.Print_Titles" localSheetId="67">无形资产明细!$1:$5</definedName>
    <definedName name="Work_Program_By_Area_List" localSheetId="68">#REF!</definedName>
    <definedName name="Work_Program_By_Area_List" localSheetId="36">#REF!</definedName>
    <definedName name="Z_3C8ACD06_902B_46D9_A0FF_B9955873E93D_.wvu.PrintArea" localSheetId="2" hidden="1">填表说明!$A$1:$A$15</definedName>
    <definedName name="전" localSheetId="68">#REF!</definedName>
    <definedName name="전" localSheetId="36">#REF!</definedName>
    <definedName name="전" localSheetId="3">#REF!</definedName>
    <definedName name="주택사업본부" localSheetId="68">#REF!</definedName>
    <definedName name="주택사업본부" localSheetId="36">#REF!</definedName>
    <definedName name="주택사업본부" localSheetId="3">#REF!</definedName>
    <definedName name="철구사업본부" localSheetId="68">#REF!</definedName>
    <definedName name="철구사업본부" localSheetId="36">#REF!</definedName>
    <definedName name="철구사업본부" localSheetId="3">#REF!</definedName>
  </definedNames>
  <calcPr calcId="144525" fullPrecision="0"/>
</workbook>
</file>

<file path=xl/comments1.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chenjie:</t>
        </r>
        <r>
          <rPr>
            <sz val="9"/>
            <rFont val="宋体"/>
            <charset val="134"/>
          </rPr>
          <t xml:space="preserve">
如：国库券、电力债券
    ＊＊公司债券</t>
        </r>
      </text>
    </comment>
  </commentList>
</comments>
</file>

<file path=xl/comments10.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根据具体资产内容填写</t>
        </r>
      </text>
    </comment>
    <comment ref="J6" authorId="0">
      <text>
        <r>
          <rPr>
            <b/>
            <sz val="9"/>
            <rFont val="宋体"/>
            <charset val="134"/>
          </rPr>
          <t>chenjie:</t>
        </r>
        <r>
          <rPr>
            <sz val="9"/>
            <rFont val="宋体"/>
            <charset val="134"/>
          </rPr>
          <t xml:space="preserve">
因特殊原因转入的资产，应在备注栏简要说明原因，有可能发生损失的项目，应提供相关文件资料</t>
        </r>
      </text>
    </comment>
  </commentList>
</comments>
</file>

<file path=xl/comments11.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chenjie:</t>
        </r>
        <r>
          <rPr>
            <sz val="9"/>
            <rFont val="宋体"/>
            <charset val="134"/>
          </rPr>
          <t xml:space="preserve">
指国家股、法人股、流通股等</t>
        </r>
      </text>
    </comment>
    <comment ref="D6" authorId="0">
      <text>
        <r>
          <rPr>
            <b/>
            <sz val="9"/>
            <rFont val="宋体"/>
            <charset val="134"/>
          </rPr>
          <t>chenjie:</t>
        </r>
        <r>
          <rPr>
            <sz val="9"/>
            <rFont val="宋体"/>
            <charset val="134"/>
          </rPr>
          <t xml:space="preserve">
指购买日或以其他方式（如非货币性交易换入、以债权换入等）取得股权的协议转让日</t>
        </r>
      </text>
    </comment>
    <comment ref="E6" authorId="0">
      <text>
        <r>
          <rPr>
            <b/>
            <sz val="9"/>
            <rFont val="宋体"/>
            <charset val="134"/>
          </rPr>
          <t>chenjie:</t>
        </r>
        <r>
          <rPr>
            <sz val="9"/>
            <rFont val="宋体"/>
            <charset val="134"/>
          </rPr>
          <t xml:space="preserve">
与股权证一致</t>
        </r>
      </text>
    </comment>
    <comment ref="F6" authorId="0">
      <text>
        <r>
          <rPr>
            <b/>
            <sz val="9"/>
            <rFont val="宋体"/>
            <charset val="134"/>
          </rPr>
          <t>chenjie:</t>
        </r>
        <r>
          <rPr>
            <sz val="9"/>
            <rFont val="宋体"/>
            <charset val="134"/>
          </rPr>
          <t xml:space="preserve">
与股权证一致</t>
        </r>
      </text>
    </comment>
    <comment ref="G6" authorId="0">
      <text>
        <r>
          <rPr>
            <b/>
            <sz val="9"/>
            <rFont val="宋体"/>
            <charset val="134"/>
          </rPr>
          <t>chenjie:</t>
        </r>
        <r>
          <rPr>
            <sz val="9"/>
            <rFont val="宋体"/>
            <charset val="134"/>
          </rPr>
          <t xml:space="preserve">
指基准日收盘价</t>
        </r>
      </text>
    </comment>
  </commentList>
</comments>
</file>

<file path=xl/comments12.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b/>
            <sz val="9"/>
            <rFont val="宋体"/>
            <charset val="134"/>
          </rPr>
          <t>如：XXXXX基金</t>
        </r>
      </text>
    </comment>
    <comment ref="D6" authorId="0">
      <text>
        <r>
          <rPr>
            <b/>
            <sz val="9"/>
            <rFont val="宋体"/>
            <charset val="134"/>
          </rPr>
          <t>chenjie:</t>
        </r>
        <r>
          <rPr>
            <sz val="9"/>
            <rFont val="宋体"/>
            <charset val="134"/>
          </rPr>
          <t xml:space="preserve">
指购买日或以其他方式（如非货币性交易换入、以债权换入等）取得股权的协议转让日</t>
        </r>
      </text>
    </comment>
    <comment ref="E6" authorId="0">
      <text>
        <r>
          <rPr>
            <b/>
            <sz val="9"/>
            <rFont val="宋体"/>
            <charset val="134"/>
          </rPr>
          <t>chenjie:</t>
        </r>
        <r>
          <rPr>
            <sz val="9"/>
            <rFont val="宋体"/>
            <charset val="134"/>
          </rPr>
          <t xml:space="preserve">
与股权证一致</t>
        </r>
      </text>
    </comment>
    <comment ref="F6" authorId="0">
      <text>
        <r>
          <rPr>
            <b/>
            <sz val="9"/>
            <rFont val="宋体"/>
            <charset val="134"/>
          </rPr>
          <t>chenjie:</t>
        </r>
        <r>
          <rPr>
            <sz val="9"/>
            <rFont val="宋体"/>
            <charset val="134"/>
          </rPr>
          <t xml:space="preserve">
指基准日收盘价</t>
        </r>
      </text>
    </comment>
  </commentList>
</comments>
</file>

<file path=xl/comments13.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债务单位名称应填列全称，不应以地名或不明确的简称或业务内容代替</t>
        </r>
      </text>
    </comment>
    <comment ref="C6" authorId="0">
      <text>
        <r>
          <rPr>
            <b/>
            <sz val="9"/>
            <rFont val="宋体"/>
            <charset val="134"/>
          </rPr>
          <t>chenjie:</t>
        </r>
        <r>
          <rPr>
            <sz val="9"/>
            <rFont val="宋体"/>
            <charset val="134"/>
          </rPr>
          <t xml:space="preserve">
如：“租赁XXXXXX”等</t>
        </r>
      </text>
    </comment>
    <comment ref="D6" authorId="0">
      <text>
        <r>
          <rPr>
            <b/>
            <sz val="9"/>
            <rFont val="宋体"/>
            <charset val="134"/>
          </rPr>
          <t>chenjie:</t>
        </r>
        <r>
          <rPr>
            <sz val="9"/>
            <rFont val="宋体"/>
            <charset val="134"/>
          </rPr>
          <t xml:space="preserve">
填列最后一笔借方发生额的日期；
日期填写形式(半角状态下)如：2002-6又如2001-11</t>
        </r>
      </text>
    </comment>
    <comment ref="I6" authorId="0">
      <text>
        <r>
          <rPr>
            <b/>
            <sz val="9"/>
            <rFont val="宋体"/>
            <charset val="134"/>
          </rPr>
          <t>chenjie:</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14.xml><?xml version="1.0" encoding="utf-8"?>
<comments xmlns="http://schemas.openxmlformats.org/spreadsheetml/2006/main">
  <authors>
    <author>chenjie</author>
  </authors>
  <commentList>
    <comment ref="B8" authorId="0">
      <text>
        <r>
          <rPr>
            <b/>
            <sz val="9"/>
            <rFont val="宋体"/>
            <charset val="134"/>
          </rPr>
          <t>chenjie:</t>
        </r>
        <r>
          <rPr>
            <sz val="9"/>
            <rFont val="宋体"/>
            <charset val="134"/>
          </rPr>
          <t xml:space="preserve">
填写房产证编号,无证不填</t>
        </r>
      </text>
    </comment>
    <comment ref="E8" authorId="0">
      <text>
        <r>
          <rPr>
            <b/>
            <sz val="9"/>
            <rFont val="宋体"/>
            <charset val="134"/>
          </rPr>
          <t>chenjie:</t>
        </r>
        <r>
          <rPr>
            <sz val="9"/>
            <rFont val="宋体"/>
            <charset val="134"/>
          </rPr>
          <t xml:space="preserve">
如：“砖混、钢混、框架、砖木、简易”等，各类型结构的定义参见填表说明。</t>
        </r>
      </text>
    </comment>
    <comment ref="F8" authorId="0">
      <text>
        <r>
          <rPr>
            <b/>
            <sz val="9"/>
            <rFont val="宋体"/>
            <charset val="134"/>
          </rPr>
          <t>chenjie:</t>
        </r>
        <r>
          <rPr>
            <sz val="9"/>
            <rFont val="宋体"/>
            <charset val="134"/>
          </rPr>
          <t xml:space="preserve">
指竣工日期</t>
        </r>
      </text>
    </comment>
    <comment ref="G8" authorId="0">
      <text>
        <r>
          <rPr>
            <b/>
            <sz val="9"/>
            <rFont val="宋体"/>
            <charset val="134"/>
          </rPr>
          <t>chenjie:</t>
        </r>
        <r>
          <rPr>
            <sz val="9"/>
            <rFont val="宋体"/>
            <charset val="134"/>
          </rPr>
          <t xml:space="preserve">
</t>
        </r>
        <r>
          <rPr>
            <sz val="12"/>
            <rFont val="宋体"/>
            <charset val="134"/>
          </rPr>
          <t>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chenjie:</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AA8" authorId="0">
      <text>
        <r>
          <rPr>
            <b/>
            <sz val="9"/>
            <rFont val="宋体"/>
            <charset val="134"/>
          </rPr>
          <t>chenjie:</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5.xml><?xml version="1.0" encoding="utf-8"?>
<comments xmlns="http://schemas.openxmlformats.org/spreadsheetml/2006/main">
  <authors>
    <author>chenjie</author>
  </authors>
  <commentList>
    <comment ref="B8" authorId="0">
      <text>
        <r>
          <rPr>
            <b/>
            <sz val="9"/>
            <rFont val="宋体"/>
            <charset val="134"/>
          </rPr>
          <t>chenjie:</t>
        </r>
        <r>
          <rPr>
            <sz val="9"/>
            <rFont val="宋体"/>
            <charset val="134"/>
          </rPr>
          <t xml:space="preserve">
填写房产证编号,无证不填</t>
        </r>
      </text>
    </comment>
    <comment ref="E8" authorId="0">
      <text>
        <r>
          <rPr>
            <b/>
            <sz val="9"/>
            <rFont val="宋体"/>
            <charset val="134"/>
          </rPr>
          <t>chenjie:</t>
        </r>
        <r>
          <rPr>
            <sz val="9"/>
            <rFont val="宋体"/>
            <charset val="134"/>
          </rPr>
          <t xml:space="preserve">
如：“砖混、钢混、框架、砖木、简易”等，各类型结构的定义参见填表说明。</t>
        </r>
      </text>
    </comment>
    <comment ref="F8" authorId="0">
      <text>
        <r>
          <rPr>
            <b/>
            <sz val="9"/>
            <rFont val="宋体"/>
            <charset val="134"/>
          </rPr>
          <t>chenjie:</t>
        </r>
        <r>
          <rPr>
            <sz val="9"/>
            <rFont val="宋体"/>
            <charset val="134"/>
          </rPr>
          <t xml:space="preserve">
指竣工日期</t>
        </r>
      </text>
    </comment>
    <comment ref="G8" authorId="0">
      <text>
        <r>
          <rPr>
            <b/>
            <sz val="9"/>
            <rFont val="宋体"/>
            <charset val="134"/>
          </rPr>
          <t>chenjie:</t>
        </r>
        <r>
          <rPr>
            <sz val="9"/>
            <rFont val="宋体"/>
            <charset val="134"/>
          </rPr>
          <t xml:space="preserve">
</t>
        </r>
        <r>
          <rPr>
            <sz val="12"/>
            <rFont val="宋体"/>
            <charset val="134"/>
          </rPr>
          <t>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H8" authorId="0">
      <text>
        <r>
          <rPr>
            <b/>
            <sz val="9"/>
            <rFont val="宋体"/>
            <charset val="134"/>
          </rPr>
          <t>chenjie:</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X8" authorId="0">
      <text>
        <r>
          <rPr>
            <b/>
            <sz val="9"/>
            <rFont val="宋体"/>
            <charset val="134"/>
          </rPr>
          <t>chenjie:</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6.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土地使用权证书的编号</t>
        </r>
      </text>
    </comment>
    <comment ref="E7" authorId="0">
      <text>
        <r>
          <rPr>
            <b/>
            <sz val="9"/>
            <rFont val="宋体"/>
            <charset val="134"/>
          </rPr>
          <t>chenjie:</t>
        </r>
        <r>
          <rPr>
            <sz val="9"/>
            <rFont val="宋体"/>
            <charset val="134"/>
          </rPr>
          <t xml:space="preserve">
所填内容应与土地证记录相符</t>
        </r>
      </text>
    </comment>
    <comment ref="F7" authorId="0">
      <text>
        <r>
          <rPr>
            <b/>
            <sz val="9"/>
            <rFont val="宋体"/>
            <charset val="134"/>
          </rPr>
          <t>chenjie:</t>
        </r>
        <r>
          <rPr>
            <sz val="9"/>
            <rFont val="宋体"/>
            <charset val="134"/>
          </rPr>
          <t xml:space="preserve">
所填内容应与土地证记录相符</t>
        </r>
      </text>
    </comment>
    <comment ref="G7" authorId="0">
      <text>
        <r>
          <rPr>
            <b/>
            <sz val="9"/>
            <rFont val="宋体"/>
            <charset val="134"/>
          </rPr>
          <t>chenjie:</t>
        </r>
        <r>
          <rPr>
            <sz val="9"/>
            <rFont val="宋体"/>
            <charset val="134"/>
          </rPr>
          <t xml:space="preserve">
所填内容应与土地证记录相符</t>
        </r>
      </text>
    </comment>
    <comment ref="I7" authorId="0">
      <text>
        <r>
          <rPr>
            <b/>
            <sz val="9"/>
            <rFont val="宋体"/>
            <charset val="134"/>
          </rPr>
          <t>chenjie:</t>
        </r>
        <r>
          <rPr>
            <sz val="9"/>
            <rFont val="宋体"/>
            <charset val="134"/>
          </rPr>
          <t xml:space="preserve">
所填内容应与土地证记录相符</t>
        </r>
      </text>
    </comment>
  </commentList>
</comments>
</file>

<file path=xl/comments17.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土地使用权证书的编号</t>
        </r>
      </text>
    </comment>
    <comment ref="E7" authorId="0">
      <text>
        <r>
          <rPr>
            <b/>
            <sz val="9"/>
            <rFont val="宋体"/>
            <charset val="134"/>
          </rPr>
          <t>chenjie:</t>
        </r>
        <r>
          <rPr>
            <sz val="9"/>
            <rFont val="宋体"/>
            <charset val="134"/>
          </rPr>
          <t xml:space="preserve">
所填内容应与土地证记录相符</t>
        </r>
      </text>
    </comment>
    <comment ref="F7" authorId="0">
      <text>
        <r>
          <rPr>
            <b/>
            <sz val="9"/>
            <rFont val="宋体"/>
            <charset val="134"/>
          </rPr>
          <t>chenjie:</t>
        </r>
        <r>
          <rPr>
            <sz val="9"/>
            <rFont val="宋体"/>
            <charset val="134"/>
          </rPr>
          <t xml:space="preserve">
所填内容应与土地证记录相符</t>
        </r>
      </text>
    </comment>
    <comment ref="G7" authorId="0">
      <text>
        <r>
          <rPr>
            <b/>
            <sz val="9"/>
            <rFont val="宋体"/>
            <charset val="134"/>
          </rPr>
          <t>chenjie:</t>
        </r>
        <r>
          <rPr>
            <sz val="9"/>
            <rFont val="宋体"/>
            <charset val="134"/>
          </rPr>
          <t xml:space="preserve">
所填内容应与土地证记录相符</t>
        </r>
      </text>
    </comment>
    <comment ref="I7" authorId="0">
      <text>
        <r>
          <rPr>
            <b/>
            <sz val="9"/>
            <rFont val="宋体"/>
            <charset val="134"/>
          </rPr>
          <t>chenjie:</t>
        </r>
        <r>
          <rPr>
            <sz val="9"/>
            <rFont val="宋体"/>
            <charset val="134"/>
          </rPr>
          <t xml:space="preserve">
所填内容应与土地证记录相符</t>
        </r>
      </text>
    </comment>
  </commentList>
</comments>
</file>

<file path=xl/comments18.xml><?xml version="1.0" encoding="utf-8"?>
<comments xmlns="http://schemas.openxmlformats.org/spreadsheetml/2006/main">
  <authors>
    <author>chenjie</author>
  </authors>
  <commentList>
    <comment ref="H7" authorId="0">
      <text>
        <r>
          <rPr>
            <b/>
            <sz val="9"/>
            <rFont val="宋体"/>
            <charset val="134"/>
          </rPr>
          <t>chenjie:</t>
        </r>
        <r>
          <rPr>
            <sz val="9"/>
            <rFont val="宋体"/>
            <charset val="134"/>
          </rPr>
          <t xml:space="preserve">
填写房产证编号,无证不填</t>
        </r>
      </text>
    </comment>
    <comment ref="K7" authorId="0">
      <text>
        <r>
          <rPr>
            <b/>
            <sz val="9"/>
            <rFont val="宋体"/>
            <charset val="134"/>
          </rPr>
          <t>chenjie:</t>
        </r>
        <r>
          <rPr>
            <sz val="9"/>
            <rFont val="宋体"/>
            <charset val="134"/>
          </rPr>
          <t xml:space="preserve">
如：“砖混、钢混、框架、砖木、简易”等，各类型结构的定义参见填表说明。</t>
        </r>
      </text>
    </comment>
    <comment ref="L7" authorId="0">
      <text>
        <r>
          <rPr>
            <b/>
            <sz val="9"/>
            <rFont val="宋体"/>
            <charset val="134"/>
          </rPr>
          <t>chenjie:</t>
        </r>
        <r>
          <rPr>
            <sz val="9"/>
            <rFont val="宋体"/>
            <charset val="134"/>
          </rPr>
          <t xml:space="preserve">
指竣工日期</t>
        </r>
      </text>
    </comment>
    <comment ref="M7" authorId="0">
      <text>
        <r>
          <rPr>
            <b/>
            <sz val="9"/>
            <rFont val="宋体"/>
            <charset val="134"/>
          </rPr>
          <t>chenjie:</t>
        </r>
        <r>
          <rPr>
            <sz val="9"/>
            <rFont val="宋体"/>
            <charset val="134"/>
          </rPr>
          <t xml:space="preserve">
</t>
        </r>
        <r>
          <rPr>
            <sz val="12"/>
            <rFont val="宋体"/>
            <charset val="134"/>
          </rPr>
          <t>m</t>
        </r>
        <r>
          <rPr>
            <vertAlign val="superscript"/>
            <sz val="12"/>
            <rFont val="宋体"/>
            <charset val="134"/>
          </rPr>
          <t>2</t>
        </r>
        <r>
          <rPr>
            <sz val="9"/>
            <rFont val="宋体"/>
            <charset val="134"/>
          </rPr>
          <t>或</t>
        </r>
        <r>
          <rPr>
            <sz val="12"/>
            <rFont val="宋体"/>
            <charset val="134"/>
          </rPr>
          <t>m</t>
        </r>
        <r>
          <rPr>
            <vertAlign val="superscript"/>
            <sz val="12"/>
            <rFont val="宋体"/>
            <charset val="134"/>
          </rPr>
          <t>3</t>
        </r>
      </text>
    </comment>
    <comment ref="N7" authorId="0">
      <text>
        <r>
          <rPr>
            <b/>
            <sz val="9"/>
            <rFont val="宋体"/>
            <charset val="134"/>
          </rPr>
          <t>chenjie:</t>
        </r>
        <r>
          <rPr>
            <sz val="9"/>
            <rFont val="宋体"/>
            <charset val="134"/>
          </rPr>
          <t xml:space="preserve">
(1)一般应填写房产证所填写的建筑面积值，如无房屋证，应填写工程概预算书上的面积值，否则就需要重新丈量；(2)对因改扩建已改变了原有建筑面积的，应以基准日实际建筑面积填报，但必须在备注中加以说明。</t>
        </r>
        <r>
          <rPr>
            <b/>
            <sz val="9"/>
            <rFont val="宋体"/>
            <charset val="134"/>
          </rPr>
          <t>注意：</t>
        </r>
        <r>
          <rPr>
            <sz val="9"/>
            <rFont val="宋体"/>
            <charset val="134"/>
          </rPr>
          <t>在增加面积的同时，应增加帐面原值及净值，如果增加面积的相应价值未入帐，应同时在备注中注明未入帐部分的建筑面积。</t>
        </r>
      </text>
    </comment>
    <comment ref="AH7" authorId="0">
      <text>
        <r>
          <rPr>
            <b/>
            <sz val="9"/>
            <rFont val="宋体"/>
            <charset val="134"/>
          </rPr>
          <t>chenjie:</t>
        </r>
        <r>
          <rPr>
            <sz val="9"/>
            <rFont val="宋体"/>
            <charset val="134"/>
          </rPr>
          <t xml:space="preserve">
备注中须说明的事项：(1)对因改扩建已改变了原有建筑面积的；(2)在增加面积的同时，其相应价值未入帐的，注明未入帐部分的建筑面积。(3)盘盈资产及非正常状态下的房屋，如：“危房、已拆除、待报废”等(4)负数余额；(5)房屋管理部门确定为“违章建筑”的。</t>
        </r>
      </text>
    </comment>
  </commentList>
</comments>
</file>

<file path=xl/comments19.xml><?xml version="1.0" encoding="utf-8"?>
<comments xmlns="http://schemas.openxmlformats.org/spreadsheetml/2006/main">
  <authors>
    <author>zhonglian</author>
    <author>chenjie</author>
  </authors>
  <commentList>
    <comment ref="S6" authorId="0">
      <text>
        <r>
          <rPr>
            <b/>
            <sz val="9"/>
            <rFont val="宋体"/>
            <charset val="134"/>
          </rPr>
          <t>zhonglian:</t>
        </r>
        <r>
          <rPr>
            <sz val="9"/>
            <rFont val="宋体"/>
            <charset val="134"/>
          </rPr>
          <t xml:space="preserve">
</t>
        </r>
      </text>
    </comment>
    <comment ref="I7" authorId="1">
      <text>
        <r>
          <rPr>
            <b/>
            <sz val="9"/>
            <rFont val="宋体"/>
            <charset val="134"/>
          </rPr>
          <t>chenjie:</t>
        </r>
        <r>
          <rPr>
            <sz val="9"/>
            <rFont val="宋体"/>
            <charset val="134"/>
          </rPr>
          <t xml:space="preserve">
如“砖、钢筋砼、钢结构、砖铁栏杆、砼面、沥青面、砖面”等，详见填表说明</t>
        </r>
      </text>
    </comment>
    <comment ref="J7" authorId="1">
      <text>
        <r>
          <rPr>
            <b/>
            <sz val="9"/>
            <rFont val="宋体"/>
            <charset val="134"/>
          </rPr>
          <t>chenjie:</t>
        </r>
        <r>
          <rPr>
            <sz val="9"/>
            <rFont val="宋体"/>
            <charset val="134"/>
          </rPr>
          <t xml:space="preserve">
指竣工验收日</t>
        </r>
      </text>
    </comment>
    <comment ref="M7" authorId="1">
      <text>
        <r>
          <rPr>
            <b/>
            <sz val="9"/>
            <rFont val="宋体"/>
            <charset val="134"/>
          </rPr>
          <t>chenjie:</t>
        </r>
        <r>
          <rPr>
            <sz val="9"/>
            <rFont val="宋体"/>
            <charset val="134"/>
          </rPr>
          <t xml:space="preserve">
座、口（井）、m、个等，详见填表说明</t>
        </r>
      </text>
    </comment>
    <comment ref="W7" authorId="1">
      <text>
        <r>
          <rPr>
            <b/>
            <sz val="9"/>
            <rFont val="宋体"/>
            <charset val="134"/>
          </rPr>
          <t>chenjie:</t>
        </r>
        <r>
          <rPr>
            <sz val="9"/>
            <rFont val="宋体"/>
            <charset val="134"/>
          </rPr>
          <t xml:space="preserve">
备注中须说明的事项：(1)对因改扩建已改变了原有建筑面积的；(2)改扩建增加的相应价值未入帐的，注明未入帐部分的建筑面积。(3)盘盈资产及非正常状态下的资产，如：“已拆除、待报废”等(5)负数余额</t>
        </r>
      </text>
    </comment>
  </commentList>
</comments>
</file>

<file path=xl/comments2.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填列全称</t>
        </r>
      </text>
    </comment>
    <comment ref="C6" authorId="0">
      <text>
        <r>
          <rPr>
            <sz val="9"/>
            <rFont val="宋体"/>
            <charset val="134"/>
          </rPr>
          <t>如：上投摩根内需动力</t>
        </r>
      </text>
    </comment>
    <comment ref="D6" authorId="0">
      <text>
        <r>
          <rPr>
            <b/>
            <sz val="9"/>
            <rFont val="宋体"/>
            <charset val="134"/>
          </rPr>
          <t>开放式、封闭式等</t>
        </r>
      </text>
    </comment>
    <comment ref="E6" authorId="0">
      <text>
        <r>
          <rPr>
            <b/>
            <sz val="9"/>
            <rFont val="宋体"/>
            <charset val="134"/>
          </rPr>
          <t>chenjie:</t>
        </r>
        <r>
          <rPr>
            <sz val="9"/>
            <rFont val="宋体"/>
            <charset val="134"/>
          </rPr>
          <t xml:space="preserve">
购买日</t>
        </r>
      </text>
    </comment>
  </commentList>
</comments>
</file>

<file path=xl/comments20.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填写管道和沟槽的全称</t>
        </r>
      </text>
    </comment>
    <comment ref="E7" authorId="0">
      <text>
        <r>
          <rPr>
            <b/>
            <sz val="9"/>
            <rFont val="宋体"/>
            <charset val="134"/>
          </rPr>
          <t>chenjie:</t>
        </r>
        <r>
          <rPr>
            <sz val="9"/>
            <rFont val="宋体"/>
            <charset val="134"/>
          </rPr>
          <t xml:space="preserve">
长度、槽深、沟宽*沟厚管径*壁厚、材质、绝缘方式等应按图纸准确填写</t>
        </r>
      </text>
    </comment>
    <comment ref="F7" authorId="0">
      <text>
        <r>
          <rPr>
            <b/>
            <sz val="9"/>
            <rFont val="宋体"/>
            <charset val="134"/>
          </rPr>
          <t>chenjie:</t>
        </r>
        <r>
          <rPr>
            <sz val="9"/>
            <rFont val="宋体"/>
            <charset val="134"/>
          </rPr>
          <t xml:space="preserve">
如”砖、砼、钢管、砼管”等</t>
        </r>
      </text>
    </comment>
    <comment ref="H7" authorId="0">
      <text>
        <r>
          <rPr>
            <b/>
            <sz val="9"/>
            <rFont val="宋体"/>
            <charset val="134"/>
          </rPr>
          <t>chenjie:</t>
        </r>
        <r>
          <rPr>
            <sz val="9"/>
            <rFont val="宋体"/>
            <charset val="134"/>
          </rPr>
          <t xml:space="preserve">
指竣工日期</t>
        </r>
      </text>
    </comment>
    <comment ref="O7" authorId="0">
      <text>
        <r>
          <rPr>
            <b/>
            <sz val="9"/>
            <rFont val="宋体"/>
            <charset val="134"/>
          </rPr>
          <t>chenjie:</t>
        </r>
        <r>
          <rPr>
            <sz val="9"/>
            <rFont val="宋体"/>
            <charset val="134"/>
          </rPr>
          <t xml:space="preserve">
备注中须说明的事项：(1)对因改扩建已改变了原有记录的；(2)改扩建增加的相应价值未入帐的，注明未入帐部分的尺寸规格等。(3)盘盈资产及非正常状态下的资产，如：“已拆除、待报废”等(5)负数余额</t>
        </r>
      </text>
    </comment>
  </commentList>
</comments>
</file>

<file path=xl/comments21.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土地使用权证书的编号</t>
        </r>
      </text>
    </comment>
    <comment ref="D7" authorId="0">
      <text>
        <r>
          <rPr>
            <b/>
            <sz val="9"/>
            <rFont val="宋体"/>
            <charset val="134"/>
          </rPr>
          <t>chenjie:</t>
        </r>
        <r>
          <rPr>
            <sz val="9"/>
            <rFont val="宋体"/>
            <charset val="134"/>
          </rPr>
          <t xml:space="preserve">
所填内容应与土地证记录相符</t>
        </r>
      </text>
    </comment>
    <comment ref="G7" authorId="0">
      <text>
        <r>
          <rPr>
            <b/>
            <sz val="9"/>
            <rFont val="宋体"/>
            <charset val="134"/>
          </rPr>
          <t>chenjie:</t>
        </r>
        <r>
          <rPr>
            <sz val="9"/>
            <rFont val="宋体"/>
            <charset val="134"/>
          </rPr>
          <t xml:space="preserve">
所填内容应与土地证记录相符</t>
        </r>
      </text>
    </comment>
    <comment ref="J7" authorId="0">
      <text>
        <r>
          <rPr>
            <b/>
            <sz val="9"/>
            <rFont val="宋体"/>
            <charset val="134"/>
          </rPr>
          <t>chenjie:</t>
        </r>
        <r>
          <rPr>
            <sz val="9"/>
            <rFont val="宋体"/>
            <charset val="134"/>
          </rPr>
          <t xml:space="preserve">
所填内容应与土地证记录相符</t>
        </r>
      </text>
    </comment>
  </commentList>
</comments>
</file>

<file path=xl/comments22.xml><?xml version="1.0" encoding="utf-8"?>
<comments xmlns="http://schemas.openxmlformats.org/spreadsheetml/2006/main">
  <authors>
    <author>chenjie</author>
  </authors>
  <commentList>
    <comment ref="R6" authorId="0">
      <text>
        <r>
          <rPr>
            <b/>
            <sz val="9"/>
            <rFont val="宋体"/>
            <charset val="134"/>
          </rPr>
          <t>chenjie:</t>
        </r>
        <r>
          <rPr>
            <sz val="9"/>
            <rFont val="宋体"/>
            <charset val="134"/>
          </rPr>
          <t xml:space="preserve">
形象进度可以按工程施工进度的四个阶段考虑。（做完前期工程为一个阶段；动工已有一定时间为第二阶段；完成主体工程为第三阶段；由此到竣工为第四阶段。）</t>
        </r>
      </text>
    </comment>
    <comment ref="S6" authorId="0">
      <text>
        <r>
          <rPr>
            <b/>
            <sz val="9"/>
            <rFont val="宋体"/>
            <charset val="134"/>
          </rPr>
          <t>chenjie:</t>
        </r>
        <r>
          <rPr>
            <sz val="9"/>
            <rFont val="宋体"/>
            <charset val="134"/>
          </rPr>
          <t xml:space="preserve">
指财务实际付款与合同总价款之比</t>
        </r>
      </text>
    </comment>
    <comment ref="X6" authorId="0">
      <text>
        <r>
          <rPr>
            <b/>
            <sz val="9"/>
            <rFont val="宋体"/>
            <charset val="134"/>
          </rPr>
          <t>chenjie:</t>
        </r>
        <r>
          <rPr>
            <sz val="9"/>
            <rFont val="宋体"/>
            <charset val="134"/>
          </rPr>
          <t xml:space="preserve">
处于非正常状态的在建工程项目应在备注栏标注在建工程的施工状况，如：“停建1年、季节性停建”等</t>
        </r>
      </text>
    </comment>
  </commentList>
</comments>
</file>

<file path=xl/comments23.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请按照工程项目整理填列本表，不应按照财务入账时间顺序填列。</t>
        </r>
      </text>
    </comment>
    <comment ref="V7" authorId="0">
      <text>
        <r>
          <rPr>
            <b/>
            <sz val="9"/>
            <rFont val="宋体"/>
            <charset val="134"/>
          </rPr>
          <t>chenjie:</t>
        </r>
        <r>
          <rPr>
            <sz val="9"/>
            <rFont val="宋体"/>
            <charset val="134"/>
          </rPr>
          <t xml:space="preserve">
处于非正常状态的在建工程项目应在备注栏标注在建工程的施工状况，如：“停建1年、季节性停建”等</t>
        </r>
      </text>
    </comment>
  </commentList>
</comments>
</file>

<file path=xl/comments24.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填列转入固定资产实物名称及规格型号，如“报废油罐汽车HQG5吨1辆”、“出售CA6140.2M普通车床1台”等</t>
        </r>
      </text>
    </comment>
    <comment ref="C6" authorId="0">
      <text>
        <r>
          <rPr>
            <b/>
            <sz val="9"/>
            <rFont val="宋体"/>
            <charset val="134"/>
          </rPr>
          <t>chenjie:</t>
        </r>
        <r>
          <rPr>
            <sz val="9"/>
            <rFont val="宋体"/>
            <charset val="134"/>
          </rPr>
          <t xml:space="preserve">
发生日期为转入时间</t>
        </r>
      </text>
    </comment>
    <comment ref="H6" authorId="0">
      <text>
        <r>
          <rPr>
            <b/>
            <sz val="9"/>
            <rFont val="宋体"/>
            <charset val="134"/>
          </rPr>
          <t>chenjie:</t>
        </r>
        <r>
          <rPr>
            <sz val="9"/>
            <rFont val="宋体"/>
            <charset val="134"/>
          </rPr>
          <t xml:space="preserve">
简要注明基准日资产清理状况（如“已清理完毕”、“清理净损失”、“清理收入”等</t>
        </r>
      </text>
    </comment>
  </commentList>
</comments>
</file>

<file path=xl/comments25.xml><?xml version="1.0" encoding="utf-8"?>
<comments xmlns="http://schemas.openxmlformats.org/spreadsheetml/2006/main">
  <authors>
    <author>chenjie</author>
  </authors>
  <commentList>
    <comment ref="M7"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6.xml><?xml version="1.0" encoding="utf-8"?>
<comments xmlns="http://schemas.openxmlformats.org/spreadsheetml/2006/main">
  <authors>
    <author>chenjie</author>
  </authors>
  <commentList>
    <comment ref="N7" authorId="0">
      <text>
        <r>
          <rPr>
            <b/>
            <sz val="9"/>
            <rFont val="宋体"/>
            <charset val="134"/>
          </rPr>
          <t>chenjie:</t>
        </r>
        <r>
          <rPr>
            <sz val="9"/>
            <rFont val="宋体"/>
            <charset val="134"/>
          </rPr>
          <t xml:space="preserve">
应注明的事项：(1)盘盈(2)非正常资产，如“停用、不需用、待报废、淘汰、盘亏”等(3)仪器仪表、电梯、锅炉、压力容器等规定由有关部门定期鉴定的设备应注明“达标”或“未达标”(4)因折旧提超等原因造成负数余额的项目，应简述原因(5)其他</t>
        </r>
      </text>
    </comment>
  </commentList>
</comments>
</file>

<file path=xl/comments27.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土地使用权证书的编号</t>
        </r>
      </text>
    </comment>
    <comment ref="E6" authorId="0">
      <text>
        <r>
          <rPr>
            <b/>
            <sz val="9"/>
            <rFont val="宋体"/>
            <charset val="134"/>
          </rPr>
          <t>chenjie:</t>
        </r>
        <r>
          <rPr>
            <sz val="9"/>
            <rFont val="宋体"/>
            <charset val="134"/>
          </rPr>
          <t xml:space="preserve">
所填内容应与土地证记录相符</t>
        </r>
      </text>
    </comment>
    <comment ref="F6" authorId="0">
      <text>
        <r>
          <rPr>
            <b/>
            <sz val="9"/>
            <rFont val="宋体"/>
            <charset val="134"/>
          </rPr>
          <t>chenjie:</t>
        </r>
        <r>
          <rPr>
            <sz val="9"/>
            <rFont val="宋体"/>
            <charset val="134"/>
          </rPr>
          <t xml:space="preserve">
所填内容应与土地证记录相符</t>
        </r>
      </text>
    </comment>
  </commentList>
</comments>
</file>

<file path=xl/comments28.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K6" authorId="0">
      <text>
        <r>
          <rPr>
            <b/>
            <sz val="9"/>
            <rFont val="宋体"/>
            <charset val="134"/>
          </rPr>
          <t>chenjie:</t>
        </r>
        <r>
          <rPr>
            <sz val="9"/>
            <rFont val="宋体"/>
            <charset val="134"/>
          </rPr>
          <t xml:space="preserve">
企业实际拥有但基准日未入帐的不应填入本表</t>
        </r>
      </text>
    </comment>
  </commentList>
</comments>
</file>

<file path=xl/comments2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如：“</t>
        </r>
        <r>
          <rPr>
            <sz val="9"/>
            <rFont val="Times New Roman"/>
            <charset val="134"/>
          </rPr>
          <t>××</t>
        </r>
        <r>
          <rPr>
            <sz val="9"/>
            <rFont val="宋体"/>
            <charset val="134"/>
          </rPr>
          <t>专利权”、“</t>
        </r>
        <r>
          <rPr>
            <sz val="9"/>
            <rFont val="Times New Roman"/>
            <charset val="134"/>
          </rPr>
          <t>××</t>
        </r>
        <r>
          <rPr>
            <sz val="9"/>
            <rFont val="宋体"/>
            <charset val="134"/>
          </rPr>
          <t>软件”等</t>
        </r>
      </text>
    </comment>
    <comment ref="H6" authorId="0">
      <text>
        <r>
          <rPr>
            <b/>
            <sz val="9"/>
            <rFont val="宋体"/>
            <charset val="134"/>
          </rPr>
          <t>chenjie:</t>
        </r>
        <r>
          <rPr>
            <sz val="9"/>
            <rFont val="宋体"/>
            <charset val="134"/>
          </rPr>
          <t xml:space="preserve">
企业实际拥有但基准日未入帐的不应填入本表</t>
        </r>
      </text>
    </comment>
  </commentList>
</comments>
</file>

<file path=xl/comments3.xml><?xml version="1.0" encoding="utf-8"?>
<comments xmlns="http://schemas.openxmlformats.org/spreadsheetml/2006/main">
  <authors>
    <author>lenovo</author>
  </authors>
  <commentList>
    <comment ref="N5" authorId="0">
      <text>
        <r>
          <rPr>
            <b/>
            <sz val="9"/>
            <rFont val="宋体"/>
            <charset val="134"/>
          </rPr>
          <t>lenovo:</t>
        </r>
        <r>
          <rPr>
            <sz val="9"/>
            <rFont val="宋体"/>
            <charset val="134"/>
          </rPr>
          <t xml:space="preserve">
该内容不属于成本法打印内容，如采用收益法评估，需要进行标注，其他表格要求相同。</t>
        </r>
      </text>
    </comment>
  </commentList>
</comments>
</file>

<file path=xl/comments30.xml><?xml version="1.0" encoding="utf-8"?>
<comments xmlns="http://schemas.openxmlformats.org/spreadsheetml/2006/main">
  <authors>
    <author>chenjie</author>
  </authors>
  <commentList>
    <comment ref="H6" authorId="0">
      <text>
        <r>
          <rPr>
            <b/>
            <sz val="9"/>
            <rFont val="宋体"/>
            <charset val="134"/>
          </rPr>
          <t>chenjie:</t>
        </r>
        <r>
          <rPr>
            <sz val="9"/>
            <rFont val="宋体"/>
            <charset val="134"/>
          </rPr>
          <t xml:space="preserve">
企业实际拥有但基准日未入帐的不应填入本表</t>
        </r>
      </text>
    </comment>
  </commentList>
</comments>
</file>

<file path=xl/comments31.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指摊销期在1年以上的各种费用。如“</t>
        </r>
        <r>
          <rPr>
            <sz val="9"/>
            <rFont val="Times New Roman"/>
            <charset val="134"/>
          </rPr>
          <t>××</t>
        </r>
        <r>
          <rPr>
            <sz val="9"/>
            <rFont val="宋体"/>
            <charset val="134"/>
          </rPr>
          <t>租入资产改良款”、“</t>
        </r>
        <r>
          <rPr>
            <sz val="9"/>
            <rFont val="Times New Roman"/>
            <charset val="134"/>
          </rPr>
          <t>××</t>
        </r>
        <r>
          <rPr>
            <sz val="9"/>
            <rFont val="宋体"/>
            <charset val="134"/>
          </rPr>
          <t>资产大修费用“等。若填表单位开办费在本科目核算，则除按要求填写本表外，应参照开办费清查评估明细表的要求在备注栏注明费用包括的计提内容和相应金额，或附专项说明亦可。</t>
        </r>
      </text>
    </comment>
    <comment ref="D6" authorId="0">
      <text>
        <r>
          <rPr>
            <b/>
            <sz val="9"/>
            <rFont val="宋体"/>
            <charset val="134"/>
          </rPr>
          <t>chenjie:</t>
        </r>
        <r>
          <rPr>
            <sz val="9"/>
            <rFont val="宋体"/>
            <charset val="134"/>
          </rPr>
          <t xml:space="preserve">
指开始摊销前的金额。</t>
        </r>
      </text>
    </comment>
  </commentList>
</comments>
</file>

<file path=xl/comments32.xml><?xml version="1.0" encoding="utf-8"?>
<comments xmlns="http://schemas.openxmlformats.org/spreadsheetml/2006/main">
  <authors>
    <author>chenjie</author>
  </authors>
  <commentList>
    <comment ref="H6" authorId="0">
      <text>
        <r>
          <rPr>
            <b/>
            <sz val="9"/>
            <rFont val="宋体"/>
            <charset val="134"/>
          </rPr>
          <t>chenjie:</t>
        </r>
        <r>
          <rPr>
            <sz val="9"/>
            <rFont val="宋体"/>
            <charset val="134"/>
          </rPr>
          <t xml:space="preserve">
金额较大的项目，在备注栏注明其内容或附说明该项资产的内容和价值构成的专项说明。</t>
        </r>
      </text>
    </comment>
  </commentList>
</comments>
</file>

<file path=xl/comments33.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指借款合同规定的借款启始日，填列到日</t>
        </r>
      </text>
    </comment>
    <comment ref="D6" authorId="0">
      <text>
        <r>
          <rPr>
            <b/>
            <sz val="9"/>
            <rFont val="宋体"/>
            <charset val="134"/>
          </rPr>
          <t>chenjie:</t>
        </r>
        <r>
          <rPr>
            <sz val="9"/>
            <rFont val="宋体"/>
            <charset val="134"/>
          </rPr>
          <t xml:space="preserve">
与借款合同规定到期日应一致</t>
        </r>
      </text>
    </comment>
    <comment ref="E6" authorId="0">
      <text>
        <r>
          <rPr>
            <b/>
            <sz val="9"/>
            <rFont val="宋体"/>
            <charset val="134"/>
          </rPr>
          <t>chenjie:</t>
        </r>
        <r>
          <rPr>
            <sz val="9"/>
            <rFont val="宋体"/>
            <charset val="134"/>
          </rPr>
          <t xml:space="preserve">
与借款合同规定利率应一致</t>
        </r>
      </text>
    </comment>
    <comment ref="K6" authorId="0">
      <text>
        <r>
          <rPr>
            <b/>
            <sz val="9"/>
            <rFont val="宋体"/>
            <charset val="134"/>
          </rPr>
          <t>chenjie:</t>
        </r>
        <r>
          <rPr>
            <sz val="9"/>
            <rFont val="宋体"/>
            <charset val="134"/>
          </rPr>
          <t xml:space="preserve">
标明（或附专项说明）借款的用途、担保条件（信用担保、资产抵押或质押等）、借款利息计提及支付情况（请准确说明利息计提、支付到哪一天）。</t>
        </r>
      </text>
    </comment>
  </commentList>
</comments>
</file>

<file path=xl/comments34.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5.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填列票据的签发日期；
日期填写形式(半角状态下)如：2002.6又如2001.11</t>
        </r>
      </text>
    </comment>
    <comment ref="H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36.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7.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38.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填写所计提的应付工资的具体组成内容，如“工资、住房补贴”等，根据填表单位财务部门的计提应付工资的方式和内容填写</t>
        </r>
      </text>
    </comment>
    <comment ref="C6" authorId="0">
      <text>
        <r>
          <rPr>
            <b/>
            <sz val="9"/>
            <rFont val="宋体"/>
            <charset val="134"/>
          </rPr>
          <t>chenjie:</t>
        </r>
        <r>
          <rPr>
            <sz val="9"/>
            <rFont val="宋体"/>
            <charset val="134"/>
          </rPr>
          <t xml:space="preserve">
填写贷方最后一笔发生额的日期</t>
        </r>
      </text>
    </comment>
    <comment ref="F6" authorId="0">
      <text>
        <r>
          <rPr>
            <b/>
            <sz val="9"/>
            <rFont val="宋体"/>
            <charset val="134"/>
          </rPr>
          <t>chenjie:</t>
        </r>
        <r>
          <rPr>
            <sz val="9"/>
            <rFont val="宋体"/>
            <charset val="134"/>
          </rPr>
          <t xml:space="preserve">
备注中应注明计提依据（如：工效挂钩批准额度</t>
        </r>
        <r>
          <rPr>
            <sz val="9"/>
            <rFont val="Times New Roman"/>
            <charset val="134"/>
          </rPr>
          <t>×××</t>
        </r>
        <r>
          <rPr>
            <sz val="9"/>
            <rFont val="宋体"/>
            <charset val="134"/>
          </rPr>
          <t>万元／年）及基准日应付工资帐面余额的滚存期间。</t>
        </r>
      </text>
    </comment>
  </commentList>
</comments>
</file>

<file path=xl/comments3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填表单位的专管税务机关，应填写全称</t>
        </r>
      </text>
    </comment>
    <comment ref="C6" authorId="0">
      <text>
        <r>
          <rPr>
            <b/>
            <sz val="9"/>
            <rFont val="宋体"/>
            <charset val="134"/>
          </rPr>
          <t>chenjie:</t>
        </r>
        <r>
          <rPr>
            <sz val="9"/>
            <rFont val="宋体"/>
            <charset val="134"/>
          </rPr>
          <t xml:space="preserve">
填写贷方最后一笔发生额的日期</t>
        </r>
      </text>
    </comment>
    <comment ref="D6" authorId="0">
      <text>
        <r>
          <rPr>
            <b/>
            <sz val="9"/>
            <rFont val="宋体"/>
            <charset val="134"/>
          </rPr>
          <t>chenjie:</t>
        </r>
        <r>
          <rPr>
            <sz val="9"/>
            <rFont val="宋体"/>
            <charset val="134"/>
          </rPr>
          <t xml:space="preserve">
指增值税、消费税、城建税、教育费附加等</t>
        </r>
      </text>
    </comment>
    <comment ref="G6" authorId="0">
      <text>
        <r>
          <rPr>
            <b/>
            <sz val="9"/>
            <rFont val="宋体"/>
            <charset val="134"/>
          </rPr>
          <t>chenjie:</t>
        </r>
        <r>
          <rPr>
            <sz val="9"/>
            <rFont val="宋体"/>
            <charset val="134"/>
          </rPr>
          <t xml:space="preserve">
备注中应注明税款所属期间。</t>
        </r>
      </text>
    </comment>
  </commentList>
</comments>
</file>

<file path=xl/comments4.xml><?xml version="1.0" encoding="utf-8"?>
<comments xmlns="http://schemas.openxmlformats.org/spreadsheetml/2006/main">
  <authors>
    <author>chenjie</author>
  </authors>
  <commentList>
    <comment ref="P5" authorId="0">
      <text>
        <r>
          <rPr>
            <b/>
            <sz val="9"/>
            <rFont val="宋体"/>
            <charset val="134"/>
          </rPr>
          <t>chenjie:</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40.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发生日期指利息结算日，填列到日。</t>
        </r>
      </text>
    </comment>
    <comment ref="E6" authorId="0">
      <text>
        <r>
          <rPr>
            <b/>
            <sz val="9"/>
            <rFont val="宋体"/>
            <charset val="134"/>
          </rPr>
          <t>chenjie:</t>
        </r>
        <r>
          <rPr>
            <sz val="9"/>
            <rFont val="宋体"/>
            <charset val="134"/>
          </rPr>
          <t xml:space="preserve">
填列到“日”，如“2001.6.1—2001.12.30”。</t>
        </r>
      </text>
    </comment>
  </commentList>
</comments>
</file>

<file path=xl/comments41.xml><?xml version="1.0" encoding="utf-8"?>
<comments xmlns="http://schemas.openxmlformats.org/spreadsheetml/2006/main">
  <authors>
    <author>chenjie</author>
  </authors>
  <commentList>
    <comment ref="G6" authorId="0">
      <text>
        <r>
          <rPr>
            <b/>
            <sz val="9"/>
            <rFont val="宋体"/>
            <charset val="134"/>
          </rPr>
          <t>chenjie:</t>
        </r>
        <r>
          <rPr>
            <sz val="9"/>
            <rFont val="宋体"/>
            <charset val="134"/>
          </rPr>
          <t xml:space="preserve">
对于长期未付的利润（股利），请在备注栏标明原因</t>
        </r>
      </text>
    </comment>
  </commentList>
</comments>
</file>

<file path=xl/comments42.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债权单位名称应填列全称，不应以地名或不明确的简称或业务内容代替</t>
        </r>
      </text>
    </comment>
    <comment ref="C6" authorId="0">
      <text>
        <r>
          <rPr>
            <b/>
            <sz val="9"/>
            <rFont val="宋体"/>
            <charset val="134"/>
          </rPr>
          <t>chenjie:</t>
        </r>
        <r>
          <rPr>
            <sz val="9"/>
            <rFont val="宋体"/>
            <charset val="134"/>
          </rPr>
          <t xml:space="preserve">
填列最后一笔贷方发生额的日期；
日期填写形式(半角状态下)如：2002.6又如2001.11</t>
        </r>
      </text>
    </comment>
    <comment ref="D6" authorId="0">
      <text>
        <r>
          <rPr>
            <b/>
            <sz val="9"/>
            <rFont val="宋体"/>
            <charset val="134"/>
          </rPr>
          <t>chenjie:</t>
        </r>
        <r>
          <rPr>
            <sz val="9"/>
            <rFont val="宋体"/>
            <charset val="134"/>
          </rPr>
          <t xml:space="preserve">
如：“购油款”等</t>
        </r>
      </text>
    </comment>
    <comment ref="G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43.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参见长期借款表</t>
        </r>
      </text>
    </comment>
  </commentList>
</comments>
</file>

<file path=xl/comments44.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指借款合同规定的借款启始日，填列到日</t>
        </r>
      </text>
    </comment>
    <comment ref="D6" authorId="0">
      <text>
        <r>
          <rPr>
            <b/>
            <sz val="9"/>
            <rFont val="宋体"/>
            <charset val="134"/>
          </rPr>
          <t>chenjie:</t>
        </r>
        <r>
          <rPr>
            <sz val="9"/>
            <rFont val="宋体"/>
            <charset val="134"/>
          </rPr>
          <t xml:space="preserve">
与借款合同规定到期日应一致</t>
        </r>
      </text>
    </comment>
    <comment ref="E6" authorId="0">
      <text>
        <r>
          <rPr>
            <b/>
            <sz val="9"/>
            <rFont val="宋体"/>
            <charset val="134"/>
          </rPr>
          <t>chenjie:</t>
        </r>
        <r>
          <rPr>
            <sz val="9"/>
            <rFont val="宋体"/>
            <charset val="134"/>
          </rPr>
          <t xml:space="preserve">
与借款合同规定利率应一致</t>
        </r>
      </text>
    </comment>
  </commentList>
</comments>
</file>

<file path=xl/comments45.xml><?xml version="1.0" encoding="utf-8"?>
<comments xmlns="http://schemas.openxmlformats.org/spreadsheetml/2006/main">
  <authors>
    <author>chenjie</author>
  </authors>
  <commentList>
    <comment ref="B7" authorId="0">
      <text>
        <r>
          <rPr>
            <b/>
            <sz val="9"/>
            <rFont val="宋体"/>
            <charset val="134"/>
          </rPr>
          <t>chenjie:</t>
        </r>
        <r>
          <rPr>
            <sz val="9"/>
            <rFont val="宋体"/>
            <charset val="134"/>
          </rPr>
          <t xml:space="preserve">
填列债权单位全称</t>
        </r>
      </text>
    </comment>
    <comment ref="C7" authorId="0">
      <text>
        <r>
          <rPr>
            <b/>
            <sz val="9"/>
            <rFont val="宋体"/>
            <charset val="134"/>
          </rPr>
          <t>chenjie:</t>
        </r>
        <r>
          <rPr>
            <sz val="9"/>
            <rFont val="宋体"/>
            <charset val="134"/>
          </rPr>
          <t xml:space="preserve">
按合同协议确定的开始计算应付款的日期，填列到日。</t>
        </r>
      </text>
    </comment>
    <comment ref="D7" authorId="0">
      <text>
        <r>
          <rPr>
            <b/>
            <sz val="9"/>
            <rFont val="宋体"/>
            <charset val="134"/>
          </rPr>
          <t>chenjie:</t>
        </r>
        <r>
          <rPr>
            <sz val="9"/>
            <rFont val="宋体"/>
            <charset val="134"/>
          </rPr>
          <t xml:space="preserve">
指应付款内容，如“引进</t>
        </r>
        <r>
          <rPr>
            <sz val="9"/>
            <rFont val="Times New Roman"/>
            <charset val="134"/>
          </rPr>
          <t>××</t>
        </r>
        <r>
          <rPr>
            <sz val="9"/>
            <rFont val="宋体"/>
            <charset val="134"/>
          </rPr>
          <t>设备款或融资租赁</t>
        </r>
        <r>
          <rPr>
            <sz val="9"/>
            <rFont val="Times New Roman"/>
            <charset val="134"/>
          </rPr>
          <t>××</t>
        </r>
        <r>
          <rPr>
            <sz val="9"/>
            <rFont val="宋体"/>
            <charset val="134"/>
          </rPr>
          <t>设备款”等；</t>
        </r>
      </text>
    </comment>
    <comment ref="I7" authorId="0">
      <text>
        <r>
          <rPr>
            <b/>
            <sz val="9"/>
            <rFont val="宋体"/>
            <charset val="134"/>
          </rPr>
          <t>chenjie:</t>
        </r>
        <r>
          <rPr>
            <sz val="9"/>
            <rFont val="宋体"/>
            <charset val="134"/>
          </rPr>
          <t xml:space="preserve">
请注明帐面初始额的构成。</t>
        </r>
      </text>
    </comment>
  </commentList>
</comments>
</file>

<file path=xl/comments5.xml><?xml version="1.0" encoding="utf-8"?>
<comments xmlns="http://schemas.openxmlformats.org/spreadsheetml/2006/main">
  <authors>
    <author>chenjie</author>
  </authors>
  <commentList>
    <comment ref="P5" authorId="0">
      <text>
        <r>
          <rPr>
            <b/>
            <sz val="9"/>
            <rFont val="宋体"/>
            <charset val="134"/>
          </rPr>
          <t>chenjie:</t>
        </r>
        <r>
          <rPr>
            <sz val="9"/>
            <rFont val="宋体"/>
            <charset val="134"/>
          </rPr>
          <t xml:space="preserv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 ref="B6" authorId="0">
      <text>
        <r>
          <rPr>
            <b/>
            <sz val="9"/>
            <rFont val="宋体"/>
            <charset val="134"/>
          </rPr>
          <t>chenjie:</t>
        </r>
        <r>
          <rPr>
            <sz val="9"/>
            <rFont val="宋体"/>
            <charset val="134"/>
          </rPr>
          <t xml:space="preserve">
该栏应填列全称，不应以地名或不明确的简称或业务内容代替</t>
        </r>
      </text>
    </comment>
    <comment ref="D6" authorId="0">
      <text>
        <r>
          <rPr>
            <b/>
            <sz val="9"/>
            <rFont val="宋体"/>
            <charset val="134"/>
          </rPr>
          <t>chenjie:</t>
        </r>
        <r>
          <rPr>
            <sz val="9"/>
            <rFont val="宋体"/>
            <charset val="134"/>
          </rPr>
          <t xml:space="preserve">
如“购＊＊设备款”、“购油款”等</t>
        </r>
      </text>
    </comment>
  </commentList>
</comments>
</file>

<file path=xl/comments6.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填全称</t>
        </r>
      </text>
    </comment>
    <comment ref="C6" authorId="0">
      <text>
        <r>
          <rPr>
            <b/>
            <sz val="9"/>
            <rFont val="宋体"/>
            <charset val="134"/>
          </rPr>
          <t>chenjie:</t>
        </r>
        <r>
          <rPr>
            <sz val="9"/>
            <rFont val="宋体"/>
            <charset val="134"/>
          </rPr>
          <t xml:space="preserve">
发生日期指利息结算日，填列到日。</t>
        </r>
      </text>
    </comment>
    <comment ref="E6" authorId="0">
      <text>
        <r>
          <rPr>
            <b/>
            <sz val="9"/>
            <rFont val="宋体"/>
            <charset val="134"/>
          </rPr>
          <t>chenjie:</t>
        </r>
        <r>
          <rPr>
            <sz val="9"/>
            <rFont val="宋体"/>
            <charset val="134"/>
          </rPr>
          <t xml:space="preserve">
填列到“日”，如“2001.6.1—2001.12.30”。</t>
        </r>
      </text>
    </comment>
  </commentList>
</comments>
</file>

<file path=xl/comments7.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指的是利润或股利分配时间</t>
        </r>
      </text>
    </comment>
    <comment ref="D6" authorId="0">
      <text>
        <r>
          <rPr>
            <b/>
            <sz val="9"/>
            <rFont val="宋体"/>
            <charset val="134"/>
          </rPr>
          <t>chenjie:</t>
        </r>
        <r>
          <rPr>
            <sz val="9"/>
            <rFont val="宋体"/>
            <charset val="134"/>
          </rPr>
          <t xml:space="preserve">
指股利发生的期间，如2002年应收2001年的股利，则该栏目填写“2001年”。</t>
        </r>
      </text>
    </comment>
    <comment ref="I6" authorId="0">
      <text>
        <r>
          <rPr>
            <b/>
            <sz val="9"/>
            <rFont val="宋体"/>
            <charset val="134"/>
          </rPr>
          <t>chenjie:</t>
        </r>
        <r>
          <rPr>
            <sz val="9"/>
            <rFont val="宋体"/>
            <charset val="134"/>
          </rPr>
          <t xml:space="preserve">
注明实际的股权比例</t>
        </r>
      </text>
    </comment>
  </commentList>
</comments>
</file>

<file path=xl/comments8.xml><?xml version="1.0" encoding="utf-8"?>
<comments xmlns="http://schemas.openxmlformats.org/spreadsheetml/2006/main">
  <authors>
    <author>chenjie</author>
  </authors>
  <commentList>
    <comment ref="O7" authorId="0">
      <text>
        <r>
          <rPr>
            <b/>
            <sz val="9"/>
            <rFont val="宋体"/>
            <charset val="134"/>
          </rPr>
          <t>chenjie:</t>
        </r>
        <r>
          <rPr>
            <sz val="9"/>
            <rFont val="宋体"/>
            <charset val="134"/>
          </rPr>
          <t xml:space="preserve">
(1)注1；(2)负数余额产生的原因。</t>
        </r>
      </text>
    </comment>
  </commentList>
</comments>
</file>

<file path=xl/comments9.xml><?xml version="1.0" encoding="utf-8"?>
<comments xmlns="http://schemas.openxmlformats.org/spreadsheetml/2006/main">
  <authors>
    <author>chenjie</author>
  </authors>
  <commentList>
    <comment ref="B6" authorId="0">
      <text>
        <r>
          <rPr>
            <b/>
            <sz val="9"/>
            <rFont val="宋体"/>
            <charset val="134"/>
          </rPr>
          <t>chenjie:</t>
        </r>
        <r>
          <rPr>
            <sz val="9"/>
            <rFont val="宋体"/>
            <charset val="134"/>
          </rPr>
          <t xml:space="preserve">
填入债券名称如：“3年期国库券”、“5年期电力基金债券”等</t>
        </r>
      </text>
    </comment>
    <comment ref="C6" authorId="0">
      <text>
        <r>
          <rPr>
            <b/>
            <sz val="9"/>
            <rFont val="宋体"/>
            <charset val="134"/>
          </rPr>
          <t>chenjie:</t>
        </r>
        <r>
          <rPr>
            <sz val="9"/>
            <rFont val="宋体"/>
            <charset val="134"/>
          </rPr>
          <t xml:space="preserve">
购买日</t>
        </r>
      </text>
    </comment>
    <comment ref="I6" authorId="0">
      <text>
        <r>
          <rPr>
            <b/>
            <sz val="9"/>
            <rFont val="宋体"/>
            <charset val="134"/>
          </rPr>
          <t>chenjie:</t>
        </r>
        <r>
          <rPr>
            <sz val="9"/>
            <rFont val="宋体"/>
            <charset val="134"/>
          </rPr>
          <t xml:space="preserve">
设定抵押的债券应标明</t>
        </r>
      </text>
    </comment>
  </commentList>
</comments>
</file>

<file path=xl/sharedStrings.xml><?xml version="1.0" encoding="utf-8"?>
<sst xmlns="http://schemas.openxmlformats.org/spreadsheetml/2006/main" count="28136" uniqueCount="11216">
  <si>
    <t>资产评估明细表索引</t>
  </si>
  <si>
    <r>
      <rPr>
        <sz val="9"/>
        <rFont val="宋体"/>
        <charset val="134"/>
      </rPr>
      <t>被评估单位</t>
    </r>
    <r>
      <rPr>
        <sz val="9"/>
        <rFont val="宋体"/>
        <charset val="134"/>
      </rPr>
      <t>：</t>
    </r>
  </si>
  <si>
    <t>湖南森华木业有限公司</t>
  </si>
  <si>
    <r>
      <rPr>
        <sz val="9"/>
        <rFont val="宋体"/>
        <charset val="134"/>
      </rPr>
      <t>评估基准日：</t>
    </r>
  </si>
  <si>
    <t>2022年8月31日</t>
  </si>
  <si>
    <r>
      <rPr>
        <sz val="9"/>
        <rFont val="宋体"/>
        <charset val="134"/>
      </rPr>
      <t>企业负责人：</t>
    </r>
  </si>
  <si>
    <t>丁文君</t>
  </si>
  <si>
    <r>
      <rPr>
        <sz val="9"/>
        <rFont val="宋体"/>
        <charset val="134"/>
      </rPr>
      <t>财务负责人：</t>
    </r>
  </si>
  <si>
    <r>
      <rPr>
        <sz val="9"/>
        <rFont val="宋体"/>
        <charset val="134"/>
      </rPr>
      <t>企业填表人：</t>
    </r>
  </si>
  <si>
    <t>郭艳</t>
  </si>
  <si>
    <r>
      <rPr>
        <sz val="9"/>
        <rFont val="宋体"/>
        <charset val="134"/>
      </rPr>
      <t>填表日期：</t>
    </r>
  </si>
  <si>
    <r>
      <rPr>
        <sz val="9"/>
        <rFont val="Arial Narrow"/>
        <charset val="134"/>
      </rPr>
      <t>2022</t>
    </r>
    <r>
      <rPr>
        <sz val="9"/>
        <rFont val="宋体"/>
        <charset val="134"/>
      </rPr>
      <t>年</t>
    </r>
    <r>
      <rPr>
        <sz val="9"/>
        <rFont val="Arial Narrow"/>
        <charset val="134"/>
      </rPr>
      <t>9</t>
    </r>
    <r>
      <rPr>
        <sz val="9"/>
        <rFont val="宋体"/>
        <charset val="134"/>
      </rPr>
      <t>月</t>
    </r>
    <r>
      <rPr>
        <sz val="9"/>
        <rFont val="Arial Narrow"/>
        <charset val="134"/>
      </rPr>
      <t>6</t>
    </r>
    <r>
      <rPr>
        <sz val="9"/>
        <rFont val="宋体"/>
        <charset val="134"/>
      </rPr>
      <t>日</t>
    </r>
  </si>
  <si>
    <r>
      <rPr>
        <sz val="9"/>
        <rFont val="宋体"/>
        <charset val="134"/>
      </rPr>
      <t>注：填表日期应后于审计报告出具日</t>
    </r>
  </si>
  <si>
    <r>
      <rPr>
        <sz val="9"/>
        <rFont val="宋体"/>
        <charset val="134"/>
      </rPr>
      <t>索引号</t>
    </r>
  </si>
  <si>
    <r>
      <rPr>
        <sz val="9"/>
        <rFont val="宋体"/>
        <charset val="134"/>
      </rPr>
      <t>资产评估明细表名称</t>
    </r>
  </si>
  <si>
    <r>
      <rPr>
        <sz val="9"/>
        <rFont val="宋体"/>
        <charset val="134"/>
      </rPr>
      <t>适用与否</t>
    </r>
  </si>
  <si>
    <r>
      <rPr>
        <sz val="9"/>
        <rFont val="宋体"/>
        <charset val="134"/>
      </rPr>
      <t>评估人员</t>
    </r>
  </si>
  <si>
    <r>
      <rPr>
        <sz val="9"/>
        <color indexed="12"/>
        <rFont val="宋体"/>
        <charset val="134"/>
      </rPr>
      <t>资产评估结果汇总表</t>
    </r>
  </si>
  <si>
    <r>
      <rPr>
        <sz val="9"/>
        <color indexed="12"/>
        <rFont val="宋体"/>
        <charset val="134"/>
      </rPr>
      <t>资产评估结果分类汇总表</t>
    </r>
  </si>
  <si>
    <r>
      <rPr>
        <sz val="9"/>
        <color indexed="12"/>
        <rFont val="宋体"/>
        <charset val="134"/>
      </rPr>
      <t>流动资产评估汇总表</t>
    </r>
  </si>
  <si>
    <t>3-1</t>
  </si>
  <si>
    <r>
      <rPr>
        <sz val="9"/>
        <color indexed="12"/>
        <rFont val="宋体"/>
        <charset val="134"/>
      </rPr>
      <t>货币资金评估汇总表</t>
    </r>
  </si>
  <si>
    <t>3-1-1</t>
  </si>
  <si>
    <r>
      <rPr>
        <sz val="9"/>
        <color indexed="12"/>
        <rFont val="宋体"/>
        <charset val="134"/>
      </rPr>
      <t>货币资金</t>
    </r>
    <r>
      <rPr>
        <sz val="9"/>
        <color indexed="12"/>
        <rFont val="Arial Narrow"/>
        <charset val="134"/>
      </rPr>
      <t>—</t>
    </r>
    <r>
      <rPr>
        <sz val="9"/>
        <color indexed="12"/>
        <rFont val="宋体"/>
        <charset val="134"/>
      </rPr>
      <t>现金评估明细表</t>
    </r>
  </si>
  <si>
    <t>3-1-2</t>
  </si>
  <si>
    <r>
      <rPr>
        <sz val="9"/>
        <color indexed="12"/>
        <rFont val="宋体"/>
        <charset val="134"/>
      </rPr>
      <t>货币资金</t>
    </r>
    <r>
      <rPr>
        <sz val="9"/>
        <color indexed="12"/>
        <rFont val="Arial Narrow"/>
        <charset val="134"/>
      </rPr>
      <t>—</t>
    </r>
    <r>
      <rPr>
        <sz val="9"/>
        <color indexed="12"/>
        <rFont val="宋体"/>
        <charset val="134"/>
      </rPr>
      <t>银行存款评估明细表</t>
    </r>
  </si>
  <si>
    <t>3-1-3</t>
  </si>
  <si>
    <r>
      <rPr>
        <sz val="9"/>
        <color indexed="12"/>
        <rFont val="宋体"/>
        <charset val="134"/>
      </rPr>
      <t>货币资金</t>
    </r>
    <r>
      <rPr>
        <sz val="9"/>
        <color indexed="12"/>
        <rFont val="Arial Narrow"/>
        <charset val="134"/>
      </rPr>
      <t>—</t>
    </r>
    <r>
      <rPr>
        <sz val="9"/>
        <color indexed="12"/>
        <rFont val="宋体"/>
        <charset val="134"/>
      </rPr>
      <t>其他货币资金评估明细表</t>
    </r>
  </si>
  <si>
    <t>3-2</t>
  </si>
  <si>
    <r>
      <rPr>
        <sz val="9"/>
        <color indexed="12"/>
        <rFont val="宋体"/>
        <charset val="134"/>
      </rPr>
      <t>交易性金融资产评估汇总表</t>
    </r>
  </si>
  <si>
    <t>3-2-1</t>
  </si>
  <si>
    <r>
      <rPr>
        <sz val="9"/>
        <color indexed="12"/>
        <rFont val="宋体"/>
        <charset val="134"/>
      </rPr>
      <t>交易性金融资产</t>
    </r>
    <r>
      <rPr>
        <sz val="9"/>
        <color indexed="12"/>
        <rFont val="Arial Narrow"/>
        <charset val="134"/>
      </rPr>
      <t>—</t>
    </r>
    <r>
      <rPr>
        <sz val="9"/>
        <color indexed="12"/>
        <rFont val="宋体"/>
        <charset val="134"/>
      </rPr>
      <t>股票投资评估明细表</t>
    </r>
  </si>
  <si>
    <t>3-2-2</t>
  </si>
  <si>
    <r>
      <rPr>
        <sz val="9"/>
        <color indexed="12"/>
        <rFont val="宋体"/>
        <charset val="134"/>
      </rPr>
      <t>交易性金融资产</t>
    </r>
    <r>
      <rPr>
        <sz val="9"/>
        <color indexed="12"/>
        <rFont val="Arial Narrow"/>
        <charset val="134"/>
      </rPr>
      <t>-</t>
    </r>
    <r>
      <rPr>
        <sz val="9"/>
        <color indexed="12"/>
        <rFont val="宋体"/>
        <charset val="134"/>
      </rPr>
      <t>债券投资</t>
    </r>
  </si>
  <si>
    <t>3-2-3</t>
  </si>
  <si>
    <r>
      <rPr>
        <sz val="9"/>
        <color indexed="12"/>
        <rFont val="宋体"/>
        <charset val="134"/>
      </rPr>
      <t>交易性金融资产</t>
    </r>
    <r>
      <rPr>
        <sz val="9"/>
        <color indexed="12"/>
        <rFont val="Arial Narrow"/>
        <charset val="134"/>
      </rPr>
      <t>-</t>
    </r>
    <r>
      <rPr>
        <sz val="9"/>
        <color indexed="12"/>
        <rFont val="宋体"/>
        <charset val="134"/>
      </rPr>
      <t>基金投资</t>
    </r>
  </si>
  <si>
    <t>3-3</t>
  </si>
  <si>
    <r>
      <rPr>
        <sz val="9"/>
        <color indexed="12"/>
        <rFont val="宋体"/>
        <charset val="134"/>
      </rPr>
      <t>应收票据评估明细表</t>
    </r>
  </si>
  <si>
    <t>3-4</t>
  </si>
  <si>
    <r>
      <rPr>
        <sz val="9"/>
        <color indexed="12"/>
        <rFont val="宋体"/>
        <charset val="134"/>
      </rPr>
      <t>应收账款评估明细表</t>
    </r>
  </si>
  <si>
    <t>3-5</t>
  </si>
  <si>
    <r>
      <rPr>
        <sz val="9"/>
        <color indexed="12"/>
        <rFont val="宋体"/>
        <charset val="134"/>
      </rPr>
      <t>预付账款评估明细表</t>
    </r>
  </si>
  <si>
    <t>3-6</t>
  </si>
  <si>
    <r>
      <rPr>
        <sz val="9"/>
        <color indexed="12"/>
        <rFont val="宋体"/>
        <charset val="134"/>
      </rPr>
      <t>应收利息评估明细表</t>
    </r>
  </si>
  <si>
    <t>3-7</t>
  </si>
  <si>
    <r>
      <rPr>
        <sz val="9"/>
        <color indexed="12"/>
        <rFont val="宋体"/>
        <charset val="134"/>
      </rPr>
      <t>应收股利评估明细表</t>
    </r>
  </si>
  <si>
    <t>3-8</t>
  </si>
  <si>
    <r>
      <rPr>
        <sz val="9"/>
        <color indexed="12"/>
        <rFont val="宋体"/>
        <charset val="134"/>
      </rPr>
      <t>其他应收款评估明细表</t>
    </r>
  </si>
  <si>
    <t>3-9</t>
  </si>
  <si>
    <r>
      <rPr>
        <sz val="9"/>
        <color indexed="12"/>
        <rFont val="宋体"/>
        <charset val="134"/>
      </rPr>
      <t>存货评估汇总表</t>
    </r>
  </si>
  <si>
    <t>3-9-1</t>
  </si>
  <si>
    <r>
      <rPr>
        <sz val="9"/>
        <color indexed="12"/>
        <rFont val="宋体"/>
        <charset val="134"/>
      </rPr>
      <t>存货－材料采购（在途物资）评估明细表</t>
    </r>
  </si>
  <si>
    <t>3-9-2</t>
  </si>
  <si>
    <r>
      <rPr>
        <sz val="9"/>
        <color indexed="12"/>
        <rFont val="宋体"/>
        <charset val="134"/>
      </rPr>
      <t>存货－原材料评估明细表</t>
    </r>
  </si>
  <si>
    <t>3-9-3</t>
  </si>
  <si>
    <r>
      <rPr>
        <sz val="9"/>
        <color indexed="12"/>
        <rFont val="宋体"/>
        <charset val="134"/>
      </rPr>
      <t>存货－在库周转材料评估明细表</t>
    </r>
  </si>
  <si>
    <t>3-9-4</t>
  </si>
  <si>
    <r>
      <rPr>
        <sz val="9"/>
        <color indexed="12"/>
        <rFont val="宋体"/>
        <charset val="134"/>
      </rPr>
      <t>存货－委托加工物资评估明细表</t>
    </r>
  </si>
  <si>
    <t>3-9-5</t>
  </si>
  <si>
    <r>
      <rPr>
        <sz val="9"/>
        <color indexed="12"/>
        <rFont val="宋体"/>
        <charset val="134"/>
      </rPr>
      <t>存货－产成品（库存商品）评估明细表</t>
    </r>
  </si>
  <si>
    <t>3-9-6</t>
  </si>
  <si>
    <r>
      <rPr>
        <sz val="9"/>
        <color indexed="12"/>
        <rFont val="宋体"/>
        <charset val="134"/>
      </rPr>
      <t>存货－在产品（自制半成品）评估明细表</t>
    </r>
  </si>
  <si>
    <t>3-9-7</t>
  </si>
  <si>
    <r>
      <rPr>
        <sz val="9"/>
        <color indexed="12"/>
        <rFont val="宋体"/>
        <charset val="134"/>
      </rPr>
      <t>存货－发出商品评估明细表</t>
    </r>
  </si>
  <si>
    <t>3-9-8</t>
  </si>
  <si>
    <r>
      <rPr>
        <sz val="9"/>
        <color indexed="12"/>
        <rFont val="宋体"/>
        <charset val="134"/>
      </rPr>
      <t>存货－在用周转材料评估明细表</t>
    </r>
  </si>
  <si>
    <t>3-10</t>
  </si>
  <si>
    <r>
      <rPr>
        <sz val="9"/>
        <color indexed="12"/>
        <rFont val="宋体"/>
        <charset val="134"/>
      </rPr>
      <t>一年内到期的非流动资产评估明细表</t>
    </r>
  </si>
  <si>
    <t>3-11</t>
  </si>
  <si>
    <r>
      <rPr>
        <sz val="9"/>
        <color indexed="12"/>
        <rFont val="宋体"/>
        <charset val="134"/>
      </rPr>
      <t>其他流动资产评估明细表</t>
    </r>
  </si>
  <si>
    <t>4</t>
  </si>
  <si>
    <r>
      <rPr>
        <sz val="9"/>
        <color indexed="12"/>
        <rFont val="宋体"/>
        <charset val="134"/>
      </rPr>
      <t>非流动资产评估汇总表</t>
    </r>
  </si>
  <si>
    <t>4-1</t>
  </si>
  <si>
    <r>
      <rPr>
        <sz val="9"/>
        <color indexed="12"/>
        <rFont val="宋体"/>
        <charset val="134"/>
      </rPr>
      <t>可供出售金融资产评估汇总表</t>
    </r>
  </si>
  <si>
    <t>4-1-1</t>
  </si>
  <si>
    <r>
      <rPr>
        <sz val="9"/>
        <color indexed="12"/>
        <rFont val="宋体"/>
        <charset val="134"/>
      </rPr>
      <t>可供出售金融资产</t>
    </r>
    <r>
      <rPr>
        <sz val="9"/>
        <color indexed="12"/>
        <rFont val="Arial Narrow"/>
        <charset val="134"/>
      </rPr>
      <t>—</t>
    </r>
    <r>
      <rPr>
        <sz val="9"/>
        <color indexed="12"/>
        <rFont val="宋体"/>
        <charset val="134"/>
      </rPr>
      <t>股票投资评估明细表</t>
    </r>
  </si>
  <si>
    <t>4-1-2</t>
  </si>
  <si>
    <r>
      <rPr>
        <sz val="9"/>
        <color indexed="12"/>
        <rFont val="宋体"/>
        <charset val="134"/>
      </rPr>
      <t>可供出售金融资产</t>
    </r>
    <r>
      <rPr>
        <sz val="9"/>
        <color indexed="12"/>
        <rFont val="Arial Narrow"/>
        <charset val="134"/>
      </rPr>
      <t>—</t>
    </r>
    <r>
      <rPr>
        <sz val="9"/>
        <color indexed="12"/>
        <rFont val="宋体"/>
        <charset val="134"/>
      </rPr>
      <t>债券投资评估明细表</t>
    </r>
  </si>
  <si>
    <t>4-1-3</t>
  </si>
  <si>
    <r>
      <rPr>
        <sz val="9"/>
        <color indexed="12"/>
        <rFont val="宋体"/>
        <charset val="134"/>
      </rPr>
      <t>可供出售金融资产</t>
    </r>
    <r>
      <rPr>
        <sz val="9"/>
        <color indexed="12"/>
        <rFont val="Arial Narrow"/>
        <charset val="134"/>
      </rPr>
      <t>—</t>
    </r>
    <r>
      <rPr>
        <sz val="9"/>
        <color indexed="12"/>
        <rFont val="宋体"/>
        <charset val="134"/>
      </rPr>
      <t>其他投资评估明细表</t>
    </r>
  </si>
  <si>
    <t>4-2</t>
  </si>
  <si>
    <r>
      <rPr>
        <sz val="9"/>
        <color indexed="12"/>
        <rFont val="宋体"/>
        <charset val="134"/>
      </rPr>
      <t>持有至到期投资评估明细表</t>
    </r>
  </si>
  <si>
    <t>4-3</t>
  </si>
  <si>
    <r>
      <rPr>
        <sz val="9"/>
        <color indexed="12"/>
        <rFont val="宋体"/>
        <charset val="134"/>
      </rPr>
      <t>长期应收款评估明细表</t>
    </r>
  </si>
  <si>
    <t>4-4</t>
  </si>
  <si>
    <r>
      <rPr>
        <sz val="9"/>
        <color indexed="12"/>
        <rFont val="宋体"/>
        <charset val="134"/>
      </rPr>
      <t>长期股权投资评估明细表</t>
    </r>
  </si>
  <si>
    <t>4-5-1</t>
  </si>
  <si>
    <r>
      <rPr>
        <sz val="9"/>
        <color indexed="12"/>
        <rFont val="宋体"/>
        <charset val="134"/>
      </rPr>
      <t>投资性房地产</t>
    </r>
    <r>
      <rPr>
        <sz val="9"/>
        <color indexed="12"/>
        <rFont val="Arial Narrow"/>
        <charset val="134"/>
      </rPr>
      <t>——</t>
    </r>
    <r>
      <rPr>
        <sz val="9"/>
        <color indexed="12"/>
        <rFont val="宋体"/>
        <charset val="134"/>
      </rPr>
      <t>房屋评估明细表（成本模式）</t>
    </r>
  </si>
  <si>
    <t>4-5-2</t>
  </si>
  <si>
    <r>
      <rPr>
        <sz val="9"/>
        <color indexed="12"/>
        <rFont val="宋体"/>
        <charset val="134"/>
      </rPr>
      <t>投资性房地产</t>
    </r>
    <r>
      <rPr>
        <sz val="9"/>
        <color indexed="12"/>
        <rFont val="Arial Narrow"/>
        <charset val="134"/>
      </rPr>
      <t>——</t>
    </r>
    <r>
      <rPr>
        <sz val="9"/>
        <color indexed="12"/>
        <rFont val="宋体"/>
        <charset val="134"/>
      </rPr>
      <t>房屋评估明细表（公允模式）</t>
    </r>
  </si>
  <si>
    <t>4-5-3</t>
  </si>
  <si>
    <r>
      <rPr>
        <sz val="9"/>
        <color indexed="12"/>
        <rFont val="宋体"/>
        <charset val="134"/>
      </rPr>
      <t>投资性房地产</t>
    </r>
    <r>
      <rPr>
        <sz val="9"/>
        <color indexed="12"/>
        <rFont val="Arial Narrow"/>
        <charset val="134"/>
      </rPr>
      <t>——</t>
    </r>
    <r>
      <rPr>
        <sz val="9"/>
        <color indexed="12"/>
        <rFont val="宋体"/>
        <charset val="134"/>
      </rPr>
      <t>土地使用权评估明细表（成本模式）</t>
    </r>
  </si>
  <si>
    <t>4-5-4</t>
  </si>
  <si>
    <r>
      <rPr>
        <sz val="9"/>
        <color indexed="12"/>
        <rFont val="宋体"/>
        <charset val="134"/>
      </rPr>
      <t>投资性房地产</t>
    </r>
    <r>
      <rPr>
        <sz val="9"/>
        <color indexed="12"/>
        <rFont val="Arial Narrow"/>
        <charset val="134"/>
      </rPr>
      <t>——</t>
    </r>
    <r>
      <rPr>
        <sz val="9"/>
        <color indexed="12"/>
        <rFont val="宋体"/>
        <charset val="134"/>
      </rPr>
      <t>土地使用权评估明细表（公允模式）</t>
    </r>
  </si>
  <si>
    <t>4-6</t>
  </si>
  <si>
    <r>
      <rPr>
        <sz val="9"/>
        <color indexed="12"/>
        <rFont val="宋体"/>
        <charset val="134"/>
      </rPr>
      <t>固定资产评估汇总表</t>
    </r>
  </si>
  <si>
    <t>4-6-1</t>
  </si>
  <si>
    <r>
      <rPr>
        <sz val="9"/>
        <color indexed="12"/>
        <rFont val="宋体"/>
        <charset val="134"/>
      </rPr>
      <t>固定资产</t>
    </r>
    <r>
      <rPr>
        <sz val="9"/>
        <color indexed="12"/>
        <rFont val="Arial Narrow"/>
        <charset val="134"/>
      </rPr>
      <t>-</t>
    </r>
    <r>
      <rPr>
        <sz val="9"/>
        <color indexed="12"/>
        <rFont val="宋体"/>
        <charset val="134"/>
      </rPr>
      <t>房屋建筑物评估明细表</t>
    </r>
  </si>
  <si>
    <t>4-6-2</t>
  </si>
  <si>
    <r>
      <rPr>
        <sz val="9"/>
        <color indexed="12"/>
        <rFont val="宋体"/>
        <charset val="134"/>
      </rPr>
      <t>固定资产</t>
    </r>
    <r>
      <rPr>
        <sz val="9"/>
        <color indexed="12"/>
        <rFont val="Arial Narrow"/>
        <charset val="134"/>
      </rPr>
      <t>-</t>
    </r>
    <r>
      <rPr>
        <sz val="9"/>
        <color indexed="12"/>
        <rFont val="宋体"/>
        <charset val="134"/>
      </rPr>
      <t>构筑物及其他辅助设施评估明细表</t>
    </r>
  </si>
  <si>
    <t>4-6-3</t>
  </si>
  <si>
    <r>
      <rPr>
        <sz val="9"/>
        <color indexed="12"/>
        <rFont val="宋体"/>
        <charset val="134"/>
      </rPr>
      <t>固定资产</t>
    </r>
    <r>
      <rPr>
        <sz val="9"/>
        <color indexed="12"/>
        <rFont val="Arial Narrow"/>
        <charset val="134"/>
      </rPr>
      <t>-</t>
    </r>
    <r>
      <rPr>
        <sz val="9"/>
        <color indexed="12"/>
        <rFont val="宋体"/>
        <charset val="134"/>
      </rPr>
      <t>管道及沟槽评估明细表</t>
    </r>
  </si>
  <si>
    <t>4-6-4</t>
  </si>
  <si>
    <r>
      <rPr>
        <sz val="9"/>
        <color indexed="12"/>
        <rFont val="宋体"/>
        <charset val="134"/>
      </rPr>
      <t>固定资产</t>
    </r>
    <r>
      <rPr>
        <sz val="9"/>
        <color indexed="12"/>
        <rFont val="Arial Narrow"/>
        <charset val="134"/>
      </rPr>
      <t>-</t>
    </r>
    <r>
      <rPr>
        <sz val="9"/>
        <color indexed="12"/>
        <rFont val="宋体"/>
        <charset val="134"/>
      </rPr>
      <t>机器设备评估明细表</t>
    </r>
  </si>
  <si>
    <t>4-6-5</t>
  </si>
  <si>
    <r>
      <rPr>
        <sz val="9"/>
        <color indexed="12"/>
        <rFont val="宋体"/>
        <charset val="134"/>
      </rPr>
      <t>固定资产</t>
    </r>
    <r>
      <rPr>
        <sz val="9"/>
        <color indexed="12"/>
        <rFont val="Arial Narrow"/>
        <charset val="134"/>
      </rPr>
      <t>-</t>
    </r>
    <r>
      <rPr>
        <sz val="9"/>
        <color indexed="12"/>
        <rFont val="宋体"/>
        <charset val="134"/>
      </rPr>
      <t>车辆评估明细表</t>
    </r>
  </si>
  <si>
    <t>4-6-6</t>
  </si>
  <si>
    <r>
      <rPr>
        <sz val="9"/>
        <color indexed="12"/>
        <rFont val="宋体"/>
        <charset val="134"/>
      </rPr>
      <t>固定资产</t>
    </r>
    <r>
      <rPr>
        <sz val="9"/>
        <color indexed="12"/>
        <rFont val="Arial Narrow"/>
        <charset val="134"/>
      </rPr>
      <t>-</t>
    </r>
    <r>
      <rPr>
        <sz val="9"/>
        <color indexed="12"/>
        <rFont val="宋体"/>
        <charset val="134"/>
      </rPr>
      <t>电子设备评估明细表</t>
    </r>
  </si>
  <si>
    <t>4-6-7</t>
  </si>
  <si>
    <r>
      <rPr>
        <sz val="9"/>
        <color indexed="12"/>
        <rFont val="宋体"/>
        <charset val="134"/>
      </rPr>
      <t>固定资产</t>
    </r>
    <r>
      <rPr>
        <sz val="9"/>
        <color indexed="12"/>
        <rFont val="Arial Narrow"/>
        <charset val="134"/>
      </rPr>
      <t>—</t>
    </r>
    <r>
      <rPr>
        <sz val="9"/>
        <color indexed="12"/>
        <rFont val="宋体"/>
        <charset val="134"/>
      </rPr>
      <t>土地评估明细表</t>
    </r>
  </si>
  <si>
    <t>4-7</t>
  </si>
  <si>
    <r>
      <rPr>
        <sz val="9"/>
        <color indexed="12"/>
        <rFont val="宋体"/>
        <charset val="134"/>
      </rPr>
      <t>在建工程评估汇总表</t>
    </r>
  </si>
  <si>
    <t>4-7-1</t>
  </si>
  <si>
    <r>
      <rPr>
        <sz val="9"/>
        <color indexed="12"/>
        <rFont val="宋体"/>
        <charset val="134"/>
      </rPr>
      <t>在建工程</t>
    </r>
    <r>
      <rPr>
        <sz val="9"/>
        <color indexed="12"/>
        <rFont val="Arial Narrow"/>
        <charset val="134"/>
      </rPr>
      <t>—</t>
    </r>
    <r>
      <rPr>
        <sz val="9"/>
        <color indexed="12"/>
        <rFont val="宋体"/>
        <charset val="134"/>
      </rPr>
      <t>土建工程评估明细表</t>
    </r>
  </si>
  <si>
    <t>4-7-2</t>
  </si>
  <si>
    <r>
      <rPr>
        <sz val="9"/>
        <color indexed="12"/>
        <rFont val="宋体"/>
        <charset val="134"/>
      </rPr>
      <t>在建工程</t>
    </r>
    <r>
      <rPr>
        <sz val="9"/>
        <color indexed="12"/>
        <rFont val="Arial Narrow"/>
        <charset val="134"/>
      </rPr>
      <t>—</t>
    </r>
    <r>
      <rPr>
        <sz val="9"/>
        <color indexed="12"/>
        <rFont val="宋体"/>
        <charset val="134"/>
      </rPr>
      <t>设备安装工程评估明细表</t>
    </r>
  </si>
  <si>
    <t>4-8</t>
  </si>
  <si>
    <r>
      <rPr>
        <sz val="9"/>
        <color indexed="12"/>
        <rFont val="宋体"/>
        <charset val="134"/>
      </rPr>
      <t>工程物资评估明细表</t>
    </r>
  </si>
  <si>
    <t>4-9</t>
  </si>
  <si>
    <r>
      <rPr>
        <sz val="9"/>
        <color indexed="12"/>
        <rFont val="宋体"/>
        <charset val="134"/>
      </rPr>
      <t>固定资产清理评估明细表</t>
    </r>
  </si>
  <si>
    <t>4-10</t>
  </si>
  <si>
    <r>
      <rPr>
        <sz val="9"/>
        <color indexed="12"/>
        <rFont val="宋体"/>
        <charset val="134"/>
      </rPr>
      <t>生产性生物资产评估明细表</t>
    </r>
  </si>
  <si>
    <t>4-11</t>
  </si>
  <si>
    <t>油气资产评估明细表</t>
  </si>
  <si>
    <t>4-12</t>
  </si>
  <si>
    <t>无形资产评估明细表</t>
  </si>
  <si>
    <t>4-12-1</t>
  </si>
  <si>
    <t>无形资产-土地使用权评估明细表</t>
  </si>
  <si>
    <t>4-12-2</t>
  </si>
  <si>
    <t>无形资产-矿业权评估明细表</t>
  </si>
  <si>
    <t>4-12-3</t>
  </si>
  <si>
    <t>无形资产-其他无形资产评估明细表</t>
  </si>
  <si>
    <t>4-13</t>
  </si>
  <si>
    <t>开发支出评估明细表</t>
  </si>
  <si>
    <t>4-14</t>
  </si>
  <si>
    <t>商誉评估明细表</t>
  </si>
  <si>
    <t>4-15</t>
  </si>
  <si>
    <t>长期待摊费用评估明细表</t>
  </si>
  <si>
    <t>4-16</t>
  </si>
  <si>
    <t>递延所得税资产评估明细表</t>
  </si>
  <si>
    <t>4-17</t>
  </si>
  <si>
    <t>其他非流动资产评估明细表</t>
  </si>
  <si>
    <t>5</t>
  </si>
  <si>
    <t>流动负债评估汇总表</t>
  </si>
  <si>
    <t>5-1</t>
  </si>
  <si>
    <t>短期借款评估明细表</t>
  </si>
  <si>
    <t>5-2</t>
  </si>
  <si>
    <t>交易性金融负债评估明细表</t>
  </si>
  <si>
    <t>5-3</t>
  </si>
  <si>
    <t>应付票据评估明细表</t>
  </si>
  <si>
    <t>5-4</t>
  </si>
  <si>
    <t>应付账款评估明细表</t>
  </si>
  <si>
    <t>5-5</t>
  </si>
  <si>
    <t>预收款项评估明细表</t>
  </si>
  <si>
    <t>5-6</t>
  </si>
  <si>
    <t>应付职工薪酬评估明细表</t>
  </si>
  <si>
    <t>5-7</t>
  </si>
  <si>
    <t>应交税费评估明细表</t>
  </si>
  <si>
    <t>5-8</t>
  </si>
  <si>
    <t>应付利息评估明细表</t>
  </si>
  <si>
    <t>5-9</t>
  </si>
  <si>
    <t>应付股利（应付利润）评估明细表</t>
  </si>
  <si>
    <t>5-10</t>
  </si>
  <si>
    <t>其他应付款评估明细表</t>
  </si>
  <si>
    <t>5-11</t>
  </si>
  <si>
    <t>一年内到期的非流动负债评估明细表</t>
  </si>
  <si>
    <t>5-12</t>
  </si>
  <si>
    <t>其他流动负债评估明细表</t>
  </si>
  <si>
    <t>6</t>
  </si>
  <si>
    <t>非流动负债汇总表</t>
  </si>
  <si>
    <t>6-1</t>
  </si>
  <si>
    <t>长期借款评估明细表</t>
  </si>
  <si>
    <t>6-2</t>
  </si>
  <si>
    <t>应付债券评估明细表</t>
  </si>
  <si>
    <t>6-3</t>
  </si>
  <si>
    <t>长期应付款评估明细表</t>
  </si>
  <si>
    <t>6-4</t>
  </si>
  <si>
    <t>专项应付款评估明细表</t>
  </si>
  <si>
    <t>6-5</t>
  </si>
  <si>
    <t>预计负债评估明细表</t>
  </si>
  <si>
    <t>6-6</t>
  </si>
  <si>
    <t>递延所得税负债评估明细表</t>
  </si>
  <si>
    <t>6-7</t>
  </si>
  <si>
    <t>其他非流动负债评估明细表</t>
  </si>
  <si>
    <r>
      <rPr>
        <sz val="10"/>
        <rFont val="宋体"/>
        <charset val="134"/>
      </rPr>
      <t>注：适用</t>
    </r>
    <r>
      <rPr>
        <b/>
        <sz val="10"/>
        <rFont val="宋体"/>
        <charset val="134"/>
      </rPr>
      <t>√</t>
    </r>
    <r>
      <rPr>
        <sz val="10"/>
        <rFont val="宋体"/>
        <charset val="134"/>
      </rPr>
      <t>，不适用</t>
    </r>
    <r>
      <rPr>
        <b/>
        <sz val="10"/>
        <rFont val="Arial Narrow"/>
        <charset val="134"/>
      </rPr>
      <t>×</t>
    </r>
    <r>
      <rPr>
        <sz val="10"/>
        <rFont val="宋体"/>
        <charset val="134"/>
      </rPr>
      <t>。</t>
    </r>
  </si>
  <si>
    <t>资产评估申报表填表说明</t>
  </si>
  <si>
    <r>
      <rPr>
        <b/>
        <sz val="9"/>
        <color indexed="12"/>
        <rFont val="仿宋_GB2312"/>
        <charset val="134"/>
      </rPr>
      <t>一、基本要求</t>
    </r>
  </si>
  <si>
    <r>
      <rPr>
        <sz val="9"/>
        <color indexed="12"/>
        <rFont val="仿宋_GB2312"/>
        <charset val="134"/>
      </rPr>
      <t>（一）填表范围：</t>
    </r>
    <r>
      <rPr>
        <sz val="9"/>
        <color indexed="12"/>
        <rFont val="Arial Narrow"/>
        <charset val="134"/>
      </rPr>
      <t xml:space="preserve"> </t>
    </r>
  </si>
  <si>
    <r>
      <rPr>
        <b/>
        <sz val="9"/>
        <color indexed="12"/>
        <rFont val="Arial Narrow"/>
        <charset val="134"/>
      </rPr>
      <t xml:space="preserve">     </t>
    </r>
    <r>
      <rPr>
        <b/>
        <sz val="9"/>
        <color indexed="12"/>
        <rFont val="仿宋_GB2312"/>
        <charset val="134"/>
      </rPr>
      <t>纳入评估范围的资产要保证与评估基准日被评估单位的资产负债表（或模拟资产负债表）完全一致，即填表完成后，自动生成的资产评估分类汇总表（表</t>
    </r>
    <r>
      <rPr>
        <b/>
        <sz val="9"/>
        <color indexed="12"/>
        <rFont val="Arial Narrow"/>
        <charset val="134"/>
      </rPr>
      <t>2</t>
    </r>
    <r>
      <rPr>
        <b/>
        <sz val="9"/>
        <color indexed="12"/>
        <rFont val="仿宋_GB2312"/>
        <charset val="134"/>
      </rPr>
      <t>）账面值一栏与资产负债表（或模拟资产负债表）一致，且应与提供给审计师的账面值一致。</t>
    </r>
  </si>
  <si>
    <r>
      <rPr>
        <sz val="9"/>
        <color indexed="12"/>
        <rFont val="仿宋_GB2312"/>
        <charset val="134"/>
      </rPr>
      <t>（二）</t>
    </r>
    <r>
      <rPr>
        <sz val="9"/>
        <color indexed="12"/>
        <rFont val="Arial Narrow"/>
        <charset val="134"/>
      </rPr>
      <t>“</t>
    </r>
    <r>
      <rPr>
        <sz val="9"/>
        <color indexed="12"/>
        <rFont val="仿宋_GB2312"/>
        <charset val="134"/>
      </rPr>
      <t>评估基准日</t>
    </r>
    <r>
      <rPr>
        <sz val="9"/>
        <color indexed="12"/>
        <rFont val="Arial Narrow"/>
        <charset val="134"/>
      </rPr>
      <t>”</t>
    </r>
    <r>
      <rPr>
        <sz val="9"/>
        <color indexed="12"/>
        <rFont val="仿宋_GB2312"/>
        <charset val="134"/>
      </rPr>
      <t>与</t>
    </r>
    <r>
      <rPr>
        <sz val="9"/>
        <color indexed="12"/>
        <rFont val="Arial Narrow"/>
        <charset val="134"/>
      </rPr>
      <t>“</t>
    </r>
    <r>
      <rPr>
        <sz val="9"/>
        <color indexed="12"/>
        <rFont val="仿宋_GB2312"/>
        <charset val="134"/>
      </rPr>
      <t>被评估单位名称</t>
    </r>
    <r>
      <rPr>
        <sz val="9"/>
        <color indexed="12"/>
        <rFont val="Arial Narrow"/>
        <charset val="134"/>
      </rPr>
      <t>”</t>
    </r>
    <r>
      <rPr>
        <sz val="9"/>
        <color indexed="12"/>
        <rFont val="仿宋_GB2312"/>
        <charset val="134"/>
      </rPr>
      <t>，统一填于</t>
    </r>
    <r>
      <rPr>
        <sz val="9"/>
        <color indexed="12"/>
        <rFont val="Arial Narrow"/>
        <charset val="134"/>
      </rPr>
      <t>“</t>
    </r>
    <r>
      <rPr>
        <sz val="9"/>
        <color indexed="12"/>
        <rFont val="仿宋_GB2312"/>
        <charset val="134"/>
      </rPr>
      <t>申报表封面</t>
    </r>
    <r>
      <rPr>
        <sz val="9"/>
        <color indexed="12"/>
        <rFont val="Arial Narrow"/>
        <charset val="134"/>
      </rPr>
      <t xml:space="preserve">” </t>
    </r>
    <r>
      <rPr>
        <sz val="9"/>
        <color indexed="12"/>
        <rFont val="仿宋_GB2312"/>
        <charset val="134"/>
      </rPr>
      <t>中，各明细表会自动生成。被评估单位名称要与该单位的营业执照所列明的名称完全一致，并在每页明细表左上角</t>
    </r>
    <r>
      <rPr>
        <sz val="9"/>
        <color indexed="12"/>
        <rFont val="Arial Narrow"/>
        <charset val="134"/>
      </rPr>
      <t>“</t>
    </r>
    <r>
      <rPr>
        <sz val="9"/>
        <color indexed="12"/>
        <rFont val="仿宋_GB2312"/>
        <charset val="134"/>
      </rPr>
      <t>被评估单位</t>
    </r>
    <r>
      <rPr>
        <sz val="9"/>
        <color indexed="12"/>
        <rFont val="Arial Narrow"/>
        <charset val="134"/>
      </rPr>
      <t>”</t>
    </r>
    <r>
      <rPr>
        <sz val="9"/>
        <color indexed="12"/>
        <rFont val="仿宋_GB2312"/>
        <charset val="134"/>
      </rPr>
      <t>处加盖被评估单位公章。</t>
    </r>
  </si>
  <si>
    <r>
      <rPr>
        <sz val="9"/>
        <color indexed="12"/>
        <rFont val="仿宋_GB2312"/>
        <charset val="134"/>
      </rPr>
      <t>（三）对于企业财务核算中没有的会计科目不必填写相应的明细表。</t>
    </r>
  </si>
  <si>
    <r>
      <rPr>
        <sz val="9"/>
        <color indexed="12"/>
        <rFont val="仿宋_GB2312"/>
        <charset val="134"/>
      </rPr>
      <t>（四）</t>
    </r>
    <r>
      <rPr>
        <sz val="9"/>
        <color indexed="12"/>
        <rFont val="Arial Narrow"/>
        <charset val="134"/>
      </rPr>
      <t xml:space="preserve"> </t>
    </r>
    <r>
      <rPr>
        <sz val="9"/>
        <color indexed="12"/>
        <rFont val="仿宋_GB2312"/>
        <charset val="134"/>
      </rPr>
      <t>对于申报明细表中</t>
    </r>
    <r>
      <rPr>
        <sz val="9"/>
        <color indexed="12"/>
        <rFont val="Arial Narrow"/>
        <charset val="134"/>
      </rPr>
      <t>“</t>
    </r>
    <r>
      <rPr>
        <sz val="9"/>
        <color indexed="12"/>
        <rFont val="仿宋_GB2312"/>
        <charset val="134"/>
      </rPr>
      <t>账面值</t>
    </r>
    <r>
      <rPr>
        <sz val="9"/>
        <color indexed="12"/>
        <rFont val="Arial Narrow"/>
        <charset val="134"/>
      </rPr>
      <t>”</t>
    </r>
    <r>
      <rPr>
        <sz val="9"/>
        <color indexed="12"/>
        <rFont val="仿宋_GB2312"/>
        <charset val="134"/>
      </rPr>
      <t>一栏（含本栏）左方所有空白栏以及需要填写的备注栏请企业填写齐全。但对于该类资产不适用的参数栏可不必填写。</t>
    </r>
  </si>
  <si>
    <r>
      <rPr>
        <sz val="9"/>
        <color indexed="12"/>
        <rFont val="仿宋_GB2312"/>
        <charset val="134"/>
      </rPr>
      <t>（五）明细表中填列金额单位为</t>
    </r>
    <r>
      <rPr>
        <sz val="9"/>
        <color indexed="12"/>
        <rFont val="Arial Narrow"/>
        <charset val="134"/>
      </rPr>
      <t>“</t>
    </r>
    <r>
      <rPr>
        <sz val="9"/>
        <color indexed="12"/>
        <rFont val="仿宋_GB2312"/>
        <charset val="134"/>
      </rPr>
      <t>人民币元</t>
    </r>
    <r>
      <rPr>
        <sz val="9"/>
        <color indexed="12"/>
        <rFont val="Arial Narrow"/>
        <charset val="134"/>
      </rPr>
      <t>”</t>
    </r>
    <r>
      <rPr>
        <sz val="9"/>
        <color indexed="12"/>
        <rFont val="仿宋_GB2312"/>
        <charset val="134"/>
      </rPr>
      <t>，精确到小数点后两位。</t>
    </r>
    <r>
      <rPr>
        <sz val="9"/>
        <color indexed="12"/>
        <rFont val="Arial Narrow"/>
        <charset val="134"/>
      </rPr>
      <t xml:space="preserve"> </t>
    </r>
  </si>
  <si>
    <r>
      <rPr>
        <sz val="9"/>
        <color indexed="12"/>
        <rFont val="仿宋_GB2312"/>
        <charset val="134"/>
      </rPr>
      <t>（六）明细表中日期根据要求填至月（如建成年月）或日（如出票日期），填写日期格式为</t>
    </r>
    <r>
      <rPr>
        <sz val="9"/>
        <color indexed="12"/>
        <rFont val="Arial Narrow"/>
        <charset val="134"/>
      </rPr>
      <t>“2001-05”</t>
    </r>
    <r>
      <rPr>
        <sz val="9"/>
        <color indexed="12"/>
        <rFont val="仿宋_GB2312"/>
        <charset val="134"/>
      </rPr>
      <t>（不能写为</t>
    </r>
    <r>
      <rPr>
        <sz val="9"/>
        <color indexed="12"/>
        <rFont val="Arial Narrow"/>
        <charset val="134"/>
      </rPr>
      <t>2001.5</t>
    </r>
    <r>
      <rPr>
        <sz val="9"/>
        <color indexed="12"/>
        <rFont val="仿宋_GB2312"/>
        <charset val="134"/>
      </rPr>
      <t>）或</t>
    </r>
    <r>
      <rPr>
        <sz val="9"/>
        <color indexed="12"/>
        <rFont val="Arial Narrow"/>
        <charset val="134"/>
      </rPr>
      <t xml:space="preserve"> “2001-05-02”</t>
    </r>
    <r>
      <rPr>
        <sz val="9"/>
        <color indexed="12"/>
        <rFont val="仿宋_GB2312"/>
        <charset val="134"/>
      </rPr>
      <t>（不能填为</t>
    </r>
    <r>
      <rPr>
        <sz val="9"/>
        <color indexed="12"/>
        <rFont val="Arial Narrow"/>
        <charset val="134"/>
      </rPr>
      <t>2001.5.2</t>
    </r>
    <r>
      <rPr>
        <sz val="9"/>
        <color indexed="12"/>
        <rFont val="仿宋_GB2312"/>
        <charset val="134"/>
      </rPr>
      <t>）。</t>
    </r>
  </si>
  <si>
    <r>
      <rPr>
        <sz val="9"/>
        <color indexed="12"/>
        <rFont val="仿宋_GB2312"/>
        <charset val="134"/>
      </rPr>
      <t>（七）未指明月利率之处应指年利率，计量单位为</t>
    </r>
    <r>
      <rPr>
        <sz val="9"/>
        <color indexed="12"/>
        <rFont val="Arial Narrow"/>
        <charset val="134"/>
      </rPr>
      <t>“%”</t>
    </r>
    <r>
      <rPr>
        <sz val="9"/>
        <color indexed="12"/>
        <rFont val="仿宋_GB2312"/>
        <charset val="134"/>
      </rPr>
      <t>。若原始资料中为月利率或日利率，则换算为年利率。</t>
    </r>
  </si>
  <si>
    <r>
      <rPr>
        <sz val="9"/>
        <color indexed="12"/>
        <rFont val="仿宋_GB2312"/>
        <charset val="134"/>
      </rPr>
      <t>（八）明细表与各汇总表之间的数据已建立链接关系，汇总表中不应直接录入数据，但汇总表中已涂蓝色的各项减值准备应按实际填入。</t>
    </r>
  </si>
  <si>
    <r>
      <rPr>
        <sz val="9"/>
        <color indexed="12"/>
        <rFont val="仿宋_GB2312"/>
        <charset val="134"/>
      </rPr>
      <t>（九）每一张明细表内容不能满足填写要求时，可在电子表中间直接插入行。不能在第一行和合计行插入行。</t>
    </r>
  </si>
  <si>
    <r>
      <rPr>
        <sz val="9"/>
        <color indexed="12"/>
        <rFont val="仿宋_GB2312"/>
        <charset val="134"/>
      </rPr>
      <t>（十）除本说明已明确提到的可修改之处外，请务必不要对表进行其他任何修改，不能删除或增加整张表格，对填报过程中出现的问题应及时与评估人员进行沟通，统一协商解决。</t>
    </r>
  </si>
  <si>
    <r>
      <rPr>
        <sz val="9"/>
        <color indexed="12"/>
        <rFont val="仿宋_GB2312"/>
        <charset val="134"/>
      </rPr>
      <t>（十一）请各被评估单位同时提供打印稿及电子版各一份。委托方及资产占有方提供给评估师的书面资料一律以</t>
    </r>
    <r>
      <rPr>
        <sz val="9"/>
        <color indexed="12"/>
        <rFont val="Arial Narrow"/>
        <charset val="134"/>
      </rPr>
      <t>A4</t>
    </r>
    <r>
      <rPr>
        <sz val="9"/>
        <color indexed="12"/>
        <rFont val="仿宋_GB2312"/>
        <charset val="134"/>
      </rPr>
      <t>版面提供。</t>
    </r>
  </si>
  <si>
    <r>
      <rPr>
        <sz val="9"/>
        <color indexed="12"/>
        <rFont val="仿宋_GB2312"/>
        <charset val="134"/>
      </rPr>
      <t>（十二）本页无需打印</t>
    </r>
    <r>
      <rPr>
        <sz val="9"/>
        <color indexed="12"/>
        <rFont val="宋体"/>
        <charset val="134"/>
      </rPr>
      <t>。</t>
    </r>
  </si>
  <si>
    <r>
      <rPr>
        <sz val="9"/>
        <rFont val="仿宋_GB2312"/>
        <charset val="134"/>
      </rPr>
      <t>注：</t>
    </r>
  </si>
  <si>
    <r>
      <rPr>
        <sz val="9"/>
        <rFont val="Arial Narrow"/>
        <charset val="134"/>
      </rPr>
      <t>1</t>
    </r>
    <r>
      <rPr>
        <sz val="9"/>
        <rFont val="仿宋_GB2312"/>
        <charset val="134"/>
      </rPr>
      <t>、所有汇总表不用填写，部分复杂表下面有填表说明可参考。</t>
    </r>
  </si>
  <si>
    <r>
      <rPr>
        <sz val="9"/>
        <rFont val="Arial Narrow"/>
        <charset val="134"/>
      </rPr>
      <t>2</t>
    </r>
    <r>
      <rPr>
        <sz val="9"/>
        <rFont val="仿宋_GB2312"/>
        <charset val="134"/>
      </rPr>
      <t>、申报数据依照母公司报表填写，而不是合并报表；对于需用成本法评估的长期投资，应单独填列全套评估申报表。</t>
    </r>
  </si>
  <si>
    <t xml:space="preserve">               </t>
  </si>
  <si>
    <t>评估明细表</t>
  </si>
  <si>
    <t>评估基准日：2022年8月31日</t>
  </si>
  <si>
    <t>填表日期：2022年9月6日</t>
  </si>
  <si>
    <t>评估机构：</t>
  </si>
  <si>
    <t>或有事项或其他事项声明书</t>
  </si>
  <si>
    <r>
      <rPr>
        <sz val="9"/>
        <rFont val="宋体"/>
        <charset val="134"/>
      </rPr>
      <t>北京华信众合资产评估有限公司：</t>
    </r>
  </si>
  <si>
    <r>
      <rPr>
        <sz val="9"/>
        <rFont val="Arial Narrow"/>
        <charset val="134"/>
      </rPr>
      <t xml:space="preserve">    </t>
    </r>
    <r>
      <rPr>
        <sz val="9"/>
        <rFont val="宋体"/>
        <charset val="134"/>
      </rPr>
      <t>我单位特作如下声明，截止</t>
    </r>
    <r>
      <rPr>
        <sz val="9"/>
        <rFont val="Arial Narrow"/>
        <charset val="134"/>
      </rPr>
      <t>2014</t>
    </r>
    <r>
      <rPr>
        <sz val="9"/>
        <rFont val="宋体"/>
        <charset val="134"/>
      </rPr>
      <t>年</t>
    </r>
    <r>
      <rPr>
        <sz val="9"/>
        <rFont val="Arial Narrow"/>
        <charset val="134"/>
      </rPr>
      <t>12</t>
    </r>
    <r>
      <rPr>
        <sz val="9"/>
        <rFont val="宋体"/>
        <charset val="134"/>
      </rPr>
      <t>月</t>
    </r>
    <r>
      <rPr>
        <sz val="9"/>
        <rFont val="Arial Narrow"/>
        <charset val="134"/>
      </rPr>
      <t>31</t>
    </r>
    <r>
      <rPr>
        <sz val="9"/>
        <rFont val="宋体"/>
        <charset val="134"/>
      </rPr>
      <t>日，我单位全部资产中，涉及抵押、质押、诉讼事项等或有事项及出租等其他事项如下：</t>
    </r>
  </si>
  <si>
    <r>
      <rPr>
        <sz val="9"/>
        <rFont val="Arial"/>
        <charset val="134"/>
      </rPr>
      <t>一、抵押</t>
    </r>
  </si>
  <si>
    <r>
      <rPr>
        <sz val="9"/>
        <rFont val="Arial"/>
        <charset val="134"/>
      </rPr>
      <t>序</t>
    </r>
    <r>
      <rPr>
        <sz val="9"/>
        <rFont val="Arial Narrow"/>
        <charset val="134"/>
      </rPr>
      <t xml:space="preserve"> </t>
    </r>
    <r>
      <rPr>
        <sz val="9"/>
        <rFont val="Times New Roman"/>
        <charset val="134"/>
      </rPr>
      <t>号</t>
    </r>
  </si>
  <si>
    <r>
      <rPr>
        <sz val="9"/>
        <rFont val="Arial"/>
        <charset val="134"/>
      </rPr>
      <t>抵押日期</t>
    </r>
  </si>
  <si>
    <r>
      <rPr>
        <sz val="9"/>
        <rFont val="Arial"/>
        <charset val="134"/>
      </rPr>
      <t>抵押资产名称</t>
    </r>
  </si>
  <si>
    <r>
      <rPr>
        <sz val="9"/>
        <rFont val="Arial"/>
        <charset val="134"/>
      </rPr>
      <t>抵押资产账面价值</t>
    </r>
  </si>
  <si>
    <r>
      <rPr>
        <sz val="9"/>
        <rFont val="Arial"/>
        <charset val="134"/>
      </rPr>
      <t>在评估申报表上的位置</t>
    </r>
  </si>
  <si>
    <r>
      <rPr>
        <sz val="9"/>
        <rFont val="Arial"/>
        <charset val="134"/>
      </rPr>
      <t>备注</t>
    </r>
  </si>
  <si>
    <r>
      <rPr>
        <sz val="9"/>
        <rFont val="Arial"/>
        <charset val="134"/>
      </rPr>
      <t>二、质押</t>
    </r>
  </si>
  <si>
    <r>
      <rPr>
        <sz val="9"/>
        <rFont val="Arial"/>
        <charset val="134"/>
      </rPr>
      <t>质押日期</t>
    </r>
  </si>
  <si>
    <r>
      <rPr>
        <sz val="9"/>
        <rFont val="Arial"/>
        <charset val="134"/>
      </rPr>
      <t>质押资产名称</t>
    </r>
  </si>
  <si>
    <r>
      <rPr>
        <sz val="9"/>
        <rFont val="Arial"/>
        <charset val="134"/>
      </rPr>
      <t>质押资产账面价值</t>
    </r>
  </si>
  <si>
    <r>
      <rPr>
        <sz val="9"/>
        <rFont val="Arial"/>
        <charset val="134"/>
      </rPr>
      <t>三、涉诉资产</t>
    </r>
  </si>
  <si>
    <r>
      <rPr>
        <sz val="9"/>
        <rFont val="Arial"/>
        <charset val="134"/>
      </rPr>
      <t>起诉日期</t>
    </r>
  </si>
  <si>
    <r>
      <rPr>
        <sz val="9"/>
        <rFont val="Arial"/>
        <charset val="134"/>
      </rPr>
      <t>涉讼资产名称</t>
    </r>
  </si>
  <si>
    <r>
      <rPr>
        <sz val="9"/>
        <rFont val="Arial"/>
        <charset val="134"/>
      </rPr>
      <t>涉诉资产账面价值</t>
    </r>
  </si>
  <si>
    <r>
      <rPr>
        <sz val="9"/>
        <rFont val="Arial"/>
        <charset val="134"/>
      </rPr>
      <t>四、其他或有事项</t>
    </r>
  </si>
  <si>
    <r>
      <rPr>
        <sz val="9"/>
        <rFont val="Arial"/>
        <charset val="134"/>
      </rPr>
      <t>事项内容</t>
    </r>
  </si>
  <si>
    <r>
      <rPr>
        <sz val="9"/>
        <rFont val="Arial"/>
        <charset val="134"/>
      </rPr>
      <t>发生日期</t>
    </r>
  </si>
  <si>
    <r>
      <rPr>
        <sz val="9"/>
        <rFont val="Arial"/>
        <charset val="134"/>
      </rPr>
      <t>涉及资产名称</t>
    </r>
  </si>
  <si>
    <r>
      <rPr>
        <sz val="9"/>
        <rFont val="Arial"/>
        <charset val="134"/>
      </rPr>
      <t>资产账面价值</t>
    </r>
  </si>
  <si>
    <r>
      <rPr>
        <sz val="9"/>
        <rFont val="Arial"/>
        <charset val="134"/>
      </rPr>
      <t>五、资产出租事项或对资产价值有影响的事项</t>
    </r>
  </si>
  <si>
    <r>
      <rPr>
        <sz val="9"/>
        <rFont val="宋体"/>
        <charset val="134"/>
      </rPr>
      <t>被评估单位名称（盖章）：</t>
    </r>
    <r>
      <rPr>
        <sz val="9"/>
        <rFont val="Arial Narrow"/>
        <charset val="134"/>
      </rPr>
      <t xml:space="preserve">                </t>
    </r>
    <r>
      <rPr>
        <sz val="9"/>
        <rFont val="宋体"/>
        <charset val="134"/>
      </rPr>
      <t>法定代表人签字：</t>
    </r>
    <r>
      <rPr>
        <sz val="9"/>
        <rFont val="Arial Narrow"/>
        <charset val="134"/>
      </rPr>
      <t xml:space="preserve">                              </t>
    </r>
    <r>
      <rPr>
        <sz val="9"/>
        <rFont val="宋体"/>
        <charset val="134"/>
      </rPr>
      <t>年</t>
    </r>
    <r>
      <rPr>
        <sz val="9"/>
        <rFont val="Arial Narrow"/>
        <charset val="134"/>
      </rPr>
      <t xml:space="preserve">  </t>
    </r>
    <r>
      <rPr>
        <sz val="9"/>
        <rFont val="宋体"/>
        <charset val="134"/>
      </rPr>
      <t>月</t>
    </r>
    <r>
      <rPr>
        <sz val="9"/>
        <rFont val="Arial Narrow"/>
        <charset val="134"/>
      </rPr>
      <t xml:space="preserve">  </t>
    </r>
    <r>
      <rPr>
        <sz val="9"/>
        <rFont val="宋体"/>
        <charset val="134"/>
      </rPr>
      <t>日</t>
    </r>
  </si>
  <si>
    <t>期后事项声明书</t>
  </si>
  <si>
    <r>
      <rPr>
        <sz val="9"/>
        <rFont val="Arial Narrow"/>
        <charset val="134"/>
      </rPr>
      <t xml:space="preserve">    </t>
    </r>
    <r>
      <rPr>
        <sz val="9"/>
        <rFont val="宋体"/>
        <charset val="134"/>
      </rPr>
      <t>自本次经济行为评估基准日至评估报告日，我单位发生的对我单位资产价值有较大影响的期后事项如下：</t>
    </r>
  </si>
  <si>
    <r>
      <rPr>
        <sz val="9"/>
        <rFont val="宋体"/>
        <charset val="134"/>
      </rPr>
      <t>被评估单位（盖章）：</t>
    </r>
    <r>
      <rPr>
        <sz val="9"/>
        <rFont val="Arial Narrow"/>
        <charset val="134"/>
      </rPr>
      <t xml:space="preserve">         </t>
    </r>
    <r>
      <rPr>
        <sz val="9"/>
        <rFont val="宋体"/>
        <charset val="134"/>
      </rPr>
      <t>法定代表人：</t>
    </r>
    <r>
      <rPr>
        <sz val="9"/>
        <rFont val="Arial Narrow"/>
        <charset val="134"/>
      </rPr>
      <t xml:space="preserve">           </t>
    </r>
    <r>
      <rPr>
        <sz val="9"/>
        <rFont val="宋体"/>
        <charset val="134"/>
      </rPr>
      <t>年</t>
    </r>
    <r>
      <rPr>
        <sz val="9"/>
        <rFont val="Arial Narrow"/>
        <charset val="134"/>
      </rPr>
      <t xml:space="preserve">   </t>
    </r>
    <r>
      <rPr>
        <sz val="9"/>
        <rFont val="宋体"/>
        <charset val="134"/>
      </rPr>
      <t>月</t>
    </r>
    <r>
      <rPr>
        <sz val="9"/>
        <rFont val="Arial Narrow"/>
        <charset val="134"/>
      </rPr>
      <t xml:space="preserve">   </t>
    </r>
    <r>
      <rPr>
        <sz val="9"/>
        <rFont val="宋体"/>
        <charset val="134"/>
      </rPr>
      <t>日</t>
    </r>
  </si>
  <si>
    <t>被评估单位会计环境调查表</t>
  </si>
  <si>
    <t>被评估单位：</t>
  </si>
  <si>
    <r>
      <rPr>
        <sz val="9"/>
        <rFont val="宋体"/>
        <charset val="134"/>
      </rPr>
      <t>索引号：</t>
    </r>
    <r>
      <rPr>
        <sz val="9"/>
        <rFont val="Arial Narrow"/>
        <charset val="134"/>
      </rPr>
      <t>C3/2</t>
    </r>
  </si>
  <si>
    <t>评估基准日：</t>
  </si>
  <si>
    <r>
      <rPr>
        <sz val="9"/>
        <rFont val="宋体"/>
        <charset val="134"/>
      </rPr>
      <t>会计制度</t>
    </r>
  </si>
  <si>
    <r>
      <rPr>
        <b/>
        <sz val="9"/>
        <rFont val="宋体"/>
        <charset val="134"/>
      </rPr>
      <t>序号</t>
    </r>
  </si>
  <si>
    <r>
      <rPr>
        <b/>
        <sz val="9"/>
        <rFont val="宋体"/>
        <charset val="134"/>
      </rPr>
      <t>项目</t>
    </r>
  </si>
  <si>
    <r>
      <rPr>
        <b/>
        <sz val="9"/>
        <rFont val="宋体"/>
        <charset val="134"/>
      </rPr>
      <t>一贯政策</t>
    </r>
  </si>
  <si>
    <r>
      <rPr>
        <b/>
        <sz val="9"/>
        <rFont val="宋体"/>
        <charset val="134"/>
      </rPr>
      <t>变动情况</t>
    </r>
  </si>
  <si>
    <r>
      <rPr>
        <b/>
        <sz val="9"/>
        <rFont val="宋体"/>
        <charset val="134"/>
      </rPr>
      <t>备注</t>
    </r>
  </si>
  <si>
    <r>
      <rPr>
        <sz val="9"/>
        <rFont val="宋体"/>
        <charset val="134"/>
      </rPr>
      <t>各种适用税费率</t>
    </r>
  </si>
  <si>
    <r>
      <rPr>
        <sz val="9"/>
        <rFont val="宋体"/>
        <charset val="134"/>
      </rPr>
      <t>所得税（</t>
    </r>
    <r>
      <rPr>
        <sz val="9"/>
        <rFont val="Arial Narrow"/>
        <charset val="134"/>
      </rPr>
      <t xml:space="preserve">    </t>
    </r>
    <r>
      <rPr>
        <sz val="9"/>
        <rFont val="宋体"/>
        <charset val="134"/>
      </rPr>
      <t>）增值税（</t>
    </r>
    <r>
      <rPr>
        <sz val="9"/>
        <rFont val="Arial Narrow"/>
        <charset val="134"/>
      </rPr>
      <t xml:space="preserve">    </t>
    </r>
    <r>
      <rPr>
        <sz val="9"/>
        <rFont val="宋体"/>
        <charset val="134"/>
      </rPr>
      <t>）营业税（</t>
    </r>
    <r>
      <rPr>
        <sz val="9"/>
        <rFont val="Arial Narrow"/>
        <charset val="134"/>
      </rPr>
      <t xml:space="preserve">    </t>
    </r>
    <r>
      <rPr>
        <sz val="9"/>
        <rFont val="宋体"/>
        <charset val="134"/>
      </rPr>
      <t>）城建税（</t>
    </r>
    <r>
      <rPr>
        <sz val="9"/>
        <rFont val="Arial Narrow"/>
        <charset val="134"/>
      </rPr>
      <t xml:space="preserve">    </t>
    </r>
    <r>
      <rPr>
        <sz val="9"/>
        <rFont val="宋体"/>
        <charset val="134"/>
      </rPr>
      <t>）教育费附加（</t>
    </r>
    <r>
      <rPr>
        <sz val="9"/>
        <rFont val="Arial Narrow"/>
        <charset val="134"/>
      </rPr>
      <t xml:space="preserve">    </t>
    </r>
    <r>
      <rPr>
        <sz val="9"/>
        <rFont val="宋体"/>
        <charset val="134"/>
      </rPr>
      <t>）河道费（</t>
    </r>
    <r>
      <rPr>
        <sz val="9"/>
        <rFont val="Arial Narrow"/>
        <charset val="134"/>
      </rPr>
      <t xml:space="preserve">      </t>
    </r>
    <r>
      <rPr>
        <sz val="9"/>
        <rFont val="宋体"/>
        <charset val="134"/>
      </rPr>
      <t>）消费税（</t>
    </r>
    <r>
      <rPr>
        <sz val="9"/>
        <rFont val="Arial Narrow"/>
        <charset val="134"/>
      </rPr>
      <t xml:space="preserve">    </t>
    </r>
    <r>
      <rPr>
        <sz val="9"/>
        <rFont val="宋体"/>
        <charset val="134"/>
      </rPr>
      <t>）其他（</t>
    </r>
    <r>
      <rPr>
        <sz val="9"/>
        <rFont val="Arial Narrow"/>
        <charset val="134"/>
      </rPr>
      <t xml:space="preserve">    </t>
    </r>
    <r>
      <rPr>
        <sz val="9"/>
        <rFont val="宋体"/>
        <charset val="134"/>
      </rPr>
      <t>）</t>
    </r>
  </si>
  <si>
    <r>
      <rPr>
        <sz val="9"/>
        <rFont val="宋体"/>
        <charset val="134"/>
      </rPr>
      <t>合并报表编制范围</t>
    </r>
  </si>
  <si>
    <r>
      <rPr>
        <sz val="9"/>
        <rFont val="宋体"/>
        <charset val="134"/>
      </rPr>
      <t>投资比例超过</t>
    </r>
    <r>
      <rPr>
        <sz val="9"/>
        <rFont val="Arial Narrow"/>
        <charset val="134"/>
      </rPr>
      <t>50%</t>
    </r>
    <r>
      <rPr>
        <sz val="9"/>
        <rFont val="宋体"/>
        <charset val="134"/>
      </rPr>
      <t>的单位个数（</t>
    </r>
    <r>
      <rPr>
        <sz val="9"/>
        <rFont val="Arial Narrow"/>
        <charset val="134"/>
      </rPr>
      <t xml:space="preserve">    </t>
    </r>
    <r>
      <rPr>
        <sz val="9"/>
        <rFont val="宋体"/>
        <charset val="134"/>
      </rPr>
      <t>），合并单位个数（</t>
    </r>
    <r>
      <rPr>
        <sz val="9"/>
        <rFont val="Arial Narrow"/>
        <charset val="134"/>
      </rPr>
      <t xml:space="preserve">    </t>
    </r>
    <r>
      <rPr>
        <sz val="9"/>
        <rFont val="宋体"/>
        <charset val="134"/>
      </rPr>
      <t>）</t>
    </r>
  </si>
  <si>
    <r>
      <rPr>
        <sz val="9"/>
        <rFont val="宋体"/>
        <charset val="134"/>
      </rPr>
      <t>具体会计政策</t>
    </r>
  </si>
  <si>
    <r>
      <rPr>
        <sz val="9"/>
        <rFont val="宋体"/>
        <charset val="134"/>
      </rPr>
      <t>（</t>
    </r>
    <r>
      <rPr>
        <sz val="9"/>
        <rFont val="Arial Narrow"/>
        <charset val="134"/>
      </rPr>
      <t>1</t>
    </r>
    <r>
      <rPr>
        <sz val="9"/>
        <rFont val="宋体"/>
        <charset val="134"/>
      </rPr>
      <t>）</t>
    </r>
  </si>
  <si>
    <r>
      <rPr>
        <sz val="9"/>
        <rFont val="宋体"/>
        <charset val="134"/>
      </rPr>
      <t>材料计价标准和方法</t>
    </r>
  </si>
  <si>
    <r>
      <rPr>
        <sz val="9"/>
        <rFont val="Arial Narrow"/>
        <charset val="134"/>
      </rPr>
      <t>1</t>
    </r>
    <r>
      <rPr>
        <sz val="9"/>
        <rFont val="宋体"/>
        <charset val="134"/>
      </rPr>
      <t>、按实际成本核算（</t>
    </r>
    <r>
      <rPr>
        <sz val="9"/>
        <rFont val="Arial Narrow"/>
        <charset val="134"/>
      </rPr>
      <t xml:space="preserve">    </t>
    </r>
    <r>
      <rPr>
        <sz val="9"/>
        <rFont val="宋体"/>
        <charset val="134"/>
      </rPr>
      <t>）发出采用：</t>
    </r>
    <r>
      <rPr>
        <sz val="9"/>
        <rFont val="Arial Narrow"/>
        <charset val="134"/>
      </rPr>
      <t xml:space="preserve"> </t>
    </r>
    <r>
      <rPr>
        <sz val="9"/>
        <rFont val="宋体"/>
        <charset val="134"/>
      </rPr>
      <t>先进先出法（</t>
    </r>
    <r>
      <rPr>
        <sz val="9"/>
        <rFont val="Arial Narrow"/>
        <charset val="134"/>
      </rPr>
      <t xml:space="preserve">    </t>
    </r>
    <r>
      <rPr>
        <sz val="9"/>
        <rFont val="宋体"/>
        <charset val="134"/>
      </rPr>
      <t>）加权平均法（</t>
    </r>
    <r>
      <rPr>
        <sz val="9"/>
        <rFont val="Arial Narrow"/>
        <charset val="134"/>
      </rPr>
      <t xml:space="preserve">  </t>
    </r>
    <r>
      <rPr>
        <sz val="9"/>
        <rFont val="宋体"/>
        <charset val="134"/>
      </rPr>
      <t>）个别计价法（</t>
    </r>
    <r>
      <rPr>
        <sz val="9"/>
        <rFont val="Arial Narrow"/>
        <charset val="134"/>
      </rPr>
      <t xml:space="preserve">  </t>
    </r>
    <r>
      <rPr>
        <sz val="9"/>
        <rFont val="宋体"/>
        <charset val="134"/>
      </rPr>
      <t>）</t>
    </r>
  </si>
  <si>
    <r>
      <rPr>
        <sz val="9"/>
        <rFont val="Arial Narrow"/>
        <charset val="134"/>
      </rPr>
      <t>2</t>
    </r>
    <r>
      <rPr>
        <sz val="9"/>
        <rFont val="宋体"/>
        <charset val="134"/>
      </rPr>
      <t>、按计划（定额）成本核算（</t>
    </r>
    <r>
      <rPr>
        <sz val="9"/>
        <rFont val="Arial Narrow"/>
        <charset val="134"/>
      </rPr>
      <t xml:space="preserve">   </t>
    </r>
    <r>
      <rPr>
        <sz val="9"/>
        <rFont val="宋体"/>
        <charset val="134"/>
      </rPr>
      <t>）。材料成本差异分摊方法：全部由完工产品成本负担（</t>
    </r>
    <r>
      <rPr>
        <sz val="9"/>
        <rFont val="Arial Narrow"/>
        <charset val="134"/>
      </rPr>
      <t xml:space="preserve">   </t>
    </r>
    <r>
      <rPr>
        <sz val="9"/>
        <rFont val="宋体"/>
        <charset val="134"/>
      </rPr>
      <t>）在产成品与在产品成本之间分摊（</t>
    </r>
    <r>
      <rPr>
        <sz val="9"/>
        <rFont val="Arial Narrow"/>
        <charset val="134"/>
      </rPr>
      <t xml:space="preserve">   </t>
    </r>
    <r>
      <rPr>
        <sz val="9"/>
        <rFont val="宋体"/>
        <charset val="134"/>
      </rPr>
      <t>）</t>
    </r>
  </si>
  <si>
    <r>
      <rPr>
        <sz val="9"/>
        <rFont val="宋体"/>
        <charset val="134"/>
      </rPr>
      <t>（</t>
    </r>
    <r>
      <rPr>
        <sz val="9"/>
        <rFont val="Arial Narrow"/>
        <charset val="134"/>
      </rPr>
      <t>2</t>
    </r>
    <r>
      <rPr>
        <sz val="9"/>
        <rFont val="宋体"/>
        <charset val="134"/>
      </rPr>
      <t>）</t>
    </r>
  </si>
  <si>
    <r>
      <rPr>
        <sz val="9"/>
        <rFont val="宋体"/>
        <charset val="134"/>
      </rPr>
      <t>产成品发出核算计价方法</t>
    </r>
  </si>
  <si>
    <r>
      <rPr>
        <sz val="9"/>
        <rFont val="Arial Narrow"/>
        <charset val="134"/>
      </rPr>
      <t>1</t>
    </r>
    <r>
      <rPr>
        <sz val="9"/>
        <rFont val="宋体"/>
        <charset val="134"/>
      </rPr>
      <t>、按实际成本核算（</t>
    </r>
    <r>
      <rPr>
        <sz val="9"/>
        <rFont val="Arial Narrow"/>
        <charset val="134"/>
      </rPr>
      <t xml:space="preserve">    </t>
    </r>
    <r>
      <rPr>
        <sz val="9"/>
        <rFont val="宋体"/>
        <charset val="134"/>
      </rPr>
      <t>）发出采用：先进先出法（</t>
    </r>
    <r>
      <rPr>
        <sz val="9"/>
        <rFont val="Arial Narrow"/>
        <charset val="134"/>
      </rPr>
      <t xml:space="preserve">    </t>
    </r>
    <r>
      <rPr>
        <sz val="9"/>
        <rFont val="宋体"/>
        <charset val="134"/>
      </rPr>
      <t>）加权平均法（</t>
    </r>
    <r>
      <rPr>
        <sz val="9"/>
        <rFont val="Arial Narrow"/>
        <charset val="134"/>
      </rPr>
      <t xml:space="preserve">    </t>
    </r>
    <r>
      <rPr>
        <sz val="9"/>
        <rFont val="宋体"/>
        <charset val="134"/>
      </rPr>
      <t>）个别计价法</t>
    </r>
  </si>
  <si>
    <r>
      <rPr>
        <sz val="9"/>
        <rFont val="Arial Narrow"/>
        <charset val="134"/>
      </rPr>
      <t>2</t>
    </r>
    <r>
      <rPr>
        <sz val="9"/>
        <rFont val="宋体"/>
        <charset val="134"/>
      </rPr>
      <t>、按计划（定额）成本核算（</t>
    </r>
    <r>
      <rPr>
        <sz val="9"/>
        <rFont val="Arial Narrow"/>
        <charset val="134"/>
      </rPr>
      <t xml:space="preserve">    </t>
    </r>
    <r>
      <rPr>
        <sz val="9"/>
        <rFont val="宋体"/>
        <charset val="134"/>
      </rPr>
      <t>）。产成品成本差异分摊方法：全部由销售成本负担（</t>
    </r>
    <r>
      <rPr>
        <sz val="9"/>
        <rFont val="Arial Narrow"/>
        <charset val="134"/>
      </rPr>
      <t xml:space="preserve">    </t>
    </r>
    <r>
      <rPr>
        <sz val="9"/>
        <rFont val="宋体"/>
        <charset val="134"/>
      </rPr>
      <t>）在产成品与销售成本之间分摊（</t>
    </r>
    <r>
      <rPr>
        <sz val="9"/>
        <rFont val="Arial Narrow"/>
        <charset val="134"/>
      </rPr>
      <t xml:space="preserve">    </t>
    </r>
    <r>
      <rPr>
        <sz val="9"/>
        <rFont val="宋体"/>
        <charset val="134"/>
      </rPr>
      <t>）</t>
    </r>
  </si>
  <si>
    <r>
      <rPr>
        <sz val="9"/>
        <rFont val="宋体"/>
        <charset val="134"/>
      </rPr>
      <t>（</t>
    </r>
    <r>
      <rPr>
        <sz val="9"/>
        <rFont val="Arial Narrow"/>
        <charset val="134"/>
      </rPr>
      <t>3</t>
    </r>
    <r>
      <rPr>
        <sz val="9"/>
        <rFont val="宋体"/>
        <charset val="134"/>
      </rPr>
      <t>）</t>
    </r>
  </si>
  <si>
    <r>
      <rPr>
        <sz val="9"/>
        <rFont val="宋体"/>
        <charset val="134"/>
      </rPr>
      <t>在产品计价方法</t>
    </r>
  </si>
  <si>
    <r>
      <rPr>
        <sz val="9"/>
        <rFont val="宋体"/>
        <charset val="134"/>
      </rPr>
      <t>成本内容：采购成本（</t>
    </r>
    <r>
      <rPr>
        <sz val="9"/>
        <rFont val="Arial Narrow"/>
        <charset val="134"/>
      </rPr>
      <t xml:space="preserve">   </t>
    </r>
    <r>
      <rPr>
        <sz val="9"/>
        <rFont val="宋体"/>
        <charset val="134"/>
      </rPr>
      <t>）加工成本（</t>
    </r>
    <r>
      <rPr>
        <sz val="9"/>
        <rFont val="Arial Narrow"/>
        <charset val="134"/>
      </rPr>
      <t xml:space="preserve">   </t>
    </r>
    <r>
      <rPr>
        <sz val="9"/>
        <rFont val="宋体"/>
        <charset val="134"/>
      </rPr>
      <t>）</t>
    </r>
  </si>
  <si>
    <r>
      <rPr>
        <sz val="9"/>
        <rFont val="宋体"/>
        <charset val="134"/>
      </rPr>
      <t>数量确定：约当产量（</t>
    </r>
    <r>
      <rPr>
        <sz val="9"/>
        <rFont val="Arial Narrow"/>
        <charset val="134"/>
      </rPr>
      <t xml:space="preserve">    </t>
    </r>
    <r>
      <rPr>
        <sz val="9"/>
        <rFont val="宋体"/>
        <charset val="134"/>
      </rPr>
      <t>）固定数量（</t>
    </r>
    <r>
      <rPr>
        <sz val="9"/>
        <rFont val="Arial Narrow"/>
        <charset val="134"/>
      </rPr>
      <t xml:space="preserve">    </t>
    </r>
    <r>
      <rPr>
        <sz val="9"/>
        <rFont val="宋体"/>
        <charset val="134"/>
      </rPr>
      <t>）估计数（</t>
    </r>
    <r>
      <rPr>
        <sz val="9"/>
        <rFont val="Arial Narrow"/>
        <charset val="134"/>
      </rPr>
      <t xml:space="preserve">    </t>
    </r>
    <r>
      <rPr>
        <sz val="9"/>
        <rFont val="宋体"/>
        <charset val="134"/>
      </rPr>
      <t>）</t>
    </r>
  </si>
  <si>
    <r>
      <rPr>
        <sz val="9"/>
        <rFont val="宋体"/>
        <charset val="134"/>
      </rPr>
      <t>成本确定：实际成本（</t>
    </r>
    <r>
      <rPr>
        <sz val="9"/>
        <rFont val="Arial Narrow"/>
        <charset val="134"/>
      </rPr>
      <t xml:space="preserve">    </t>
    </r>
    <r>
      <rPr>
        <sz val="9"/>
        <rFont val="宋体"/>
        <charset val="134"/>
      </rPr>
      <t>）定额成本（</t>
    </r>
    <r>
      <rPr>
        <sz val="9"/>
        <rFont val="Arial Narrow"/>
        <charset val="134"/>
      </rPr>
      <t xml:space="preserve">    </t>
    </r>
    <r>
      <rPr>
        <sz val="9"/>
        <rFont val="宋体"/>
        <charset val="134"/>
      </rPr>
      <t>）</t>
    </r>
  </si>
  <si>
    <r>
      <rPr>
        <sz val="9"/>
        <rFont val="宋体"/>
        <charset val="134"/>
      </rPr>
      <t>（</t>
    </r>
    <r>
      <rPr>
        <sz val="9"/>
        <rFont val="Arial Narrow"/>
        <charset val="134"/>
      </rPr>
      <t>4</t>
    </r>
    <r>
      <rPr>
        <sz val="9"/>
        <rFont val="宋体"/>
        <charset val="134"/>
      </rPr>
      <t>）</t>
    </r>
  </si>
  <si>
    <r>
      <rPr>
        <sz val="9"/>
        <rFont val="宋体"/>
        <charset val="134"/>
      </rPr>
      <t>存货的盘存方法</t>
    </r>
  </si>
  <si>
    <r>
      <rPr>
        <sz val="9"/>
        <rFont val="宋体"/>
        <charset val="134"/>
      </rPr>
      <t>实地盘存制（</t>
    </r>
    <r>
      <rPr>
        <sz val="9"/>
        <rFont val="Arial Narrow"/>
        <charset val="134"/>
      </rPr>
      <t xml:space="preserve">      </t>
    </r>
    <r>
      <rPr>
        <sz val="9"/>
        <rFont val="宋体"/>
        <charset val="134"/>
      </rPr>
      <t>）；永续盘存制（</t>
    </r>
    <r>
      <rPr>
        <sz val="9"/>
        <rFont val="Arial Narrow"/>
        <charset val="134"/>
      </rPr>
      <t xml:space="preserve">      </t>
    </r>
    <r>
      <rPr>
        <sz val="9"/>
        <rFont val="宋体"/>
        <charset val="134"/>
      </rPr>
      <t>）</t>
    </r>
  </si>
  <si>
    <r>
      <rPr>
        <sz val="9"/>
        <rFont val="宋体"/>
        <charset val="134"/>
      </rPr>
      <t>（</t>
    </r>
    <r>
      <rPr>
        <sz val="9"/>
        <rFont val="Arial Narrow"/>
        <charset val="134"/>
      </rPr>
      <t>5</t>
    </r>
    <r>
      <rPr>
        <sz val="9"/>
        <rFont val="宋体"/>
        <charset val="134"/>
      </rPr>
      <t>）</t>
    </r>
  </si>
  <si>
    <r>
      <rPr>
        <sz val="9"/>
        <rFont val="宋体"/>
        <charset val="134"/>
      </rPr>
      <t>低耗品摊销方法</t>
    </r>
  </si>
  <si>
    <r>
      <rPr>
        <sz val="9"/>
        <rFont val="宋体"/>
        <charset val="134"/>
      </rPr>
      <t>一次摊销（</t>
    </r>
    <r>
      <rPr>
        <sz val="9"/>
        <rFont val="Arial Narrow"/>
        <charset val="134"/>
      </rPr>
      <t xml:space="preserve">  </t>
    </r>
    <r>
      <rPr>
        <sz val="9"/>
        <rFont val="宋体"/>
        <charset val="134"/>
      </rPr>
      <t>）五五摊销（</t>
    </r>
    <r>
      <rPr>
        <sz val="9"/>
        <rFont val="Arial Narrow"/>
        <charset val="134"/>
      </rPr>
      <t xml:space="preserve">  </t>
    </r>
    <r>
      <rPr>
        <sz val="9"/>
        <rFont val="宋体"/>
        <charset val="134"/>
      </rPr>
      <t>）其他（</t>
    </r>
    <r>
      <rPr>
        <sz val="9"/>
        <rFont val="Arial Narrow"/>
        <charset val="134"/>
      </rPr>
      <t xml:space="preserve">   </t>
    </r>
    <r>
      <rPr>
        <sz val="9"/>
        <rFont val="宋体"/>
        <charset val="134"/>
      </rPr>
      <t>）</t>
    </r>
  </si>
  <si>
    <r>
      <rPr>
        <sz val="9"/>
        <rFont val="宋体"/>
        <charset val="134"/>
      </rPr>
      <t>折旧方法</t>
    </r>
  </si>
  <si>
    <r>
      <rPr>
        <sz val="9"/>
        <rFont val="宋体"/>
        <charset val="134"/>
      </rPr>
      <t>年限平均法（</t>
    </r>
    <r>
      <rPr>
        <sz val="9"/>
        <rFont val="Arial Narrow"/>
        <charset val="134"/>
      </rPr>
      <t xml:space="preserve">  </t>
    </r>
    <r>
      <rPr>
        <sz val="9"/>
        <rFont val="宋体"/>
        <charset val="134"/>
      </rPr>
      <t>）工作量法（</t>
    </r>
    <r>
      <rPr>
        <sz val="9"/>
        <rFont val="Arial Narrow"/>
        <charset val="134"/>
      </rPr>
      <t xml:space="preserve">  </t>
    </r>
    <r>
      <rPr>
        <sz val="9"/>
        <rFont val="宋体"/>
        <charset val="134"/>
      </rPr>
      <t>）年数总和法（</t>
    </r>
    <r>
      <rPr>
        <sz val="9"/>
        <rFont val="Arial Narrow"/>
        <charset val="134"/>
      </rPr>
      <t xml:space="preserve">  </t>
    </r>
    <r>
      <rPr>
        <sz val="9"/>
        <rFont val="宋体"/>
        <charset val="134"/>
      </rPr>
      <t>）双倍余额递减法（</t>
    </r>
    <r>
      <rPr>
        <sz val="9"/>
        <rFont val="Arial Narrow"/>
        <charset val="134"/>
      </rPr>
      <t xml:space="preserve"> </t>
    </r>
    <r>
      <rPr>
        <sz val="9"/>
        <rFont val="宋体"/>
        <charset val="134"/>
      </rPr>
      <t>）其他（</t>
    </r>
    <r>
      <rPr>
        <sz val="9"/>
        <rFont val="Arial Narrow"/>
        <charset val="134"/>
      </rPr>
      <t xml:space="preserve">  </t>
    </r>
    <r>
      <rPr>
        <sz val="9"/>
        <rFont val="宋体"/>
        <charset val="134"/>
      </rPr>
      <t>）残值率（</t>
    </r>
    <r>
      <rPr>
        <sz val="9"/>
        <rFont val="Arial Narrow"/>
        <charset val="134"/>
      </rPr>
      <t xml:space="preserve">  </t>
    </r>
    <r>
      <rPr>
        <sz val="9"/>
        <rFont val="宋体"/>
        <charset val="134"/>
      </rPr>
      <t>）</t>
    </r>
  </si>
  <si>
    <r>
      <rPr>
        <sz val="9"/>
        <rFont val="宋体"/>
        <charset val="134"/>
      </rPr>
      <t>固定资产大修理摊提方法</t>
    </r>
  </si>
  <si>
    <r>
      <rPr>
        <sz val="9"/>
        <rFont val="宋体"/>
        <charset val="134"/>
      </rPr>
      <t>预提（</t>
    </r>
    <r>
      <rPr>
        <sz val="9"/>
        <rFont val="Arial Narrow"/>
        <charset val="134"/>
      </rPr>
      <t xml:space="preserve">   </t>
    </r>
    <r>
      <rPr>
        <sz val="9"/>
        <rFont val="宋体"/>
        <charset val="134"/>
      </rPr>
      <t>）待摊（</t>
    </r>
    <r>
      <rPr>
        <sz val="9"/>
        <rFont val="Arial Narrow"/>
        <charset val="134"/>
      </rPr>
      <t xml:space="preserve">   </t>
    </r>
    <r>
      <rPr>
        <sz val="9"/>
        <rFont val="宋体"/>
        <charset val="134"/>
      </rPr>
      <t>）直接计入费用（</t>
    </r>
    <r>
      <rPr>
        <sz val="9"/>
        <rFont val="Arial Narrow"/>
        <charset val="134"/>
      </rPr>
      <t xml:space="preserve">   </t>
    </r>
    <r>
      <rPr>
        <sz val="9"/>
        <rFont val="宋体"/>
        <charset val="134"/>
      </rPr>
      <t>）</t>
    </r>
  </si>
  <si>
    <r>
      <rPr>
        <sz val="9"/>
        <rFont val="宋体"/>
        <charset val="134"/>
      </rPr>
      <t>八项准备提取情况</t>
    </r>
  </si>
  <si>
    <r>
      <rPr>
        <sz val="9"/>
        <color indexed="8"/>
        <rFont val="宋体"/>
        <charset val="134"/>
      </rPr>
      <t>交易性金融资产跌价准备提取（</t>
    </r>
    <r>
      <rPr>
        <sz val="9"/>
        <color indexed="8"/>
        <rFont val="Arial Narrow"/>
        <charset val="134"/>
      </rPr>
      <t xml:space="preserve">   </t>
    </r>
    <r>
      <rPr>
        <sz val="9"/>
        <color indexed="8"/>
        <rFont val="宋体"/>
        <charset val="134"/>
      </rPr>
      <t>），应收款项坏帐准备提取（</t>
    </r>
    <r>
      <rPr>
        <sz val="9"/>
        <color indexed="8"/>
        <rFont val="Arial Narrow"/>
        <charset val="134"/>
      </rPr>
      <t xml:space="preserve">   </t>
    </r>
    <r>
      <rPr>
        <sz val="9"/>
        <color indexed="8"/>
        <rFont val="宋体"/>
        <charset val="134"/>
      </rPr>
      <t>），存货跌价准备提取（</t>
    </r>
    <r>
      <rPr>
        <sz val="9"/>
        <color indexed="8"/>
        <rFont val="Arial Narrow"/>
        <charset val="134"/>
      </rPr>
      <t xml:space="preserve">  </t>
    </r>
    <r>
      <rPr>
        <sz val="9"/>
        <color indexed="8"/>
        <rFont val="宋体"/>
        <charset val="134"/>
      </rPr>
      <t>）委托贷款减值准备提取（</t>
    </r>
    <r>
      <rPr>
        <sz val="9"/>
        <color indexed="8"/>
        <rFont val="Arial Narrow"/>
        <charset val="134"/>
      </rPr>
      <t xml:space="preserve">    </t>
    </r>
    <r>
      <rPr>
        <sz val="9"/>
        <color indexed="8"/>
        <rFont val="宋体"/>
        <charset val="134"/>
      </rPr>
      <t>），长期投资减值准备提取（</t>
    </r>
    <r>
      <rPr>
        <sz val="9"/>
        <color indexed="8"/>
        <rFont val="Arial Narrow"/>
        <charset val="134"/>
      </rPr>
      <t xml:space="preserve">  </t>
    </r>
    <r>
      <rPr>
        <sz val="9"/>
        <color indexed="8"/>
        <rFont val="宋体"/>
        <charset val="134"/>
      </rPr>
      <t>），固定资产减值准备提取（</t>
    </r>
    <r>
      <rPr>
        <sz val="9"/>
        <color indexed="8"/>
        <rFont val="Arial Narrow"/>
        <charset val="134"/>
      </rPr>
      <t xml:space="preserve">    </t>
    </r>
    <r>
      <rPr>
        <sz val="9"/>
        <color indexed="8"/>
        <rFont val="宋体"/>
        <charset val="134"/>
      </rPr>
      <t>），在建工程减值准备提取（</t>
    </r>
    <r>
      <rPr>
        <sz val="9"/>
        <color indexed="8"/>
        <rFont val="Arial Narrow"/>
        <charset val="134"/>
      </rPr>
      <t xml:space="preserve">    </t>
    </r>
    <r>
      <rPr>
        <sz val="9"/>
        <color indexed="8"/>
        <rFont val="宋体"/>
        <charset val="134"/>
      </rPr>
      <t>）</t>
    </r>
    <r>
      <rPr>
        <sz val="9"/>
        <color indexed="8"/>
        <rFont val="Arial Narrow"/>
        <charset val="134"/>
      </rPr>
      <t xml:space="preserve"> </t>
    </r>
    <r>
      <rPr>
        <sz val="9"/>
        <color indexed="8"/>
        <rFont val="宋体"/>
        <charset val="134"/>
      </rPr>
      <t>，无形资产减值准备提取（</t>
    </r>
    <r>
      <rPr>
        <sz val="9"/>
        <color indexed="8"/>
        <rFont val="Arial Narrow"/>
        <charset val="134"/>
      </rPr>
      <t xml:space="preserve">    </t>
    </r>
    <r>
      <rPr>
        <sz val="9"/>
        <color indexed="8"/>
        <rFont val="宋体"/>
        <charset val="134"/>
      </rPr>
      <t>）。</t>
    </r>
    <r>
      <rPr>
        <sz val="9"/>
        <color indexed="8"/>
        <rFont val="Arial Narrow"/>
        <charset val="134"/>
      </rPr>
      <t xml:space="preserve"> </t>
    </r>
  </si>
  <si>
    <r>
      <rPr>
        <sz val="9"/>
        <rFont val="宋体"/>
        <charset val="134"/>
      </rPr>
      <t>无形资产摊销方法</t>
    </r>
  </si>
  <si>
    <r>
      <rPr>
        <sz val="9"/>
        <rFont val="宋体"/>
        <charset val="134"/>
      </rPr>
      <t>直线法摊销期限（</t>
    </r>
    <r>
      <rPr>
        <sz val="9"/>
        <rFont val="Arial Narrow"/>
        <charset val="134"/>
      </rPr>
      <t xml:space="preserve">       </t>
    </r>
    <r>
      <rPr>
        <sz val="9"/>
        <rFont val="宋体"/>
        <charset val="134"/>
      </rPr>
      <t>年），起讫时间（</t>
    </r>
    <r>
      <rPr>
        <sz val="9"/>
        <rFont val="Arial Narrow"/>
        <charset val="134"/>
      </rPr>
      <t xml:space="preserve">       </t>
    </r>
    <r>
      <rPr>
        <sz val="9"/>
        <rFont val="宋体"/>
        <charset val="134"/>
      </rPr>
      <t>），收益期限推销（</t>
    </r>
    <r>
      <rPr>
        <sz val="9"/>
        <rFont val="Arial Narrow"/>
        <charset val="134"/>
      </rPr>
      <t xml:space="preserve">  </t>
    </r>
    <r>
      <rPr>
        <sz val="9"/>
        <rFont val="宋体"/>
        <charset val="134"/>
      </rPr>
      <t>年）</t>
    </r>
  </si>
  <si>
    <r>
      <rPr>
        <sz val="9"/>
        <color indexed="8"/>
        <rFont val="宋体"/>
        <charset val="134"/>
      </rPr>
      <t>长期待摊费用摊销方法</t>
    </r>
  </si>
  <si>
    <r>
      <rPr>
        <sz val="9"/>
        <rFont val="宋体"/>
        <charset val="134"/>
      </rPr>
      <t>分期摊销期限（</t>
    </r>
    <r>
      <rPr>
        <sz val="9"/>
        <rFont val="Arial Narrow"/>
        <charset val="134"/>
      </rPr>
      <t xml:space="preserve">    </t>
    </r>
    <r>
      <rPr>
        <sz val="9"/>
        <rFont val="宋体"/>
        <charset val="134"/>
      </rPr>
      <t>年），按受益期推销（</t>
    </r>
    <r>
      <rPr>
        <sz val="9"/>
        <rFont val="Arial Narrow"/>
        <charset val="134"/>
      </rPr>
      <t xml:space="preserve">      </t>
    </r>
    <r>
      <rPr>
        <sz val="9"/>
        <rFont val="宋体"/>
        <charset val="134"/>
      </rPr>
      <t>年）。</t>
    </r>
  </si>
  <si>
    <r>
      <rPr>
        <sz val="9"/>
        <rFont val="宋体"/>
        <charset val="134"/>
      </rPr>
      <t>其他</t>
    </r>
  </si>
  <si>
    <r>
      <rPr>
        <sz val="9"/>
        <rFont val="宋体"/>
        <charset val="134"/>
      </rPr>
      <t>被评估单位（盖章）</t>
    </r>
  </si>
  <si>
    <r>
      <rPr>
        <sz val="9"/>
        <rFont val="宋体"/>
        <charset val="134"/>
      </rPr>
      <t>填表说明：</t>
    </r>
  </si>
  <si>
    <r>
      <rPr>
        <sz val="9"/>
        <rFont val="Arial Narrow"/>
        <charset val="134"/>
      </rPr>
      <t>1</t>
    </r>
    <r>
      <rPr>
        <sz val="9"/>
        <rFont val="宋体"/>
        <charset val="134"/>
      </rPr>
      <t>、本表格仅供参考。注册资产评估师执行资产评估业务，需要根据评估项目具体情况，恰当选用并做必要的修改、调整或增删。</t>
    </r>
  </si>
  <si>
    <r>
      <rPr>
        <sz val="9"/>
        <rFont val="Arial Narrow"/>
        <charset val="134"/>
      </rPr>
      <t>2</t>
    </r>
    <r>
      <rPr>
        <sz val="9"/>
        <rFont val="宋体"/>
        <charset val="134"/>
      </rPr>
      <t>、本表供评估人员向被评估单位了解会计政策用。</t>
    </r>
  </si>
  <si>
    <t>资产负债表</t>
  </si>
  <si>
    <t>行高24</t>
  </si>
  <si>
    <t>行高16</t>
  </si>
  <si>
    <t>会企01表</t>
  </si>
  <si>
    <t>单位:人民币元</t>
  </si>
  <si>
    <t>项目名称</t>
  </si>
  <si>
    <t>行高21</t>
  </si>
  <si>
    <t>流动资产：</t>
  </si>
  <si>
    <t>流动负债：</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</si>
  <si>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</si>
  <si>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</si>
  <si>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</si>
  <si>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</si>
  <si>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</si>
  <si>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</si>
  <si>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</si>
  <si>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</si>
  <si>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</si>
  <si>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</si>
  <si>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</si>
  <si>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</si>
  <si>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</si>
  <si>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</si>
  <si>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</si>
  <si>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</si>
  <si>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</si>
  <si>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</si>
  <si>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</si>
  <si>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</si>
  <si>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</si>
  <si>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</si>
  <si>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</si>
  <si>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</si>
  <si>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</si>
  <si>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</si>
  <si>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</si>
  <si>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</si>
  <si>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</si>
  <si>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</si>
  <si>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长期应收款</t>
  </si>
  <si>
    <t>应付债券</t>
  </si>
  <si>
    <t>长期股权投资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</si>
  <si>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</si>
  <si>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</si>
  <si>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</si>
  <si>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</si>
  <si>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</si>
  <si>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</si>
  <si>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</si>
  <si>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</si>
  <si>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</si>
  <si>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</si>
  <si>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</si>
  <si>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生产性生物资产</t>
  </si>
  <si>
    <t>负债合计</t>
  </si>
  <si>
    <t>油气资产</t>
  </si>
  <si>
    <t>所有者权益：</t>
  </si>
  <si>
    <t>无形资产</t>
  </si>
  <si>
    <t>实收资本（或股本）</t>
  </si>
  <si>
    <t>开发支出</t>
  </si>
  <si>
    <t>资本公积</t>
  </si>
  <si>
    <t>商誉</t>
  </si>
  <si>
    <t>减：库存股</t>
  </si>
  <si>
    <t>长期待摊费用</t>
  </si>
  <si>
    <t>盈余公积</t>
  </si>
  <si>
    <t>递延所得税资产</t>
  </si>
  <si>
    <t>未分配利润</t>
  </si>
  <si>
    <t>其他非流动资产</t>
  </si>
  <si>
    <t>所有者权益合计</t>
  </si>
  <si>
    <t>非流动资产合计</t>
  </si>
  <si>
    <t>资产合计</t>
  </si>
  <si>
    <t>负债和所有者权益</t>
  </si>
  <si>
    <t>法定代表人：                      财务负责人：                      主管会计：</t>
  </si>
  <si>
    <t>行高40</t>
  </si>
  <si>
    <t>列宽26</t>
  </si>
  <si>
    <t>列宽22</t>
  </si>
  <si>
    <r>
      <rPr>
        <b/>
        <u val="double"/>
        <sz val="16"/>
        <rFont val="黑体"/>
        <charset val="134"/>
      </rPr>
      <t xml:space="preserve">    资  产  负  债  表    </t>
    </r>
    <r>
      <rPr>
        <u val="double"/>
        <sz val="16"/>
        <rFont val="黑体"/>
        <charset val="134"/>
      </rPr>
      <t>.</t>
    </r>
  </si>
  <si>
    <t>单位：元</t>
  </si>
  <si>
    <t>序号</t>
  </si>
  <si>
    <r>
      <rPr>
        <b/>
        <sz val="10"/>
        <rFont val="宋体"/>
        <charset val="134"/>
      </rPr>
      <t>资</t>
    </r>
    <r>
      <rPr>
        <b/>
        <sz val="10"/>
        <rFont val="Arial Narrow"/>
        <charset val="134"/>
      </rPr>
      <t xml:space="preserve">           </t>
    </r>
    <r>
      <rPr>
        <b/>
        <sz val="10"/>
        <rFont val="宋体"/>
        <charset val="134"/>
      </rPr>
      <t>产</t>
    </r>
  </si>
  <si>
    <t>年初数</t>
  </si>
  <si>
    <t>期末数</t>
  </si>
  <si>
    <t>负债和所有者权益
（或股东权益）</t>
  </si>
  <si>
    <t>所有者权益（或股东权益）：</t>
  </si>
  <si>
    <t>所有者权益（或股东权益）合计</t>
  </si>
  <si>
    <t>资产总计</t>
  </si>
  <si>
    <t>负债和所有者（或股东权益）合计</t>
  </si>
  <si>
    <t>咨询结论汇总表</t>
  </si>
  <si>
    <t>金额单位：人民币元</t>
  </si>
  <si>
    <r>
      <rPr>
        <sz val="9"/>
        <color indexed="8"/>
        <rFont val="宋体"/>
        <charset val="134"/>
      </rPr>
      <t>项</t>
    </r>
    <r>
      <rPr>
        <sz val="9"/>
        <color indexed="8"/>
        <rFont val="Arial Narrow"/>
        <charset val="134"/>
      </rPr>
      <t xml:space="preserve">    </t>
    </r>
    <r>
      <rPr>
        <sz val="9"/>
        <color indexed="8"/>
        <rFont val="宋体"/>
        <charset val="134"/>
      </rPr>
      <t>目</t>
    </r>
  </si>
  <si>
    <r>
      <rPr>
        <sz val="9"/>
        <rFont val="宋体"/>
        <charset val="134"/>
      </rPr>
      <t>账面价值</t>
    </r>
  </si>
  <si>
    <r>
      <rPr>
        <sz val="9"/>
        <rFont val="宋体"/>
        <charset val="134"/>
      </rPr>
      <t>评估价值</t>
    </r>
  </si>
  <si>
    <r>
      <rPr>
        <sz val="9"/>
        <rFont val="宋体"/>
        <charset val="134"/>
      </rPr>
      <t>增减值</t>
    </r>
  </si>
  <si>
    <t>增值率</t>
  </si>
  <si>
    <t>A</t>
  </si>
  <si>
    <t>B</t>
  </si>
  <si>
    <t>C=B-A</t>
  </si>
  <si>
    <t>D=C/A×100%</t>
  </si>
  <si>
    <t>存货-</t>
  </si>
  <si>
    <r>
      <rPr>
        <sz val="9"/>
        <color rgb="FF000000"/>
        <rFont val="宋体"/>
        <charset val="134"/>
      </rPr>
      <t>存货</t>
    </r>
    <r>
      <rPr>
        <sz val="9"/>
        <color rgb="FF000000"/>
        <rFont val="Arial Narrow"/>
        <charset val="134"/>
      </rPr>
      <t>-</t>
    </r>
  </si>
  <si>
    <t>机器设备（主线设备）</t>
  </si>
  <si>
    <t xml:space="preserve"> 机器设备（其他附属设备）</t>
  </si>
  <si>
    <t>电子设备</t>
  </si>
  <si>
    <r>
      <rPr>
        <sz val="9"/>
        <color indexed="8"/>
        <rFont val="宋体"/>
        <charset val="134"/>
      </rPr>
      <t>长期应收款</t>
    </r>
  </si>
  <si>
    <r>
      <rPr>
        <sz val="9"/>
        <color indexed="8"/>
        <rFont val="宋体"/>
        <charset val="134"/>
      </rPr>
      <t>长期股权投资</t>
    </r>
  </si>
  <si>
    <r>
      <rPr>
        <sz val="9"/>
        <color indexed="8"/>
        <rFont val="宋体"/>
        <charset val="134"/>
      </rPr>
      <t>投资性房地产</t>
    </r>
  </si>
  <si>
    <r>
      <rPr>
        <sz val="9"/>
        <color indexed="8"/>
        <rFont val="宋体"/>
        <charset val="134"/>
      </rPr>
      <t>固定资产</t>
    </r>
  </si>
  <si>
    <r>
      <rPr>
        <sz val="9"/>
        <color indexed="8"/>
        <rFont val="宋体"/>
        <charset val="134"/>
      </rPr>
      <t>在建工程</t>
    </r>
  </si>
  <si>
    <r>
      <rPr>
        <sz val="9"/>
        <color indexed="8"/>
        <rFont val="宋体"/>
        <charset val="134"/>
      </rPr>
      <t>工程物资</t>
    </r>
  </si>
  <si>
    <r>
      <rPr>
        <sz val="9"/>
        <color indexed="8"/>
        <rFont val="宋体"/>
        <charset val="134"/>
      </rPr>
      <t>固定资产清理</t>
    </r>
  </si>
  <si>
    <r>
      <rPr>
        <sz val="9"/>
        <color indexed="8"/>
        <rFont val="宋体"/>
        <charset val="134"/>
      </rPr>
      <t>生产性生物资产</t>
    </r>
  </si>
  <si>
    <r>
      <rPr>
        <sz val="9"/>
        <color indexed="8"/>
        <rFont val="宋体"/>
        <charset val="134"/>
      </rPr>
      <t>油气资产</t>
    </r>
  </si>
  <si>
    <r>
      <rPr>
        <sz val="9"/>
        <color indexed="8"/>
        <rFont val="宋体"/>
        <charset val="134"/>
      </rPr>
      <t>无形资产</t>
    </r>
  </si>
  <si>
    <r>
      <rPr>
        <sz val="9"/>
        <color indexed="8"/>
        <rFont val="宋体"/>
        <charset val="134"/>
      </rPr>
      <t>开发支出</t>
    </r>
  </si>
  <si>
    <r>
      <rPr>
        <sz val="9"/>
        <color indexed="8"/>
        <rFont val="宋体"/>
        <charset val="134"/>
      </rPr>
      <t>商誉</t>
    </r>
  </si>
  <si>
    <r>
      <rPr>
        <sz val="9"/>
        <color indexed="8"/>
        <rFont val="宋体"/>
        <charset val="134"/>
      </rPr>
      <t>长期待摊费用</t>
    </r>
  </si>
  <si>
    <r>
      <rPr>
        <sz val="9"/>
        <color indexed="8"/>
        <rFont val="宋体"/>
        <charset val="134"/>
      </rPr>
      <t>递延所得税资产</t>
    </r>
  </si>
  <si>
    <r>
      <rPr>
        <sz val="9"/>
        <color indexed="8"/>
        <rFont val="宋体"/>
        <charset val="134"/>
      </rPr>
      <t>其他非流动资产</t>
    </r>
  </si>
  <si>
    <r>
      <rPr>
        <b/>
        <sz val="9"/>
        <rFont val="宋体"/>
        <charset val="134"/>
      </rPr>
      <t>资产总计</t>
    </r>
  </si>
  <si>
    <r>
      <rPr>
        <sz val="9"/>
        <rFont val="宋体"/>
        <charset val="134"/>
      </rPr>
      <t>流动负债</t>
    </r>
  </si>
  <si>
    <r>
      <rPr>
        <sz val="9"/>
        <rFont val="宋体"/>
        <charset val="134"/>
      </rPr>
      <t>非流动负债</t>
    </r>
  </si>
  <si>
    <r>
      <rPr>
        <b/>
        <sz val="9"/>
        <rFont val="宋体"/>
        <charset val="134"/>
      </rPr>
      <t>负债合计</t>
    </r>
  </si>
  <si>
    <r>
      <rPr>
        <b/>
        <sz val="9"/>
        <rFont val="宋体"/>
        <charset val="134"/>
      </rPr>
      <t>净资产（所有者权益）</t>
    </r>
  </si>
  <si>
    <t>评估机构：吉林中泽鑫资产评估有限公司</t>
  </si>
  <si>
    <t>总计</t>
  </si>
  <si>
    <t>价值咨询结果分类汇总表</t>
  </si>
  <si>
    <r>
      <rPr>
        <sz val="9"/>
        <rFont val="Times New Roman"/>
        <charset val="134"/>
      </rPr>
      <t>表</t>
    </r>
    <r>
      <rPr>
        <sz val="9"/>
        <rFont val="Arial Narrow"/>
        <charset val="134"/>
      </rPr>
      <t>2</t>
    </r>
  </si>
  <si>
    <r>
      <rPr>
        <sz val="9"/>
        <rFont val="宋体"/>
        <charset val="134"/>
      </rPr>
      <t>金额单位：人民币元</t>
    </r>
  </si>
  <si>
    <r>
      <rPr>
        <sz val="9"/>
        <rFont val="宋体"/>
        <charset val="134"/>
      </rPr>
      <t>序号</t>
    </r>
  </si>
  <si>
    <r>
      <rPr>
        <sz val="9"/>
        <color indexed="8"/>
        <rFont val="宋体"/>
        <charset val="134"/>
      </rPr>
      <t>科目名称</t>
    </r>
  </si>
  <si>
    <r>
      <rPr>
        <sz val="9"/>
        <rFont val="宋体"/>
        <charset val="134"/>
      </rPr>
      <t>增值率</t>
    </r>
    <r>
      <rPr>
        <sz val="9"/>
        <rFont val="Arial Narrow"/>
        <charset val="134"/>
      </rPr>
      <t>%</t>
    </r>
  </si>
  <si>
    <t>审定后资产负债表</t>
  </si>
  <si>
    <t>差异</t>
  </si>
  <si>
    <r>
      <rPr>
        <b/>
        <sz val="9"/>
        <color indexed="8"/>
        <rFont val="宋体"/>
        <charset val="134"/>
      </rPr>
      <t>一、流动资产合计</t>
    </r>
  </si>
  <si>
    <r>
      <rPr>
        <sz val="9"/>
        <color indexed="8"/>
        <rFont val="宋体"/>
        <charset val="134"/>
      </rPr>
      <t>货币资金</t>
    </r>
  </si>
  <si>
    <r>
      <rPr>
        <sz val="9"/>
        <color indexed="8"/>
        <rFont val="宋体"/>
        <charset val="134"/>
      </rPr>
      <t>交易性金融资产</t>
    </r>
  </si>
  <si>
    <r>
      <rPr>
        <sz val="9"/>
        <color indexed="8"/>
        <rFont val="宋体"/>
        <charset val="134"/>
      </rPr>
      <t>应收票据</t>
    </r>
  </si>
  <si>
    <r>
      <rPr>
        <sz val="9"/>
        <color indexed="8"/>
        <rFont val="宋体"/>
        <charset val="134"/>
      </rPr>
      <t>应收账款</t>
    </r>
  </si>
  <si>
    <r>
      <rPr>
        <sz val="9"/>
        <color indexed="8"/>
        <rFont val="宋体"/>
        <charset val="134"/>
      </rPr>
      <t>预付款项</t>
    </r>
  </si>
  <si>
    <r>
      <rPr>
        <sz val="9"/>
        <color indexed="8"/>
        <rFont val="宋体"/>
        <charset val="134"/>
      </rPr>
      <t>应收利息</t>
    </r>
  </si>
  <si>
    <r>
      <rPr>
        <sz val="9"/>
        <color indexed="8"/>
        <rFont val="宋体"/>
        <charset val="134"/>
      </rPr>
      <t>应收股利</t>
    </r>
  </si>
  <si>
    <r>
      <rPr>
        <sz val="9"/>
        <color indexed="8"/>
        <rFont val="宋体"/>
        <charset val="134"/>
      </rPr>
      <t>其他应收款</t>
    </r>
  </si>
  <si>
    <r>
      <rPr>
        <sz val="9"/>
        <color indexed="8"/>
        <rFont val="宋体"/>
        <charset val="134"/>
      </rPr>
      <t>存货</t>
    </r>
  </si>
  <si>
    <r>
      <rPr>
        <sz val="9"/>
        <color indexed="8"/>
        <rFont val="宋体"/>
        <charset val="134"/>
      </rPr>
      <t>一年内到期的非流动资产</t>
    </r>
  </si>
  <si>
    <r>
      <rPr>
        <sz val="9"/>
        <color indexed="8"/>
        <rFont val="宋体"/>
        <charset val="134"/>
      </rPr>
      <t>其他流动资产</t>
    </r>
  </si>
  <si>
    <r>
      <rPr>
        <b/>
        <sz val="9"/>
        <color indexed="8"/>
        <rFont val="宋体"/>
        <charset val="134"/>
      </rPr>
      <t>二、非流动资产合计</t>
    </r>
  </si>
  <si>
    <r>
      <rPr>
        <sz val="9"/>
        <color indexed="8"/>
        <rFont val="宋体"/>
        <charset val="134"/>
      </rPr>
      <t>可供出售金融资产</t>
    </r>
  </si>
  <si>
    <r>
      <rPr>
        <sz val="9"/>
        <color indexed="8"/>
        <rFont val="宋体"/>
        <charset val="134"/>
      </rPr>
      <t>持有至到期投资</t>
    </r>
  </si>
  <si>
    <r>
      <rPr>
        <b/>
        <sz val="9"/>
        <color indexed="8"/>
        <rFont val="宋体"/>
        <charset val="134"/>
      </rPr>
      <t>三、资产总计</t>
    </r>
  </si>
  <si>
    <r>
      <rPr>
        <b/>
        <sz val="9"/>
        <color indexed="8"/>
        <rFont val="宋体"/>
        <charset val="134"/>
      </rPr>
      <t>四、流动负债合计</t>
    </r>
  </si>
  <si>
    <r>
      <rPr>
        <sz val="9"/>
        <color indexed="8"/>
        <rFont val="宋体"/>
        <charset val="134"/>
      </rPr>
      <t>短期借款</t>
    </r>
  </si>
  <si>
    <r>
      <rPr>
        <sz val="9"/>
        <color indexed="8"/>
        <rFont val="宋体"/>
        <charset val="134"/>
      </rPr>
      <t>交易性金融负债</t>
    </r>
  </si>
  <si>
    <r>
      <rPr>
        <sz val="9"/>
        <color indexed="8"/>
        <rFont val="宋体"/>
        <charset val="134"/>
      </rPr>
      <t>应付票据</t>
    </r>
  </si>
  <si>
    <r>
      <rPr>
        <sz val="9"/>
        <color indexed="8"/>
        <rFont val="宋体"/>
        <charset val="134"/>
      </rPr>
      <t>应付账款</t>
    </r>
  </si>
  <si>
    <r>
      <rPr>
        <sz val="9"/>
        <color indexed="8"/>
        <rFont val="宋体"/>
        <charset val="134"/>
      </rPr>
      <t>预收款项</t>
    </r>
  </si>
  <si>
    <r>
      <rPr>
        <sz val="9"/>
        <color indexed="8"/>
        <rFont val="宋体"/>
        <charset val="134"/>
      </rPr>
      <t>应付职工薪酬</t>
    </r>
  </si>
  <si>
    <r>
      <rPr>
        <sz val="9"/>
        <color indexed="8"/>
        <rFont val="宋体"/>
        <charset val="134"/>
      </rPr>
      <t>应交税费</t>
    </r>
  </si>
  <si>
    <r>
      <rPr>
        <sz val="9"/>
        <color indexed="8"/>
        <rFont val="宋体"/>
        <charset val="134"/>
      </rPr>
      <t>应付利息</t>
    </r>
  </si>
  <si>
    <r>
      <rPr>
        <sz val="9"/>
        <color indexed="8"/>
        <rFont val="宋体"/>
        <charset val="134"/>
      </rPr>
      <t>应付股利</t>
    </r>
  </si>
  <si>
    <r>
      <rPr>
        <sz val="9"/>
        <color indexed="8"/>
        <rFont val="宋体"/>
        <charset val="134"/>
      </rPr>
      <t>其他应付款</t>
    </r>
  </si>
  <si>
    <r>
      <rPr>
        <sz val="9"/>
        <color indexed="8"/>
        <rFont val="宋体"/>
        <charset val="134"/>
      </rPr>
      <t>一年内到期的非流动负债</t>
    </r>
  </si>
  <si>
    <r>
      <rPr>
        <sz val="9"/>
        <color indexed="8"/>
        <rFont val="宋体"/>
        <charset val="134"/>
      </rPr>
      <t>其他流动负债</t>
    </r>
  </si>
  <si>
    <r>
      <rPr>
        <b/>
        <sz val="9"/>
        <color indexed="8"/>
        <rFont val="宋体"/>
        <charset val="134"/>
      </rPr>
      <t>五、非流动负债合计</t>
    </r>
  </si>
  <si>
    <r>
      <rPr>
        <sz val="9"/>
        <color indexed="8"/>
        <rFont val="宋体"/>
        <charset val="134"/>
      </rPr>
      <t>长期借款</t>
    </r>
  </si>
  <si>
    <r>
      <rPr>
        <sz val="9"/>
        <color indexed="8"/>
        <rFont val="宋体"/>
        <charset val="134"/>
      </rPr>
      <t>应付债券</t>
    </r>
  </si>
  <si>
    <r>
      <rPr>
        <sz val="9"/>
        <color indexed="8"/>
        <rFont val="宋体"/>
        <charset val="134"/>
      </rPr>
      <t>长期应付款</t>
    </r>
  </si>
  <si>
    <r>
      <rPr>
        <sz val="9"/>
        <color indexed="8"/>
        <rFont val="宋体"/>
        <charset val="134"/>
      </rPr>
      <t>专项应付款</t>
    </r>
  </si>
  <si>
    <r>
      <rPr>
        <sz val="9"/>
        <color indexed="8"/>
        <rFont val="宋体"/>
        <charset val="134"/>
      </rPr>
      <t>预计负债</t>
    </r>
  </si>
  <si>
    <r>
      <rPr>
        <sz val="9"/>
        <color indexed="8"/>
        <rFont val="宋体"/>
        <charset val="134"/>
      </rPr>
      <t>递延所得税负债</t>
    </r>
  </si>
  <si>
    <r>
      <rPr>
        <sz val="9"/>
        <color indexed="8"/>
        <rFont val="宋体"/>
        <charset val="134"/>
      </rPr>
      <t>其他非流动负债</t>
    </r>
  </si>
  <si>
    <r>
      <rPr>
        <b/>
        <sz val="9"/>
        <color indexed="8"/>
        <rFont val="宋体"/>
        <charset val="134"/>
      </rPr>
      <t>六、负债总计</t>
    </r>
  </si>
  <si>
    <r>
      <rPr>
        <b/>
        <sz val="9"/>
        <color indexed="8"/>
        <rFont val="宋体"/>
        <charset val="134"/>
      </rPr>
      <t>七、净资产（所有者权益）</t>
    </r>
  </si>
  <si>
    <t>流动资产评估汇总表</t>
  </si>
  <si>
    <r>
      <rPr>
        <sz val="9"/>
        <rFont val="Times New Roman"/>
        <charset val="134"/>
      </rPr>
      <t>表</t>
    </r>
    <r>
      <rPr>
        <sz val="9"/>
        <rFont val="Arial Narrow"/>
        <charset val="134"/>
      </rPr>
      <t>3</t>
    </r>
  </si>
  <si>
    <r>
      <rPr>
        <sz val="9"/>
        <color indexed="8"/>
        <rFont val="宋体"/>
        <charset val="134"/>
      </rPr>
      <t>金额单位：人民币元</t>
    </r>
  </si>
  <si>
    <r>
      <rPr>
        <sz val="9"/>
        <color indexed="8"/>
        <rFont val="Times New Roman"/>
        <charset val="134"/>
      </rPr>
      <t>编号</t>
    </r>
  </si>
  <si>
    <r>
      <rPr>
        <sz val="9"/>
        <color indexed="8"/>
        <rFont val="Times New Roman"/>
        <charset val="134"/>
      </rPr>
      <t>科目名称</t>
    </r>
  </si>
  <si>
    <r>
      <rPr>
        <sz val="9"/>
        <color indexed="8"/>
        <rFont val="Times New Roman"/>
        <charset val="134"/>
      </rPr>
      <t>账面价值</t>
    </r>
  </si>
  <si>
    <r>
      <rPr>
        <sz val="9"/>
        <color indexed="8"/>
        <rFont val="Times New Roman"/>
        <charset val="134"/>
      </rPr>
      <t>评估价值</t>
    </r>
  </si>
  <si>
    <r>
      <rPr>
        <sz val="9"/>
        <color indexed="8"/>
        <rFont val="宋体"/>
        <charset val="134"/>
      </rPr>
      <t>增减值</t>
    </r>
  </si>
  <si>
    <r>
      <rPr>
        <sz val="9"/>
        <color indexed="8"/>
        <rFont val="Times New Roman"/>
        <charset val="134"/>
      </rPr>
      <t>增值率</t>
    </r>
    <r>
      <rPr>
        <sz val="9"/>
        <rFont val="Arial Narrow"/>
        <charset val="134"/>
      </rPr>
      <t>%</t>
    </r>
  </si>
  <si>
    <r>
      <rPr>
        <sz val="9"/>
        <rFont val="Times New Roman"/>
        <charset val="134"/>
      </rPr>
      <t>货币资金</t>
    </r>
  </si>
  <si>
    <r>
      <rPr>
        <sz val="9"/>
        <rFont val="Times New Roman"/>
        <charset val="134"/>
      </rPr>
      <t>交易性金融资产</t>
    </r>
  </si>
  <si>
    <r>
      <rPr>
        <sz val="9"/>
        <rFont val="Times New Roman"/>
        <charset val="134"/>
      </rPr>
      <t>应收票据</t>
    </r>
  </si>
  <si>
    <r>
      <rPr>
        <sz val="9"/>
        <rFont val="Times New Roman"/>
        <charset val="134"/>
      </rPr>
      <t>应收账款</t>
    </r>
  </si>
  <si>
    <r>
      <rPr>
        <sz val="9"/>
        <rFont val="Times New Roman"/>
        <charset val="134"/>
      </rPr>
      <t>预付账款</t>
    </r>
  </si>
  <si>
    <r>
      <rPr>
        <sz val="9"/>
        <rFont val="Times New Roman"/>
        <charset val="134"/>
      </rPr>
      <t>应收利息</t>
    </r>
  </si>
  <si>
    <r>
      <rPr>
        <sz val="9"/>
        <rFont val="Times New Roman"/>
        <charset val="134"/>
      </rPr>
      <t>应收股利</t>
    </r>
  </si>
  <si>
    <r>
      <rPr>
        <sz val="9"/>
        <rFont val="Times New Roman"/>
        <charset val="134"/>
      </rPr>
      <t>其他应收款</t>
    </r>
  </si>
  <si>
    <r>
      <rPr>
        <sz val="9"/>
        <rFont val="Times New Roman"/>
        <charset val="134"/>
      </rPr>
      <t>存货</t>
    </r>
  </si>
  <si>
    <r>
      <rPr>
        <sz val="9"/>
        <rFont val="Times New Roman"/>
        <charset val="134"/>
      </rPr>
      <t>一年内到期的非流动资产</t>
    </r>
  </si>
  <si>
    <r>
      <rPr>
        <sz val="9"/>
        <rFont val="Times New Roman"/>
        <charset val="134"/>
      </rPr>
      <t>其他流动资产</t>
    </r>
  </si>
  <si>
    <t/>
  </si>
  <si>
    <r>
      <rPr>
        <sz val="9"/>
        <color indexed="8"/>
        <rFont val="Times New Roman"/>
        <charset val="134"/>
      </rPr>
      <t>流动资产合计</t>
    </r>
  </si>
  <si>
    <t>货币资金评估汇总表</t>
  </si>
  <si>
    <r>
      <rPr>
        <sz val="9"/>
        <rFont val="Times New Roman"/>
        <charset val="134"/>
      </rPr>
      <t>表</t>
    </r>
    <r>
      <rPr>
        <sz val="9"/>
        <rFont val="Arial Narrow"/>
        <charset val="134"/>
      </rPr>
      <t>3-1</t>
    </r>
  </si>
  <si>
    <r>
      <rPr>
        <sz val="9"/>
        <rFont val="Times New Roman"/>
        <charset val="134"/>
      </rPr>
      <t>编号</t>
    </r>
  </si>
  <si>
    <r>
      <rPr>
        <sz val="9"/>
        <rFont val="Times New Roman"/>
        <charset val="134"/>
      </rPr>
      <t>科目名称</t>
    </r>
  </si>
  <si>
    <r>
      <rPr>
        <sz val="9"/>
        <rFont val="Times New Roman"/>
        <charset val="134"/>
      </rPr>
      <t>账面价值</t>
    </r>
  </si>
  <si>
    <r>
      <rPr>
        <sz val="9"/>
        <rFont val="Times New Roman"/>
        <charset val="134"/>
      </rPr>
      <t>评估价值</t>
    </r>
  </si>
  <si>
    <r>
      <rPr>
        <sz val="9"/>
        <rFont val="Times New Roman"/>
        <charset val="134"/>
      </rPr>
      <t>增值率</t>
    </r>
    <r>
      <rPr>
        <sz val="9"/>
        <rFont val="Arial Narrow"/>
        <charset val="134"/>
      </rPr>
      <t>%</t>
    </r>
  </si>
  <si>
    <r>
      <rPr>
        <sz val="9"/>
        <rFont val="宋体"/>
        <charset val="134"/>
      </rPr>
      <t>备注</t>
    </r>
  </si>
  <si>
    <r>
      <rPr>
        <sz val="9"/>
        <rFont val="宋体"/>
        <charset val="134"/>
      </rPr>
      <t>现金</t>
    </r>
  </si>
  <si>
    <r>
      <rPr>
        <sz val="9"/>
        <rFont val="宋体"/>
        <charset val="134"/>
      </rPr>
      <t>银行存款</t>
    </r>
  </si>
  <si>
    <r>
      <rPr>
        <sz val="9"/>
        <rFont val="宋体"/>
        <charset val="134"/>
      </rPr>
      <t>其他货币资金</t>
    </r>
  </si>
  <si>
    <r>
      <rPr>
        <sz val="9"/>
        <rFont val="宋体"/>
        <charset val="134"/>
      </rPr>
      <t>合</t>
    </r>
    <r>
      <rPr>
        <sz val="9"/>
        <rFont val="Arial Narrow"/>
        <charset val="134"/>
      </rPr>
      <t xml:space="preserve">     </t>
    </r>
    <r>
      <rPr>
        <sz val="9"/>
        <rFont val="宋体"/>
        <charset val="134"/>
      </rPr>
      <t>计</t>
    </r>
  </si>
  <si>
    <t>货币资金—现金评估明细表</t>
  </si>
  <si>
    <r>
      <rPr>
        <sz val="9"/>
        <rFont val="Times New Roman"/>
        <charset val="134"/>
      </rPr>
      <t>表</t>
    </r>
    <r>
      <rPr>
        <sz val="9"/>
        <rFont val="Arial Narrow"/>
        <charset val="134"/>
      </rPr>
      <t>3-1-1</t>
    </r>
  </si>
  <si>
    <r>
      <rPr>
        <sz val="9"/>
        <rFont val="宋体"/>
        <charset val="134"/>
      </rPr>
      <t>存放部门（单位）</t>
    </r>
  </si>
  <si>
    <r>
      <rPr>
        <sz val="9"/>
        <rFont val="宋体"/>
        <charset val="134"/>
      </rPr>
      <t>币种</t>
    </r>
  </si>
  <si>
    <r>
      <rPr>
        <sz val="9"/>
        <rFont val="宋体"/>
        <charset val="134"/>
      </rPr>
      <t>外币账面金额</t>
    </r>
  </si>
  <si>
    <r>
      <rPr>
        <sz val="9"/>
        <rFont val="宋体"/>
        <charset val="134"/>
      </rPr>
      <t>评估基准日汇率</t>
    </r>
  </si>
  <si>
    <r>
      <rPr>
        <b/>
        <sz val="9"/>
        <rFont val="宋体"/>
        <charset val="134"/>
      </rPr>
      <t>请在此前加行</t>
    </r>
  </si>
  <si>
    <r>
      <rPr>
        <sz val="9"/>
        <rFont val="宋体"/>
        <charset val="134"/>
      </rPr>
      <t>合</t>
    </r>
    <r>
      <rPr>
        <sz val="9"/>
        <rFont val="Arial Narrow"/>
        <charset val="134"/>
      </rPr>
      <t xml:space="preserve">         </t>
    </r>
    <r>
      <rPr>
        <sz val="9"/>
        <rFont val="宋体"/>
        <charset val="134"/>
      </rPr>
      <t>计</t>
    </r>
  </si>
  <si>
    <r>
      <rPr>
        <sz val="9"/>
        <color indexed="12"/>
        <rFont val="仿宋_GB2312"/>
        <charset val="134"/>
      </rPr>
      <t>填表说明：</t>
    </r>
  </si>
  <si>
    <r>
      <rPr>
        <sz val="9"/>
        <color indexed="12"/>
        <rFont val="Arial Narrow"/>
        <charset val="134"/>
      </rPr>
      <t>“</t>
    </r>
    <r>
      <rPr>
        <sz val="9"/>
        <color indexed="12"/>
        <rFont val="仿宋_GB2312"/>
        <charset val="134"/>
      </rPr>
      <t>存放部门</t>
    </r>
    <r>
      <rPr>
        <sz val="9"/>
        <color indexed="12"/>
        <rFont val="Arial Narrow"/>
        <charset val="134"/>
      </rPr>
      <t>”</t>
    </r>
    <r>
      <rPr>
        <sz val="9"/>
        <color indexed="12"/>
        <rFont val="仿宋_GB2312"/>
        <charset val="134"/>
      </rPr>
      <t>要求填企业内部不同的现金存放部门，每一存放部门应分别填列，如</t>
    </r>
    <r>
      <rPr>
        <sz val="9"/>
        <color indexed="12"/>
        <rFont val="Arial Narrow"/>
        <charset val="134"/>
      </rPr>
      <t>“×××</t>
    </r>
    <r>
      <rPr>
        <sz val="9"/>
        <color indexed="12"/>
        <rFont val="仿宋_GB2312"/>
        <charset val="134"/>
      </rPr>
      <t>财务处（科）</t>
    </r>
    <r>
      <rPr>
        <sz val="9"/>
        <color indexed="12"/>
        <rFont val="Arial Narrow"/>
        <charset val="134"/>
      </rPr>
      <t>”</t>
    </r>
    <r>
      <rPr>
        <sz val="9"/>
        <color indexed="12"/>
        <rFont val="仿宋_GB2312"/>
        <charset val="134"/>
      </rPr>
      <t>；</t>
    </r>
  </si>
  <si>
    <r>
      <rPr>
        <sz val="9"/>
        <color indexed="12"/>
        <rFont val="仿宋_GB2312"/>
        <charset val="134"/>
      </rPr>
      <t>现金表中的外币，应在</t>
    </r>
    <r>
      <rPr>
        <sz val="9"/>
        <color indexed="12"/>
        <rFont val="Arial Narrow"/>
        <charset val="134"/>
      </rPr>
      <t>“</t>
    </r>
    <r>
      <rPr>
        <sz val="9"/>
        <color indexed="12"/>
        <rFont val="仿宋_GB2312"/>
        <charset val="134"/>
      </rPr>
      <t>账面价值</t>
    </r>
    <r>
      <rPr>
        <sz val="9"/>
        <color indexed="12"/>
        <rFont val="Arial Narrow"/>
        <charset val="134"/>
      </rPr>
      <t>”</t>
    </r>
    <r>
      <rPr>
        <sz val="9"/>
        <color indexed="12"/>
        <rFont val="仿宋_GB2312"/>
        <charset val="134"/>
      </rPr>
      <t>一栏填换算后的人民币价值。按币种、存放单位填列明细。评估基准日汇率为基准汇价。</t>
    </r>
  </si>
  <si>
    <t>货币资金—银行存款评估明细表</t>
  </si>
  <si>
    <r>
      <rPr>
        <sz val="9"/>
        <rFont val="Times New Roman"/>
        <charset val="134"/>
      </rPr>
      <t>表</t>
    </r>
    <r>
      <rPr>
        <sz val="9"/>
        <rFont val="Arial Narrow"/>
        <charset val="134"/>
      </rPr>
      <t>3-1-2</t>
    </r>
  </si>
  <si>
    <r>
      <rPr>
        <sz val="9"/>
        <rFont val="宋体"/>
        <charset val="134"/>
      </rPr>
      <t>开户银行</t>
    </r>
  </si>
  <si>
    <r>
      <rPr>
        <sz val="9"/>
        <rFont val="宋体"/>
        <charset val="134"/>
      </rPr>
      <t>账号</t>
    </r>
  </si>
  <si>
    <t>备注</t>
  </si>
  <si>
    <r>
      <rPr>
        <sz val="9"/>
        <rFont val="宋体"/>
        <charset val="134"/>
      </rPr>
      <t>合</t>
    </r>
    <r>
      <rPr>
        <sz val="9"/>
        <rFont val="Arial Narrow"/>
        <charset val="134"/>
      </rPr>
      <t xml:space="preserve">             </t>
    </r>
    <r>
      <rPr>
        <sz val="9"/>
        <rFont val="宋体"/>
        <charset val="134"/>
      </rPr>
      <t>计</t>
    </r>
  </si>
  <si>
    <r>
      <rPr>
        <sz val="9"/>
        <color indexed="12"/>
        <rFont val="仿宋_GB2312"/>
        <charset val="134"/>
      </rPr>
      <t>要按每一开户银行明细填写银行名称全称、账号、金额等，对于同一开户行的不同货币种类存款、不同账户存款也应分别一一列示，并在</t>
    </r>
    <r>
      <rPr>
        <sz val="9"/>
        <color indexed="12"/>
        <rFont val="Arial Narrow"/>
        <charset val="134"/>
      </rPr>
      <t>“</t>
    </r>
    <r>
      <rPr>
        <sz val="9"/>
        <color indexed="12"/>
        <rFont val="仿宋_GB2312"/>
        <charset val="134"/>
      </rPr>
      <t>外币账面金额</t>
    </r>
    <r>
      <rPr>
        <sz val="9"/>
        <color indexed="12"/>
        <rFont val="Arial Narrow"/>
        <charset val="134"/>
      </rPr>
      <t>”</t>
    </r>
    <r>
      <rPr>
        <sz val="9"/>
        <color indexed="12"/>
        <rFont val="仿宋_GB2312"/>
        <charset val="134"/>
      </rPr>
      <t>栏中注明该外币币种的原始币值。</t>
    </r>
  </si>
  <si>
    <t>货币资金—其他货币资金评估明细表</t>
  </si>
  <si>
    <r>
      <rPr>
        <sz val="10"/>
        <rFont val="Times New Roman"/>
        <charset val="134"/>
      </rPr>
      <t>表</t>
    </r>
    <r>
      <rPr>
        <sz val="10"/>
        <rFont val="Arial Narrow"/>
        <charset val="134"/>
      </rPr>
      <t>3-1-3</t>
    </r>
  </si>
  <si>
    <r>
      <rPr>
        <sz val="9"/>
        <rFont val="宋体"/>
        <charset val="134"/>
      </rPr>
      <t>名称及内容</t>
    </r>
  </si>
  <si>
    <r>
      <rPr>
        <sz val="9"/>
        <rFont val="宋体"/>
        <charset val="134"/>
      </rPr>
      <t>用途</t>
    </r>
  </si>
  <si>
    <r>
      <rPr>
        <sz val="9"/>
        <color indexed="12"/>
        <rFont val="仿宋_GB2312"/>
        <charset val="134"/>
      </rPr>
      <t>其他货币资金包含外埠存款、信用卡存款、信用证保证金存款等，要分类、分笔填写。对各种货币代值卡，要注明发行的金融单位。</t>
    </r>
  </si>
  <si>
    <r>
      <rPr>
        <sz val="9"/>
        <color indexed="12"/>
        <rFont val="仿宋_GB2312"/>
        <charset val="134"/>
      </rPr>
      <t>如为外埠存款或为信用卡存款，则名称及内容栏填写开户行的名称和账号。</t>
    </r>
  </si>
  <si>
    <t>交易性金融资产评估汇总表</t>
  </si>
  <si>
    <r>
      <rPr>
        <sz val="9"/>
        <rFont val="Times New Roman"/>
        <charset val="134"/>
      </rPr>
      <t>表</t>
    </r>
    <r>
      <rPr>
        <sz val="9"/>
        <rFont val="Arial Narrow"/>
        <charset val="134"/>
      </rPr>
      <t>3-2</t>
    </r>
  </si>
  <si>
    <r>
      <rPr>
        <sz val="9"/>
        <rFont val="Times New Roman"/>
        <charset val="134"/>
      </rPr>
      <t>金额单位：人民币元</t>
    </r>
  </si>
  <si>
    <r>
      <rPr>
        <sz val="9"/>
        <rFont val="宋体"/>
        <charset val="134"/>
      </rPr>
      <t>交易性金融资产</t>
    </r>
    <r>
      <rPr>
        <sz val="9"/>
        <rFont val="Arial Narrow"/>
        <charset val="134"/>
      </rPr>
      <t>-</t>
    </r>
    <r>
      <rPr>
        <sz val="9"/>
        <rFont val="宋体"/>
        <charset val="134"/>
      </rPr>
      <t>股票投资</t>
    </r>
  </si>
  <si>
    <r>
      <rPr>
        <sz val="9"/>
        <rFont val="宋体"/>
        <charset val="134"/>
      </rPr>
      <t>交易性金融资产</t>
    </r>
    <r>
      <rPr>
        <sz val="9"/>
        <rFont val="Arial Narrow"/>
        <charset val="134"/>
      </rPr>
      <t>-</t>
    </r>
    <r>
      <rPr>
        <sz val="9"/>
        <rFont val="宋体"/>
        <charset val="134"/>
      </rPr>
      <t>债券投资</t>
    </r>
  </si>
  <si>
    <r>
      <rPr>
        <sz val="9"/>
        <rFont val="宋体"/>
        <charset val="134"/>
      </rPr>
      <t>交易性金融资产</t>
    </r>
    <r>
      <rPr>
        <sz val="9"/>
        <rFont val="Arial Narrow"/>
        <charset val="134"/>
      </rPr>
      <t>-</t>
    </r>
    <r>
      <rPr>
        <sz val="9"/>
        <rFont val="宋体"/>
        <charset val="134"/>
      </rPr>
      <t>基金投资</t>
    </r>
  </si>
  <si>
    <r>
      <rPr>
        <sz val="9"/>
        <rFont val="宋体"/>
        <charset val="134"/>
      </rPr>
      <t>合</t>
    </r>
    <r>
      <rPr>
        <sz val="9"/>
        <rFont val="Arial Narrow"/>
        <charset val="134"/>
      </rPr>
      <t xml:space="preserve">      </t>
    </r>
    <r>
      <rPr>
        <sz val="9"/>
        <rFont val="宋体"/>
        <charset val="134"/>
      </rPr>
      <t>计</t>
    </r>
  </si>
  <si>
    <t>交易性金融资产—股票投资评估明细表</t>
  </si>
  <si>
    <r>
      <rPr>
        <sz val="10"/>
        <rFont val="Times New Roman"/>
        <charset val="134"/>
      </rPr>
      <t>表</t>
    </r>
    <r>
      <rPr>
        <sz val="10"/>
        <rFont val="Arial Narrow"/>
        <charset val="134"/>
      </rPr>
      <t>3-2-1</t>
    </r>
  </si>
  <si>
    <r>
      <rPr>
        <sz val="9"/>
        <rFont val="宋体"/>
        <charset val="134"/>
      </rPr>
      <t>被投资单位名称</t>
    </r>
  </si>
  <si>
    <r>
      <rPr>
        <sz val="9"/>
        <rFont val="宋体"/>
        <charset val="134"/>
      </rPr>
      <t>股票名称</t>
    </r>
  </si>
  <si>
    <r>
      <rPr>
        <sz val="9"/>
        <rFont val="宋体"/>
        <charset val="134"/>
      </rPr>
      <t>投资日期</t>
    </r>
  </si>
  <si>
    <r>
      <rPr>
        <sz val="9"/>
        <rFont val="宋体"/>
        <charset val="134"/>
      </rPr>
      <t>持股数量</t>
    </r>
  </si>
  <si>
    <r>
      <rPr>
        <sz val="9"/>
        <rFont val="宋体"/>
        <charset val="134"/>
      </rPr>
      <t>成</t>
    </r>
    <r>
      <rPr>
        <sz val="9"/>
        <rFont val="Arial Narrow"/>
        <charset val="134"/>
      </rPr>
      <t xml:space="preserve">  </t>
    </r>
    <r>
      <rPr>
        <sz val="9"/>
        <rFont val="宋体"/>
        <charset val="134"/>
      </rPr>
      <t>本</t>
    </r>
  </si>
  <si>
    <r>
      <rPr>
        <sz val="9"/>
        <rFont val="宋体"/>
        <charset val="134"/>
      </rPr>
      <t>基准日收盘价元</t>
    </r>
    <r>
      <rPr>
        <sz val="9"/>
        <rFont val="Arial Narrow"/>
        <charset val="134"/>
      </rPr>
      <t>/</t>
    </r>
    <r>
      <rPr>
        <sz val="9"/>
        <rFont val="宋体"/>
        <charset val="134"/>
      </rPr>
      <t>股</t>
    </r>
  </si>
  <si>
    <r>
      <rPr>
        <sz val="10"/>
        <rFont val="宋体"/>
        <charset val="134"/>
      </rPr>
      <t>增值率</t>
    </r>
    <r>
      <rPr>
        <sz val="10"/>
        <rFont val="Arial Narrow"/>
        <charset val="134"/>
      </rPr>
      <t>%</t>
    </r>
  </si>
  <si>
    <r>
      <rPr>
        <sz val="9"/>
        <rFont val="宋体"/>
        <charset val="134"/>
      </rPr>
      <t>合</t>
    </r>
    <r>
      <rPr>
        <sz val="9"/>
        <rFont val="Arial Narrow"/>
        <charset val="134"/>
      </rPr>
      <t xml:space="preserve">          </t>
    </r>
    <r>
      <rPr>
        <sz val="9"/>
        <rFont val="宋体"/>
        <charset val="134"/>
      </rPr>
      <t>计</t>
    </r>
  </si>
  <si>
    <r>
      <rPr>
        <sz val="9"/>
        <color indexed="12"/>
        <rFont val="仿宋_GB2312"/>
        <charset val="134"/>
      </rPr>
      <t>①</t>
    </r>
    <r>
      <rPr>
        <sz val="9"/>
        <color indexed="12"/>
        <rFont val="Arial Narrow"/>
        <charset val="134"/>
      </rPr>
      <t>“</t>
    </r>
    <r>
      <rPr>
        <sz val="9"/>
        <color indexed="12"/>
        <rFont val="仿宋_GB2312"/>
        <charset val="134"/>
      </rPr>
      <t>被投资单位名称</t>
    </r>
    <r>
      <rPr>
        <sz val="9"/>
        <color indexed="12"/>
        <rFont val="Arial Narrow"/>
        <charset val="134"/>
      </rPr>
      <t>”</t>
    </r>
    <r>
      <rPr>
        <sz val="9"/>
        <color indexed="12"/>
        <rFont val="仿宋_GB2312"/>
        <charset val="134"/>
      </rPr>
      <t>指股票发行单位全称；</t>
    </r>
  </si>
  <si>
    <r>
      <rPr>
        <sz val="9"/>
        <color indexed="12"/>
        <rFont val="仿宋_GB2312"/>
        <charset val="134"/>
      </rPr>
      <t>②</t>
    </r>
    <r>
      <rPr>
        <sz val="9"/>
        <color indexed="12"/>
        <rFont val="Arial Narrow"/>
        <charset val="134"/>
      </rPr>
      <t>“</t>
    </r>
    <r>
      <rPr>
        <sz val="9"/>
        <color indexed="12"/>
        <rFont val="仿宋_GB2312"/>
        <charset val="134"/>
      </rPr>
      <t>股票名称</t>
    </r>
    <r>
      <rPr>
        <sz val="9"/>
        <color indexed="12"/>
        <rFont val="Arial Narrow"/>
        <charset val="134"/>
      </rPr>
      <t>”</t>
    </r>
    <r>
      <rPr>
        <sz val="9"/>
        <color indexed="12"/>
        <rFont val="仿宋_GB2312"/>
        <charset val="134"/>
      </rPr>
      <t>指该股票标准简称，包括代码，如太极集团</t>
    </r>
    <r>
      <rPr>
        <sz val="9"/>
        <color indexed="12"/>
        <rFont val="Arial Narrow"/>
        <charset val="134"/>
      </rPr>
      <t>600129</t>
    </r>
    <r>
      <rPr>
        <sz val="9"/>
        <color indexed="12"/>
        <rFont val="仿宋_GB2312"/>
        <charset val="134"/>
      </rPr>
      <t>；</t>
    </r>
  </si>
  <si>
    <r>
      <rPr>
        <sz val="9"/>
        <color indexed="12"/>
        <rFont val="仿宋_GB2312"/>
        <charset val="134"/>
      </rPr>
      <t>③</t>
    </r>
    <r>
      <rPr>
        <sz val="9"/>
        <color indexed="12"/>
        <rFont val="Arial Narrow"/>
        <charset val="134"/>
      </rPr>
      <t>“</t>
    </r>
    <r>
      <rPr>
        <sz val="9"/>
        <color indexed="12"/>
        <rFont val="仿宋_GB2312"/>
        <charset val="134"/>
      </rPr>
      <t>投资日期</t>
    </r>
    <r>
      <rPr>
        <sz val="9"/>
        <color indexed="12"/>
        <rFont val="Arial Narrow"/>
        <charset val="134"/>
      </rPr>
      <t>”</t>
    </r>
    <r>
      <rPr>
        <sz val="9"/>
        <color indexed="12"/>
        <rFont val="仿宋_GB2312"/>
        <charset val="134"/>
      </rPr>
      <t>指企业购买股票的日期或以其他方式（如非货币性交易换入、以债权换入等）取得股权的协议转让日期，非股票发行日期；</t>
    </r>
  </si>
  <si>
    <t>交易性金融资产—债券投资评估明细表</t>
  </si>
  <si>
    <r>
      <rPr>
        <sz val="10"/>
        <rFont val="Times New Roman"/>
        <charset val="134"/>
      </rPr>
      <t>表</t>
    </r>
    <r>
      <rPr>
        <sz val="10"/>
        <rFont val="Arial Narrow"/>
        <charset val="134"/>
      </rPr>
      <t>3-2-2</t>
    </r>
  </si>
  <si>
    <r>
      <rPr>
        <sz val="9"/>
        <rFont val="宋体"/>
        <charset val="134"/>
      </rPr>
      <t>债券名称</t>
    </r>
  </si>
  <si>
    <r>
      <rPr>
        <sz val="9"/>
        <rFont val="宋体"/>
        <charset val="134"/>
      </rPr>
      <t>发行日期</t>
    </r>
  </si>
  <si>
    <r>
      <rPr>
        <sz val="9"/>
        <rFont val="宋体"/>
        <charset val="134"/>
      </rPr>
      <t>票面利率</t>
    </r>
    <r>
      <rPr>
        <sz val="9"/>
        <rFont val="Arial Narrow"/>
        <charset val="134"/>
      </rPr>
      <t>%</t>
    </r>
  </si>
  <si>
    <r>
      <rPr>
        <sz val="9"/>
        <rFont val="宋体"/>
        <charset val="134"/>
      </rPr>
      <t>成本</t>
    </r>
  </si>
  <si>
    <r>
      <rPr>
        <sz val="9"/>
        <color indexed="12"/>
        <rFont val="仿宋_GB2312"/>
        <charset val="134"/>
      </rPr>
      <t>①</t>
    </r>
    <r>
      <rPr>
        <sz val="9"/>
        <color indexed="12"/>
        <rFont val="Arial Narrow"/>
        <charset val="134"/>
      </rPr>
      <t>“</t>
    </r>
    <r>
      <rPr>
        <sz val="9"/>
        <color indexed="12"/>
        <rFont val="仿宋_GB2312"/>
        <charset val="134"/>
      </rPr>
      <t>被投资单位名称</t>
    </r>
    <r>
      <rPr>
        <sz val="9"/>
        <color indexed="12"/>
        <rFont val="Arial Narrow"/>
        <charset val="134"/>
      </rPr>
      <t>”</t>
    </r>
    <r>
      <rPr>
        <sz val="9"/>
        <color indexed="12"/>
        <rFont val="仿宋_GB2312"/>
        <charset val="134"/>
      </rPr>
      <t>指发行单位全称；</t>
    </r>
  </si>
  <si>
    <r>
      <rPr>
        <sz val="9"/>
        <color indexed="12"/>
        <rFont val="仿宋_GB2312"/>
        <charset val="134"/>
      </rPr>
      <t>②</t>
    </r>
    <r>
      <rPr>
        <sz val="9"/>
        <color indexed="12"/>
        <rFont val="Arial Narrow"/>
        <charset val="134"/>
      </rPr>
      <t>“</t>
    </r>
    <r>
      <rPr>
        <sz val="9"/>
        <color indexed="12"/>
        <rFont val="仿宋_GB2312"/>
        <charset val="134"/>
      </rPr>
      <t>债券名称</t>
    </r>
    <r>
      <rPr>
        <sz val="9"/>
        <color indexed="12"/>
        <rFont val="Arial Narrow"/>
        <charset val="134"/>
      </rPr>
      <t>”</t>
    </r>
    <r>
      <rPr>
        <sz val="9"/>
        <color indexed="12"/>
        <rFont val="仿宋_GB2312"/>
        <charset val="134"/>
      </rPr>
      <t>指该债券的种类名称，如：国库券、电力债券＊＊公司债券</t>
    </r>
  </si>
  <si>
    <r>
      <rPr>
        <sz val="9"/>
        <color indexed="12"/>
        <rFont val="仿宋_GB2312"/>
        <charset val="134"/>
      </rPr>
      <t>③</t>
    </r>
    <r>
      <rPr>
        <sz val="9"/>
        <color indexed="12"/>
        <rFont val="Arial Narrow"/>
        <charset val="134"/>
      </rPr>
      <t>“</t>
    </r>
    <r>
      <rPr>
        <sz val="9"/>
        <color indexed="12"/>
        <rFont val="仿宋_GB2312"/>
        <charset val="134"/>
      </rPr>
      <t>投资日期</t>
    </r>
    <r>
      <rPr>
        <sz val="9"/>
        <color indexed="12"/>
        <rFont val="Arial Narrow"/>
        <charset val="134"/>
      </rPr>
      <t>”</t>
    </r>
    <r>
      <rPr>
        <sz val="9"/>
        <color indexed="12"/>
        <rFont val="仿宋_GB2312"/>
        <charset val="134"/>
      </rPr>
      <t>指企业购买债券的日期；</t>
    </r>
  </si>
  <si>
    <t>交易性金融资产—基金投资评估明细表</t>
  </si>
  <si>
    <r>
      <rPr>
        <sz val="10"/>
        <rFont val="Times New Roman"/>
        <charset val="134"/>
      </rPr>
      <t>表</t>
    </r>
    <r>
      <rPr>
        <sz val="10"/>
        <rFont val="Arial Narrow"/>
        <charset val="134"/>
      </rPr>
      <t>3-2-3</t>
    </r>
  </si>
  <si>
    <r>
      <rPr>
        <sz val="9"/>
        <rFont val="宋体"/>
        <charset val="134"/>
      </rPr>
      <t>基金发行单位</t>
    </r>
  </si>
  <si>
    <r>
      <rPr>
        <sz val="9"/>
        <rFont val="宋体"/>
        <charset val="134"/>
      </rPr>
      <t>基金名称</t>
    </r>
  </si>
  <si>
    <r>
      <rPr>
        <sz val="9"/>
        <rFont val="宋体"/>
        <charset val="134"/>
      </rPr>
      <t>基金类型</t>
    </r>
  </si>
  <si>
    <r>
      <rPr>
        <sz val="9"/>
        <rFont val="宋体"/>
        <charset val="134"/>
      </rPr>
      <t>基准日净值</t>
    </r>
    <r>
      <rPr>
        <sz val="9"/>
        <rFont val="Arial Narrow"/>
        <charset val="134"/>
      </rPr>
      <t>/</t>
    </r>
    <r>
      <rPr>
        <sz val="9"/>
        <rFont val="宋体"/>
        <charset val="134"/>
      </rPr>
      <t>份</t>
    </r>
  </si>
  <si>
    <r>
      <rPr>
        <sz val="9"/>
        <color indexed="12"/>
        <rFont val="仿宋_GB2312"/>
        <charset val="134"/>
      </rPr>
      <t>基金类型指开放式和封闭式，其他项目和表</t>
    </r>
    <r>
      <rPr>
        <sz val="9"/>
        <color indexed="12"/>
        <rFont val="Arial Narrow"/>
        <charset val="134"/>
      </rPr>
      <t>“3-</t>
    </r>
    <r>
      <rPr>
        <sz val="9"/>
        <color indexed="12"/>
        <rFont val="仿宋_GB2312"/>
        <charset val="134"/>
      </rPr>
      <t>。</t>
    </r>
    <r>
      <rPr>
        <sz val="9"/>
        <color indexed="12"/>
        <rFont val="Arial Narrow"/>
        <charset val="134"/>
      </rPr>
      <t>2-1”</t>
    </r>
    <r>
      <rPr>
        <sz val="9"/>
        <color indexed="12"/>
        <rFont val="仿宋_GB2312"/>
        <charset val="134"/>
      </rPr>
      <t>相同</t>
    </r>
  </si>
  <si>
    <t>应收票据评估明细表</t>
  </si>
  <si>
    <r>
      <rPr>
        <sz val="9"/>
        <rFont val="Times New Roman"/>
        <charset val="134"/>
      </rPr>
      <t>表</t>
    </r>
    <r>
      <rPr>
        <sz val="9"/>
        <rFont val="Arial Narrow"/>
        <charset val="134"/>
      </rPr>
      <t>3-3</t>
    </r>
  </si>
  <si>
    <r>
      <rPr>
        <sz val="9"/>
        <rFont val="宋体"/>
        <charset val="134"/>
      </rPr>
      <t>户名（结算对象</t>
    </r>
    <r>
      <rPr>
        <sz val="9"/>
        <rFont val="Arial Narrow"/>
        <charset val="134"/>
      </rPr>
      <t>)</t>
    </r>
  </si>
  <si>
    <t>票据号</t>
  </si>
  <si>
    <t>出票银行或企业</t>
  </si>
  <si>
    <t>票据类型</t>
  </si>
  <si>
    <r>
      <rPr>
        <sz val="9"/>
        <rFont val="宋体"/>
        <charset val="134"/>
      </rPr>
      <t>出票日期</t>
    </r>
  </si>
  <si>
    <r>
      <rPr>
        <sz val="9"/>
        <rFont val="宋体"/>
        <charset val="134"/>
      </rPr>
      <t>到期日期</t>
    </r>
  </si>
  <si>
    <t>非经营资产</t>
  </si>
  <si>
    <r>
      <rPr>
        <sz val="9"/>
        <rFont val="宋体"/>
        <charset val="134"/>
      </rPr>
      <t>合</t>
    </r>
    <r>
      <rPr>
        <sz val="9"/>
        <rFont val="Arial Narrow"/>
        <charset val="134"/>
      </rPr>
      <t xml:space="preserve">            </t>
    </r>
    <r>
      <rPr>
        <sz val="9"/>
        <rFont val="宋体"/>
        <charset val="134"/>
      </rPr>
      <t>计</t>
    </r>
  </si>
  <si>
    <r>
      <rPr>
        <sz val="9"/>
        <rFont val="宋体"/>
        <charset val="134"/>
      </rPr>
      <t>减：应收票据坏账准备</t>
    </r>
  </si>
  <si>
    <r>
      <rPr>
        <sz val="9"/>
        <color indexed="12"/>
        <rFont val="仿宋_GB2312"/>
        <charset val="134"/>
      </rPr>
      <t>①</t>
    </r>
    <r>
      <rPr>
        <sz val="9"/>
        <color indexed="12"/>
        <rFont val="Arial Narrow"/>
        <charset val="134"/>
      </rPr>
      <t>“</t>
    </r>
    <r>
      <rPr>
        <sz val="9"/>
        <color indexed="12"/>
        <rFont val="仿宋_GB2312"/>
        <charset val="134"/>
      </rPr>
      <t>户名</t>
    </r>
    <r>
      <rPr>
        <sz val="9"/>
        <color indexed="12"/>
        <rFont val="Arial Narrow"/>
        <charset val="134"/>
      </rPr>
      <t>”</t>
    </r>
    <r>
      <rPr>
        <sz val="9"/>
        <color indexed="12"/>
        <rFont val="仿宋_GB2312"/>
        <charset val="134"/>
      </rPr>
      <t>指债务人的户名全称；</t>
    </r>
  </si>
  <si>
    <r>
      <rPr>
        <sz val="9"/>
        <color indexed="12"/>
        <rFont val="仿宋_GB2312"/>
        <charset val="134"/>
      </rPr>
      <t>②</t>
    </r>
    <r>
      <rPr>
        <sz val="9"/>
        <color indexed="12"/>
        <rFont val="Arial Narrow"/>
        <charset val="134"/>
      </rPr>
      <t>“</t>
    </r>
    <r>
      <rPr>
        <sz val="9"/>
        <color indexed="12"/>
        <rFont val="仿宋_GB2312"/>
        <charset val="134"/>
      </rPr>
      <t>出票日期</t>
    </r>
    <r>
      <rPr>
        <sz val="9"/>
        <color indexed="12"/>
        <rFont val="Arial Narrow"/>
        <charset val="134"/>
      </rPr>
      <t>”</t>
    </r>
    <r>
      <rPr>
        <sz val="9"/>
        <color indexed="12"/>
        <rFont val="仿宋_GB2312"/>
        <charset val="134"/>
      </rPr>
      <t>指签发该票据的日期。</t>
    </r>
  </si>
  <si>
    <r>
      <rPr>
        <sz val="9"/>
        <color indexed="12"/>
        <rFont val="仿宋_GB2312"/>
        <charset val="134"/>
      </rPr>
      <t>注意事项：</t>
    </r>
  </si>
  <si>
    <r>
      <rPr>
        <sz val="9"/>
        <color indexed="12"/>
        <rFont val="仿宋_GB2312"/>
        <charset val="134"/>
      </rPr>
      <t>对于逾期未收回的应收票据，请在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栏中标明未收回的原因；</t>
    </r>
  </si>
  <si>
    <r>
      <rPr>
        <sz val="9"/>
        <color indexed="12"/>
        <rFont val="Arial Narrow"/>
        <charset val="134"/>
      </rPr>
      <t>“</t>
    </r>
    <r>
      <rPr>
        <sz val="9"/>
        <color indexed="12"/>
        <rFont val="仿宋_GB2312"/>
        <charset val="134"/>
      </rPr>
      <t>涉及法律诉讼</t>
    </r>
    <r>
      <rPr>
        <sz val="9"/>
        <color indexed="12"/>
        <rFont val="Arial Narrow"/>
        <charset val="134"/>
      </rPr>
      <t>”</t>
    </r>
    <r>
      <rPr>
        <sz val="9"/>
        <color indexed="12"/>
        <rFont val="仿宋_GB2312"/>
        <charset val="134"/>
      </rPr>
      <t>的款项、欠款单位为关联方或内部往来的款项、用于抵押的应收票据等应分别在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栏中予以说明。</t>
    </r>
  </si>
  <si>
    <t>应收账款评估明细表</t>
  </si>
  <si>
    <r>
      <rPr>
        <sz val="10"/>
        <rFont val="Times New Roman"/>
        <charset val="134"/>
      </rPr>
      <t>表</t>
    </r>
    <r>
      <rPr>
        <sz val="10"/>
        <rFont val="Arial Narrow"/>
        <charset val="134"/>
      </rPr>
      <t>3-4</t>
    </r>
  </si>
  <si>
    <r>
      <rPr>
        <sz val="9"/>
        <rFont val="宋体"/>
        <charset val="134"/>
      </rPr>
      <t>欠款单位名称（结算对象</t>
    </r>
    <r>
      <rPr>
        <sz val="9"/>
        <rFont val="Arial Narrow"/>
        <charset val="134"/>
      </rPr>
      <t>)</t>
    </r>
  </si>
  <si>
    <r>
      <rPr>
        <sz val="9"/>
        <rFont val="宋体"/>
        <charset val="134"/>
      </rPr>
      <t>关联关系类型</t>
    </r>
  </si>
  <si>
    <r>
      <rPr>
        <sz val="9"/>
        <rFont val="宋体"/>
        <charset val="134"/>
      </rPr>
      <t>业务内容</t>
    </r>
  </si>
  <si>
    <r>
      <rPr>
        <sz val="9"/>
        <rFont val="宋体"/>
        <charset val="134"/>
      </rPr>
      <t>发生日期</t>
    </r>
  </si>
  <si>
    <r>
      <rPr>
        <sz val="9"/>
        <rFont val="宋体"/>
        <charset val="134"/>
      </rPr>
      <t>账龄</t>
    </r>
  </si>
  <si>
    <t>账面价值</t>
  </si>
  <si>
    <t>评估价值</t>
  </si>
  <si>
    <t>增减值</t>
  </si>
  <si>
    <r>
      <rPr>
        <sz val="9"/>
        <rFont val="Arial Narrow"/>
        <charset val="134"/>
      </rPr>
      <t>1</t>
    </r>
    <r>
      <rPr>
        <sz val="9"/>
        <rFont val="宋体"/>
        <charset val="134"/>
      </rPr>
      <t>年以内金额</t>
    </r>
  </si>
  <si>
    <r>
      <rPr>
        <sz val="9"/>
        <rFont val="Arial Narrow"/>
        <charset val="134"/>
      </rPr>
      <t>1-2</t>
    </r>
    <r>
      <rPr>
        <sz val="9"/>
        <rFont val="宋体"/>
        <charset val="134"/>
      </rPr>
      <t>年金额</t>
    </r>
  </si>
  <si>
    <r>
      <rPr>
        <sz val="9"/>
        <rFont val="Arial Narrow"/>
        <charset val="134"/>
      </rPr>
      <t>2-3</t>
    </r>
    <r>
      <rPr>
        <sz val="9"/>
        <rFont val="宋体"/>
        <charset val="134"/>
      </rPr>
      <t>年金额</t>
    </r>
  </si>
  <si>
    <r>
      <rPr>
        <sz val="9"/>
        <rFont val="Arial Narrow"/>
        <charset val="134"/>
      </rPr>
      <t>3-4</t>
    </r>
    <r>
      <rPr>
        <sz val="9"/>
        <rFont val="宋体"/>
        <charset val="134"/>
      </rPr>
      <t>年金额</t>
    </r>
  </si>
  <si>
    <r>
      <rPr>
        <sz val="9"/>
        <rFont val="Arial Narrow"/>
        <charset val="134"/>
      </rPr>
      <t>4-5</t>
    </r>
    <r>
      <rPr>
        <sz val="9"/>
        <rFont val="宋体"/>
        <charset val="134"/>
      </rPr>
      <t>年金额</t>
    </r>
  </si>
  <si>
    <r>
      <rPr>
        <sz val="10"/>
        <rFont val="Arial Narrow"/>
        <charset val="134"/>
      </rPr>
      <t>5</t>
    </r>
    <r>
      <rPr>
        <sz val="10"/>
        <rFont val="宋体"/>
        <charset val="134"/>
      </rPr>
      <t>年以上金额</t>
    </r>
  </si>
  <si>
    <t>减：应收账款坏账准备</t>
  </si>
  <si>
    <t>减：评估风险损失</t>
  </si>
  <si>
    <r>
      <rPr>
        <sz val="9"/>
        <color indexed="12"/>
        <rFont val="仿宋_GB2312"/>
        <charset val="134"/>
      </rPr>
      <t>①</t>
    </r>
    <r>
      <rPr>
        <sz val="9"/>
        <color indexed="12"/>
        <rFont val="Arial Narrow"/>
        <charset val="134"/>
      </rPr>
      <t>“</t>
    </r>
    <r>
      <rPr>
        <sz val="9"/>
        <color indexed="12"/>
        <rFont val="仿宋_GB2312"/>
        <charset val="134"/>
      </rPr>
      <t>业务内容</t>
    </r>
    <r>
      <rPr>
        <sz val="9"/>
        <color indexed="12"/>
        <rFont val="Arial Narrow"/>
        <charset val="134"/>
      </rPr>
      <t>”</t>
    </r>
    <r>
      <rPr>
        <sz val="9"/>
        <color indexed="12"/>
        <rFont val="仿宋_GB2312"/>
        <charset val="134"/>
      </rPr>
      <t>：指发生应收账款的相应业务名称，应收账款不分金额大小一律按照债务人和业务性质逐笔填列，不能出现其他；</t>
    </r>
  </si>
  <si>
    <r>
      <rPr>
        <sz val="9"/>
        <color indexed="12"/>
        <rFont val="仿宋_GB2312"/>
        <charset val="134"/>
      </rPr>
      <t>②</t>
    </r>
    <r>
      <rPr>
        <sz val="9"/>
        <color indexed="12"/>
        <rFont val="Arial Narrow"/>
        <charset val="134"/>
      </rPr>
      <t>“</t>
    </r>
    <r>
      <rPr>
        <sz val="9"/>
        <color indexed="12"/>
        <rFont val="仿宋_GB2312"/>
        <charset val="134"/>
      </rPr>
      <t>发生日期</t>
    </r>
    <r>
      <rPr>
        <sz val="9"/>
        <color indexed="12"/>
        <rFont val="Arial Narrow"/>
        <charset val="134"/>
      </rPr>
      <t>”</t>
    </r>
    <r>
      <rPr>
        <sz val="9"/>
        <color indexed="12"/>
        <rFont val="仿宋_GB2312"/>
        <charset val="134"/>
      </rPr>
      <t>：对滚动发生额可按照基准日前最后一次应收账款发生额的月份月末余额填列；</t>
    </r>
  </si>
  <si>
    <r>
      <rPr>
        <sz val="9"/>
        <color indexed="12"/>
        <rFont val="仿宋_GB2312"/>
        <charset val="134"/>
      </rPr>
      <t>③</t>
    </r>
    <r>
      <rPr>
        <sz val="9"/>
        <color indexed="12"/>
        <rFont val="Arial Narrow"/>
        <charset val="134"/>
      </rPr>
      <t>“</t>
    </r>
    <r>
      <rPr>
        <sz val="9"/>
        <color indexed="12"/>
        <rFont val="仿宋_GB2312"/>
        <charset val="134"/>
      </rPr>
      <t>账龄</t>
    </r>
    <r>
      <rPr>
        <sz val="9"/>
        <color indexed="12"/>
        <rFont val="Arial Narrow"/>
        <charset val="134"/>
      </rPr>
      <t>”</t>
    </r>
    <r>
      <rPr>
        <sz val="9"/>
        <color indexed="12"/>
        <rFont val="仿宋_GB2312"/>
        <charset val="134"/>
      </rPr>
      <t>：按</t>
    </r>
    <r>
      <rPr>
        <sz val="9"/>
        <color indexed="12"/>
        <rFont val="Arial Narrow"/>
        <charset val="134"/>
      </rPr>
      <t>1</t>
    </r>
    <r>
      <rPr>
        <sz val="9"/>
        <color indexed="12"/>
        <rFont val="仿宋_GB2312"/>
        <charset val="134"/>
      </rPr>
      <t>年以内，</t>
    </r>
    <r>
      <rPr>
        <sz val="9"/>
        <color indexed="12"/>
        <rFont val="Arial Narrow"/>
        <charset val="134"/>
      </rPr>
      <t>1~2</t>
    </r>
    <r>
      <rPr>
        <sz val="9"/>
        <color indexed="12"/>
        <rFont val="仿宋_GB2312"/>
        <charset val="134"/>
      </rPr>
      <t>年，</t>
    </r>
    <r>
      <rPr>
        <sz val="9"/>
        <color indexed="12"/>
        <rFont val="Arial Narrow"/>
        <charset val="134"/>
      </rPr>
      <t>2~3</t>
    </r>
    <r>
      <rPr>
        <sz val="9"/>
        <color indexed="12"/>
        <rFont val="仿宋_GB2312"/>
        <charset val="134"/>
      </rPr>
      <t>年，</t>
    </r>
    <r>
      <rPr>
        <sz val="9"/>
        <color indexed="12"/>
        <rFont val="Arial Narrow"/>
        <charset val="134"/>
      </rPr>
      <t>3~4</t>
    </r>
    <r>
      <rPr>
        <sz val="9"/>
        <color indexed="12"/>
        <rFont val="仿宋_GB2312"/>
        <charset val="134"/>
      </rPr>
      <t>年，</t>
    </r>
    <r>
      <rPr>
        <sz val="9"/>
        <color indexed="12"/>
        <rFont val="Arial Narrow"/>
        <charset val="134"/>
      </rPr>
      <t>4~5</t>
    </r>
    <r>
      <rPr>
        <sz val="9"/>
        <color indexed="12"/>
        <rFont val="仿宋_GB2312"/>
        <charset val="134"/>
      </rPr>
      <t>年，</t>
    </r>
    <r>
      <rPr>
        <sz val="9"/>
        <color indexed="12"/>
        <rFont val="Arial Narrow"/>
        <charset val="134"/>
      </rPr>
      <t>5</t>
    </r>
    <r>
      <rPr>
        <sz val="9"/>
        <color indexed="12"/>
        <rFont val="仿宋_GB2312"/>
        <charset val="134"/>
      </rPr>
      <t>年以上即可；</t>
    </r>
  </si>
  <si>
    <r>
      <rPr>
        <sz val="9"/>
        <color indexed="12"/>
        <rFont val="仿宋_GB2312"/>
        <charset val="134"/>
      </rPr>
      <t>④欠款单位名称应填列全称，不应以地名或不明确的简称代替；</t>
    </r>
  </si>
  <si>
    <r>
      <rPr>
        <sz val="9"/>
        <color indexed="12"/>
        <rFont val="仿宋_GB2312"/>
        <charset val="134"/>
      </rPr>
      <t>⑤需要在备注中标明的事项有：</t>
    </r>
    <r>
      <rPr>
        <sz val="9"/>
        <color indexed="12"/>
        <rFont val="Arial Narrow"/>
        <charset val="134"/>
      </rPr>
      <t>1</t>
    </r>
    <r>
      <rPr>
        <sz val="9"/>
        <color indexed="12"/>
        <rFont val="仿宋_GB2312"/>
        <charset val="134"/>
      </rPr>
      <t>）欠款单位为关联方、总公司内部或本公司内部单位的，应在备注栏注明</t>
    </r>
    <r>
      <rPr>
        <sz val="9"/>
        <color indexed="12"/>
        <rFont val="Arial Narrow"/>
        <charset val="134"/>
      </rPr>
      <t>“</t>
    </r>
    <r>
      <rPr>
        <sz val="9"/>
        <color indexed="12"/>
        <rFont val="仿宋_GB2312"/>
        <charset val="134"/>
      </rPr>
      <t>关联方</t>
    </r>
    <r>
      <rPr>
        <sz val="9"/>
        <color indexed="12"/>
        <rFont val="Arial Narrow"/>
        <charset val="134"/>
      </rPr>
      <t>”</t>
    </r>
    <r>
      <rPr>
        <sz val="9"/>
        <color indexed="12"/>
        <rFont val="仿宋_GB2312"/>
        <charset val="134"/>
      </rPr>
      <t>、</t>
    </r>
    <r>
      <rPr>
        <sz val="9"/>
        <color indexed="12"/>
        <rFont val="Arial Narrow"/>
        <charset val="134"/>
      </rPr>
      <t>“</t>
    </r>
    <r>
      <rPr>
        <sz val="9"/>
        <color indexed="12"/>
        <rFont val="仿宋_GB2312"/>
        <charset val="134"/>
      </rPr>
      <t>总公司内部</t>
    </r>
    <r>
      <rPr>
        <sz val="9"/>
        <color indexed="12"/>
        <rFont val="Arial Narrow"/>
        <charset val="134"/>
      </rPr>
      <t>”“</t>
    </r>
    <r>
      <rPr>
        <sz val="9"/>
        <color indexed="12"/>
        <rFont val="仿宋_GB2312"/>
        <charset val="134"/>
      </rPr>
      <t>内部单位</t>
    </r>
    <r>
      <rPr>
        <sz val="9"/>
        <color indexed="12"/>
        <rFont val="Arial Narrow"/>
        <charset val="134"/>
      </rPr>
      <t>”</t>
    </r>
    <r>
      <rPr>
        <sz val="9"/>
        <color indexed="12"/>
        <rFont val="仿宋_GB2312"/>
        <charset val="134"/>
      </rPr>
      <t>；</t>
    </r>
  </si>
  <si>
    <r>
      <rPr>
        <sz val="9"/>
        <color indexed="12"/>
        <rFont val="Arial Narrow"/>
        <charset val="134"/>
      </rPr>
      <t>2</t>
    </r>
    <r>
      <rPr>
        <sz val="9"/>
        <color indexed="12"/>
        <rFont val="仿宋_GB2312"/>
        <charset val="134"/>
      </rPr>
      <t>）</t>
    </r>
    <r>
      <rPr>
        <sz val="9"/>
        <color indexed="12"/>
        <rFont val="Arial Narrow"/>
        <charset val="134"/>
      </rPr>
      <t xml:space="preserve"> </t>
    </r>
    <r>
      <rPr>
        <sz val="9"/>
        <color indexed="12"/>
        <rFont val="仿宋_GB2312"/>
        <charset val="134"/>
      </rPr>
      <t>涉诉款项应在备注中标明；</t>
    </r>
  </si>
  <si>
    <r>
      <rPr>
        <sz val="9"/>
        <color indexed="12"/>
        <rFont val="Arial Narrow"/>
        <charset val="134"/>
      </rPr>
      <t>3</t>
    </r>
    <r>
      <rPr>
        <sz val="9"/>
        <color indexed="12"/>
        <rFont val="仿宋_GB2312"/>
        <charset val="134"/>
      </rPr>
      <t>）评估基准日后已收回款项的，应注明日期如</t>
    </r>
    <r>
      <rPr>
        <sz val="9"/>
        <color indexed="12"/>
        <rFont val="Arial Narrow"/>
        <charset val="134"/>
      </rPr>
      <t>“2002</t>
    </r>
    <r>
      <rPr>
        <sz val="9"/>
        <color indexed="12"/>
        <rFont val="仿宋_GB2312"/>
        <charset val="134"/>
      </rPr>
      <t>年</t>
    </r>
    <r>
      <rPr>
        <sz val="9"/>
        <color indexed="12"/>
        <rFont val="Arial Narrow"/>
        <charset val="134"/>
      </rPr>
      <t>7</t>
    </r>
    <r>
      <rPr>
        <sz val="9"/>
        <color indexed="12"/>
        <rFont val="仿宋_GB2312"/>
        <charset val="134"/>
      </rPr>
      <t>月</t>
    </r>
    <r>
      <rPr>
        <sz val="9"/>
        <color indexed="12"/>
        <rFont val="Arial Narrow"/>
        <charset val="134"/>
      </rPr>
      <t>4</t>
    </r>
    <r>
      <rPr>
        <sz val="9"/>
        <color indexed="12"/>
        <rFont val="仿宋_GB2312"/>
        <charset val="134"/>
      </rPr>
      <t>日收回</t>
    </r>
    <r>
      <rPr>
        <sz val="9"/>
        <color indexed="12"/>
        <rFont val="Arial Narrow"/>
        <charset val="134"/>
      </rPr>
      <t>”</t>
    </r>
    <r>
      <rPr>
        <sz val="9"/>
        <color indexed="12"/>
        <rFont val="仿宋_GB2312"/>
        <charset val="134"/>
      </rPr>
      <t>；</t>
    </r>
  </si>
  <si>
    <r>
      <rPr>
        <sz val="9"/>
        <color indexed="12"/>
        <rFont val="Arial Narrow"/>
        <charset val="134"/>
      </rPr>
      <t>4</t>
    </r>
    <r>
      <rPr>
        <sz val="9"/>
        <color indexed="12"/>
        <rFont val="仿宋_GB2312"/>
        <charset val="134"/>
      </rPr>
      <t>）其他填表单位认为应说明的事项</t>
    </r>
  </si>
  <si>
    <t>预付账款评估明细表</t>
  </si>
  <si>
    <r>
      <rPr>
        <sz val="10"/>
        <rFont val="Times New Roman"/>
        <charset val="134"/>
      </rPr>
      <t>表</t>
    </r>
    <r>
      <rPr>
        <sz val="10"/>
        <rFont val="Arial Narrow"/>
        <charset val="134"/>
      </rPr>
      <t>3-5</t>
    </r>
  </si>
  <si>
    <r>
      <rPr>
        <sz val="9"/>
        <rFont val="宋体"/>
        <charset val="134"/>
      </rPr>
      <t>收款单位名称（结算对象</t>
    </r>
    <r>
      <rPr>
        <sz val="9"/>
        <rFont val="Arial Narrow"/>
        <charset val="134"/>
      </rPr>
      <t>)</t>
    </r>
  </si>
  <si>
    <r>
      <rPr>
        <sz val="9"/>
        <rFont val="宋体"/>
        <charset val="134"/>
      </rPr>
      <t>减：预付账款坏账准备</t>
    </r>
  </si>
  <si>
    <r>
      <rPr>
        <sz val="9"/>
        <color indexed="12"/>
        <rFont val="仿宋_GB2312"/>
        <charset val="134"/>
      </rPr>
      <t>参照表</t>
    </r>
    <r>
      <rPr>
        <sz val="9"/>
        <color indexed="12"/>
        <rFont val="Arial Narrow"/>
        <charset val="134"/>
      </rPr>
      <t>3-4</t>
    </r>
    <r>
      <rPr>
        <sz val="9"/>
        <color indexed="12"/>
        <rFont val="仿宋_GB2312"/>
        <charset val="134"/>
      </rPr>
      <t>。</t>
    </r>
  </si>
  <si>
    <r>
      <rPr>
        <sz val="9"/>
        <color indexed="12"/>
        <rFont val="仿宋_GB2312"/>
        <charset val="134"/>
      </rPr>
      <t>对预付设备款所涉及的实物已到货安装、使用，在清查时应注意与实物管理部门核对，以免出现重复申报或资产非真实盘盈。</t>
    </r>
  </si>
  <si>
    <t>应收利息评估明细表</t>
  </si>
  <si>
    <r>
      <rPr>
        <sz val="10"/>
        <rFont val="Times New Roman"/>
        <charset val="134"/>
      </rPr>
      <t>表</t>
    </r>
    <r>
      <rPr>
        <sz val="10"/>
        <rFont val="Arial Narrow"/>
        <charset val="134"/>
      </rPr>
      <t>3-6</t>
    </r>
  </si>
  <si>
    <r>
      <rPr>
        <sz val="9"/>
        <rFont val="宋体"/>
        <charset val="134"/>
      </rPr>
      <t>本金</t>
    </r>
  </si>
  <si>
    <r>
      <rPr>
        <sz val="9"/>
        <rFont val="宋体"/>
        <charset val="134"/>
      </rPr>
      <t>利息所属期间</t>
    </r>
  </si>
  <si>
    <r>
      <rPr>
        <sz val="9"/>
        <rFont val="宋体"/>
        <charset val="134"/>
      </rPr>
      <t>利息率</t>
    </r>
    <r>
      <rPr>
        <sz val="9"/>
        <rFont val="Arial Narrow"/>
        <charset val="134"/>
      </rPr>
      <t>%</t>
    </r>
  </si>
  <si>
    <r>
      <rPr>
        <sz val="9"/>
        <color indexed="12"/>
        <rFont val="仿宋_GB2312"/>
        <charset val="134"/>
      </rPr>
      <t>参照表</t>
    </r>
    <r>
      <rPr>
        <sz val="9"/>
        <color indexed="12"/>
        <rFont val="Arial Narrow"/>
        <charset val="134"/>
      </rPr>
      <t>3-7</t>
    </r>
    <r>
      <rPr>
        <sz val="9"/>
        <color indexed="12"/>
        <rFont val="仿宋_GB2312"/>
        <charset val="134"/>
      </rPr>
      <t>。</t>
    </r>
  </si>
  <si>
    <t>应收股利（应收利润）评估明细表</t>
  </si>
  <si>
    <r>
      <rPr>
        <sz val="9"/>
        <rFont val="Times New Roman"/>
        <charset val="134"/>
      </rPr>
      <t>表</t>
    </r>
    <r>
      <rPr>
        <sz val="9"/>
        <rFont val="Arial Narrow"/>
        <charset val="134"/>
      </rPr>
      <t>3-7</t>
    </r>
  </si>
  <si>
    <r>
      <rPr>
        <sz val="9"/>
        <rFont val="宋体"/>
        <charset val="134"/>
      </rPr>
      <t>股利（利润）所属期间</t>
    </r>
  </si>
  <si>
    <r>
      <rPr>
        <sz val="9"/>
        <color indexed="12"/>
        <rFont val="Arial Narrow"/>
        <charset val="134"/>
      </rPr>
      <t>“</t>
    </r>
    <r>
      <rPr>
        <sz val="9"/>
        <color indexed="12"/>
        <rFont val="仿宋_GB2312"/>
        <charset val="134"/>
      </rPr>
      <t>发生日期</t>
    </r>
    <r>
      <rPr>
        <sz val="9"/>
        <color indexed="12"/>
        <rFont val="Arial Narrow"/>
        <charset val="134"/>
      </rPr>
      <t>”</t>
    </r>
    <r>
      <rPr>
        <sz val="9"/>
        <color indexed="12"/>
        <rFont val="仿宋_GB2312"/>
        <charset val="134"/>
      </rPr>
      <t>栏所指的是利润或股利分配时间；</t>
    </r>
  </si>
  <si>
    <r>
      <rPr>
        <sz val="9"/>
        <color indexed="12"/>
        <rFont val="Arial Narrow"/>
        <charset val="134"/>
      </rPr>
      <t>“</t>
    </r>
    <r>
      <rPr>
        <sz val="9"/>
        <color indexed="12"/>
        <rFont val="仿宋_GB2312"/>
        <charset val="134"/>
      </rPr>
      <t>股利所属期间</t>
    </r>
    <r>
      <rPr>
        <sz val="9"/>
        <color indexed="12"/>
        <rFont val="Arial Narrow"/>
        <charset val="134"/>
      </rPr>
      <t>”</t>
    </r>
    <r>
      <rPr>
        <sz val="9"/>
        <color indexed="12"/>
        <rFont val="仿宋_GB2312"/>
        <charset val="134"/>
      </rPr>
      <t>指股利发生的期间，如</t>
    </r>
    <r>
      <rPr>
        <sz val="9"/>
        <color indexed="12"/>
        <rFont val="Arial Narrow"/>
        <charset val="134"/>
      </rPr>
      <t>2002</t>
    </r>
    <r>
      <rPr>
        <sz val="9"/>
        <color indexed="12"/>
        <rFont val="仿宋_GB2312"/>
        <charset val="134"/>
      </rPr>
      <t>年应收</t>
    </r>
    <r>
      <rPr>
        <sz val="9"/>
        <color indexed="12"/>
        <rFont val="Arial Narrow"/>
        <charset val="134"/>
      </rPr>
      <t>2001</t>
    </r>
    <r>
      <rPr>
        <sz val="9"/>
        <color indexed="12"/>
        <rFont val="仿宋_GB2312"/>
        <charset val="134"/>
      </rPr>
      <t>年的股利，则该栏目填写</t>
    </r>
    <r>
      <rPr>
        <sz val="9"/>
        <color indexed="12"/>
        <rFont val="Arial Narrow"/>
        <charset val="134"/>
      </rPr>
      <t>“2001</t>
    </r>
    <r>
      <rPr>
        <sz val="9"/>
        <color indexed="12"/>
        <rFont val="仿宋_GB2312"/>
        <charset val="134"/>
      </rPr>
      <t>年度</t>
    </r>
    <r>
      <rPr>
        <sz val="9"/>
        <color indexed="12"/>
        <rFont val="Arial Narrow"/>
        <charset val="134"/>
      </rPr>
      <t>”</t>
    </r>
    <r>
      <rPr>
        <sz val="9"/>
        <color indexed="12"/>
        <rFont val="仿宋_GB2312"/>
        <charset val="134"/>
      </rPr>
      <t>。</t>
    </r>
  </si>
  <si>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栏注明实际的股权比例</t>
    </r>
  </si>
  <si>
    <t>其他应收款评估明细表</t>
  </si>
  <si>
    <r>
      <rPr>
        <sz val="10"/>
        <rFont val="Times New Roman"/>
        <charset val="134"/>
      </rPr>
      <t>表</t>
    </r>
    <r>
      <rPr>
        <sz val="10"/>
        <rFont val="Arial Narrow"/>
        <charset val="134"/>
      </rPr>
      <t>3-8</t>
    </r>
  </si>
  <si>
    <r>
      <rPr>
        <sz val="9"/>
        <rFont val="宋体"/>
        <charset val="134"/>
      </rPr>
      <t>欠款单位（人）名称（结算对象</t>
    </r>
    <r>
      <rPr>
        <sz val="9"/>
        <rFont val="Arial Narrow"/>
        <charset val="134"/>
      </rPr>
      <t>)</t>
    </r>
  </si>
  <si>
    <r>
      <rPr>
        <sz val="9"/>
        <rFont val="宋体"/>
        <charset val="134"/>
      </rPr>
      <t>减：其他应收款坏账准备</t>
    </r>
  </si>
  <si>
    <r>
      <rPr>
        <sz val="9"/>
        <color indexed="12"/>
        <rFont val="仿宋_GB2312"/>
        <charset val="134"/>
      </rPr>
      <t>将原准则</t>
    </r>
    <r>
      <rPr>
        <sz val="9"/>
        <color indexed="12"/>
        <rFont val="Arial Narrow"/>
        <charset val="134"/>
      </rPr>
      <t>“</t>
    </r>
    <r>
      <rPr>
        <sz val="9"/>
        <color indexed="12"/>
        <rFont val="仿宋_GB2312"/>
        <charset val="134"/>
      </rPr>
      <t>应收补贴款</t>
    </r>
    <r>
      <rPr>
        <sz val="9"/>
        <color indexed="12"/>
        <rFont val="Arial Narrow"/>
        <charset val="134"/>
      </rPr>
      <t>”</t>
    </r>
    <r>
      <rPr>
        <sz val="9"/>
        <color indexed="12"/>
        <rFont val="仿宋_GB2312"/>
        <charset val="134"/>
      </rPr>
      <t>科目的余额转至</t>
    </r>
    <r>
      <rPr>
        <sz val="9"/>
        <color indexed="12"/>
        <rFont val="Arial Narrow"/>
        <charset val="134"/>
      </rPr>
      <t>“</t>
    </r>
    <r>
      <rPr>
        <sz val="9"/>
        <color indexed="12"/>
        <rFont val="仿宋_GB2312"/>
        <charset val="134"/>
      </rPr>
      <t>其他应收款</t>
    </r>
    <r>
      <rPr>
        <sz val="9"/>
        <color indexed="12"/>
        <rFont val="Arial Narrow"/>
        <charset val="134"/>
      </rPr>
      <t>”</t>
    </r>
    <r>
      <rPr>
        <sz val="9"/>
        <color indexed="12"/>
        <rFont val="仿宋_GB2312"/>
        <charset val="134"/>
      </rPr>
      <t>科目，其他填表情况参照表</t>
    </r>
    <r>
      <rPr>
        <sz val="9"/>
        <color indexed="12"/>
        <rFont val="Arial Narrow"/>
        <charset val="134"/>
      </rPr>
      <t>3—4</t>
    </r>
    <r>
      <rPr>
        <sz val="9"/>
        <color indexed="12"/>
        <rFont val="仿宋_GB2312"/>
        <charset val="134"/>
      </rPr>
      <t>。</t>
    </r>
  </si>
  <si>
    <t>存货评估汇总表</t>
  </si>
  <si>
    <r>
      <rPr>
        <sz val="9"/>
        <rFont val="Times New Roman"/>
        <charset val="134"/>
      </rPr>
      <t>表</t>
    </r>
    <r>
      <rPr>
        <sz val="9"/>
        <rFont val="Arial Narrow"/>
        <charset val="134"/>
      </rPr>
      <t>3-9</t>
    </r>
  </si>
  <si>
    <r>
      <rPr>
        <sz val="9"/>
        <rFont val="宋体"/>
        <charset val="134"/>
      </rPr>
      <t>材料采购（在途物资）</t>
    </r>
  </si>
  <si>
    <r>
      <rPr>
        <sz val="9"/>
        <rFont val="宋体"/>
        <charset val="134"/>
      </rPr>
      <t>原材料</t>
    </r>
  </si>
  <si>
    <r>
      <rPr>
        <sz val="9"/>
        <rFont val="宋体"/>
        <charset val="134"/>
      </rPr>
      <t>在库周转材料</t>
    </r>
  </si>
  <si>
    <r>
      <rPr>
        <sz val="9"/>
        <rFont val="宋体"/>
        <charset val="134"/>
      </rPr>
      <t>委托加工物资</t>
    </r>
  </si>
  <si>
    <r>
      <rPr>
        <sz val="9"/>
        <rFont val="宋体"/>
        <charset val="134"/>
      </rPr>
      <t>产成品（库存商品）</t>
    </r>
  </si>
  <si>
    <r>
      <rPr>
        <sz val="9"/>
        <rFont val="宋体"/>
        <charset val="134"/>
      </rPr>
      <t>在产品（自制半成品）</t>
    </r>
  </si>
  <si>
    <r>
      <rPr>
        <sz val="9"/>
        <rFont val="宋体"/>
        <charset val="134"/>
      </rPr>
      <t>发出商品</t>
    </r>
  </si>
  <si>
    <r>
      <rPr>
        <sz val="9"/>
        <rFont val="宋体"/>
        <charset val="134"/>
      </rPr>
      <t>在用周转材料</t>
    </r>
  </si>
  <si>
    <r>
      <rPr>
        <sz val="9"/>
        <rFont val="宋体"/>
        <charset val="134"/>
      </rPr>
      <t>减：存货跌价准备</t>
    </r>
  </si>
  <si>
    <t>存货—材料采购（在途物资）评估明细表</t>
  </si>
  <si>
    <r>
      <rPr>
        <sz val="10"/>
        <rFont val="Times New Roman"/>
        <charset val="134"/>
      </rPr>
      <t>表</t>
    </r>
    <r>
      <rPr>
        <sz val="10"/>
        <rFont val="Arial Narrow"/>
        <charset val="134"/>
      </rPr>
      <t>3-9-1</t>
    </r>
  </si>
  <si>
    <r>
      <rPr>
        <sz val="9"/>
        <rFont val="宋体"/>
        <charset val="134"/>
      </rPr>
      <t>名称</t>
    </r>
  </si>
  <si>
    <r>
      <rPr>
        <sz val="9"/>
        <rFont val="宋体"/>
        <charset val="134"/>
      </rPr>
      <t>规格型号</t>
    </r>
  </si>
  <si>
    <r>
      <rPr>
        <sz val="9"/>
        <rFont val="宋体"/>
        <charset val="134"/>
      </rPr>
      <t>计量单位</t>
    </r>
  </si>
  <si>
    <r>
      <rPr>
        <sz val="9"/>
        <rFont val="宋体"/>
        <charset val="134"/>
      </rPr>
      <t>数量</t>
    </r>
  </si>
  <si>
    <r>
      <rPr>
        <sz val="9"/>
        <rFont val="宋体"/>
        <charset val="134"/>
      </rPr>
      <t>单价</t>
    </r>
  </si>
  <si>
    <r>
      <rPr>
        <sz val="9"/>
        <rFont val="宋体"/>
        <charset val="134"/>
      </rPr>
      <t>金额</t>
    </r>
  </si>
  <si>
    <r>
      <rPr>
        <sz val="9"/>
        <rFont val="宋体"/>
        <charset val="134"/>
      </rPr>
      <t>实际数量</t>
    </r>
  </si>
  <si>
    <r>
      <rPr>
        <sz val="9"/>
        <rFont val="宋体"/>
        <charset val="134"/>
      </rPr>
      <t>评估单价</t>
    </r>
  </si>
  <si>
    <t xml:space="preserve"> </t>
  </si>
  <si>
    <r>
      <rPr>
        <sz val="9"/>
        <color indexed="12"/>
        <rFont val="仿宋_GB2312"/>
        <charset val="134"/>
      </rPr>
      <t>①存货类原则上按名称或规格型号逐个填列，但如数量过多，则可按小类填列；</t>
    </r>
  </si>
  <si>
    <r>
      <rPr>
        <sz val="9"/>
        <color indexed="12"/>
        <rFont val="仿宋_GB2312"/>
        <charset val="134"/>
      </rPr>
      <t>②按类填列的存货</t>
    </r>
    <r>
      <rPr>
        <sz val="9"/>
        <color indexed="12"/>
        <rFont val="Arial Narrow"/>
        <charset val="134"/>
      </rPr>
      <t>“</t>
    </r>
    <r>
      <rPr>
        <sz val="9"/>
        <color indexed="12"/>
        <rFont val="仿宋_GB2312"/>
        <charset val="134"/>
      </rPr>
      <t>单价</t>
    </r>
    <r>
      <rPr>
        <sz val="9"/>
        <color indexed="12"/>
        <rFont val="Arial Narrow"/>
        <charset val="134"/>
      </rPr>
      <t>”</t>
    </r>
    <r>
      <rPr>
        <sz val="9"/>
        <color indexed="12"/>
        <rFont val="仿宋_GB2312"/>
        <charset val="134"/>
      </rPr>
      <t>指平均单价（为倒算值），即</t>
    </r>
    <r>
      <rPr>
        <sz val="9"/>
        <color indexed="12"/>
        <rFont val="Arial Narrow"/>
        <charset val="134"/>
      </rPr>
      <t>“</t>
    </r>
    <r>
      <rPr>
        <sz val="9"/>
        <color indexed="12"/>
        <rFont val="仿宋_GB2312"/>
        <charset val="134"/>
      </rPr>
      <t>数量</t>
    </r>
    <r>
      <rPr>
        <sz val="9"/>
        <color indexed="12"/>
        <rFont val="Arial Narrow"/>
        <charset val="134"/>
      </rPr>
      <t>”</t>
    </r>
    <r>
      <rPr>
        <sz val="9"/>
        <color indexed="12"/>
        <rFont val="仿宋_GB2312"/>
        <charset val="134"/>
      </rPr>
      <t>乘以</t>
    </r>
    <r>
      <rPr>
        <sz val="9"/>
        <color indexed="12"/>
        <rFont val="Arial Narrow"/>
        <charset val="134"/>
      </rPr>
      <t>“</t>
    </r>
    <r>
      <rPr>
        <sz val="9"/>
        <color indexed="12"/>
        <rFont val="仿宋_GB2312"/>
        <charset val="134"/>
      </rPr>
      <t>单价</t>
    </r>
    <r>
      <rPr>
        <sz val="9"/>
        <color indexed="12"/>
        <rFont val="Arial Narrow"/>
        <charset val="134"/>
      </rPr>
      <t>”</t>
    </r>
    <r>
      <rPr>
        <sz val="9"/>
        <color indexed="12"/>
        <rFont val="仿宋_GB2312"/>
        <charset val="134"/>
      </rPr>
      <t>，应等于</t>
    </r>
    <r>
      <rPr>
        <sz val="9"/>
        <color indexed="12"/>
        <rFont val="Arial Narrow"/>
        <charset val="134"/>
      </rPr>
      <t>“</t>
    </r>
    <r>
      <rPr>
        <sz val="9"/>
        <color indexed="12"/>
        <rFont val="仿宋_GB2312"/>
        <charset val="134"/>
      </rPr>
      <t>金额</t>
    </r>
    <r>
      <rPr>
        <sz val="9"/>
        <color indexed="12"/>
        <rFont val="Arial Narrow"/>
        <charset val="134"/>
      </rPr>
      <t>”</t>
    </r>
    <r>
      <rPr>
        <sz val="9"/>
        <color indexed="12"/>
        <rFont val="仿宋_GB2312"/>
        <charset val="134"/>
      </rPr>
      <t>；</t>
    </r>
  </si>
  <si>
    <r>
      <rPr>
        <sz val="9"/>
        <color indexed="12"/>
        <rFont val="仿宋_GB2312"/>
        <charset val="134"/>
      </rPr>
      <t>③对于按计划成本入账的存货，在该科目的倒数第二行填列材料成本差异；</t>
    </r>
  </si>
  <si>
    <r>
      <rPr>
        <sz val="9"/>
        <color indexed="12"/>
        <rFont val="仿宋_GB2312"/>
        <charset val="134"/>
      </rPr>
      <t>④对账面已没有反映的在用低值易耗品，可根据实际情况填列对生产经营较重要的工具、仪器仪表等。</t>
    </r>
  </si>
  <si>
    <r>
      <rPr>
        <sz val="9"/>
        <color indexed="12"/>
        <rFont val="仿宋_GB2312"/>
        <charset val="134"/>
      </rPr>
      <t>⑤如原材料等存在损毁、变质现象，应在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栏中注明，并说明库存时间和发生原因；</t>
    </r>
  </si>
  <si>
    <r>
      <rPr>
        <sz val="9"/>
        <color indexed="12"/>
        <rFont val="仿宋_GB2312"/>
        <charset val="134"/>
      </rPr>
      <t>产成品在备注栏注明适销程度：按畅销、正常、勉强销售、滞销几种情况填列；已发出但未作账务处理的，在备注栏注明产品去向；</t>
    </r>
  </si>
  <si>
    <r>
      <rPr>
        <sz val="9"/>
        <color indexed="12"/>
        <rFont val="仿宋_GB2312"/>
        <charset val="134"/>
      </rPr>
      <t>对残次、冷背、呆滞的产成品（库存商品）也在备注栏注明；低值易耗品不采用一次摊销法摊销时，在备注栏中作出说明。</t>
    </r>
  </si>
  <si>
    <r>
      <rPr>
        <sz val="9"/>
        <color indexed="12"/>
        <rFont val="仿宋_GB2312"/>
        <charset val="134"/>
      </rPr>
      <t>⑥</t>
    </r>
    <r>
      <rPr>
        <sz val="9"/>
        <color indexed="12"/>
        <rFont val="Arial Narrow"/>
        <charset val="134"/>
      </rPr>
      <t xml:space="preserve"> </t>
    </r>
    <r>
      <rPr>
        <sz val="9"/>
        <color indexed="12"/>
        <rFont val="仿宋_GB2312"/>
        <charset val="134"/>
      </rPr>
      <t>将</t>
    </r>
    <r>
      <rPr>
        <sz val="9"/>
        <color indexed="12"/>
        <rFont val="Arial Narrow"/>
        <charset val="134"/>
      </rPr>
      <t>“</t>
    </r>
    <r>
      <rPr>
        <sz val="9"/>
        <color indexed="12"/>
        <rFont val="仿宋_GB2312"/>
        <charset val="134"/>
      </rPr>
      <t>包装物</t>
    </r>
    <r>
      <rPr>
        <sz val="9"/>
        <color indexed="12"/>
        <rFont val="Arial Narrow"/>
        <charset val="134"/>
      </rPr>
      <t>”</t>
    </r>
    <r>
      <rPr>
        <sz val="9"/>
        <color indexed="12"/>
        <rFont val="仿宋_GB2312"/>
        <charset val="134"/>
      </rPr>
      <t>科目和</t>
    </r>
    <r>
      <rPr>
        <sz val="9"/>
        <color indexed="12"/>
        <rFont val="Arial Narrow"/>
        <charset val="134"/>
      </rPr>
      <t>“</t>
    </r>
    <r>
      <rPr>
        <sz val="9"/>
        <color indexed="12"/>
        <rFont val="仿宋_GB2312"/>
        <charset val="134"/>
      </rPr>
      <t>在库低值易耗品</t>
    </r>
    <r>
      <rPr>
        <sz val="9"/>
        <color indexed="12"/>
        <rFont val="Arial Narrow"/>
        <charset val="134"/>
      </rPr>
      <t>”</t>
    </r>
    <r>
      <rPr>
        <sz val="9"/>
        <color indexed="12"/>
        <rFont val="仿宋_GB2312"/>
        <charset val="134"/>
      </rPr>
      <t>科目的余额一并转入</t>
    </r>
    <r>
      <rPr>
        <sz val="9"/>
        <color indexed="12"/>
        <rFont val="Arial Narrow"/>
        <charset val="134"/>
      </rPr>
      <t>“</t>
    </r>
    <r>
      <rPr>
        <sz val="9"/>
        <color indexed="12"/>
        <rFont val="仿宋_GB2312"/>
        <charset val="134"/>
      </rPr>
      <t>在库周转材料</t>
    </r>
    <r>
      <rPr>
        <sz val="9"/>
        <color indexed="12"/>
        <rFont val="Arial Narrow"/>
        <charset val="134"/>
      </rPr>
      <t>”</t>
    </r>
    <r>
      <rPr>
        <sz val="9"/>
        <color indexed="12"/>
        <rFont val="仿宋_GB2312"/>
        <charset val="134"/>
      </rPr>
      <t>科目；</t>
    </r>
  </si>
  <si>
    <r>
      <rPr>
        <sz val="9"/>
        <color indexed="12"/>
        <rFont val="仿宋_GB2312"/>
        <charset val="134"/>
      </rPr>
      <t>⑦将</t>
    </r>
    <r>
      <rPr>
        <sz val="9"/>
        <color indexed="12"/>
        <rFont val="Arial Narrow"/>
        <charset val="134"/>
      </rPr>
      <t>“</t>
    </r>
    <r>
      <rPr>
        <sz val="9"/>
        <color indexed="12"/>
        <rFont val="仿宋_GB2312"/>
        <charset val="134"/>
      </rPr>
      <t>自制半成品</t>
    </r>
    <r>
      <rPr>
        <sz val="9"/>
        <color indexed="12"/>
        <rFont val="Arial Narrow"/>
        <charset val="134"/>
      </rPr>
      <t>”</t>
    </r>
    <r>
      <rPr>
        <sz val="9"/>
        <color indexed="12"/>
        <rFont val="仿宋_GB2312"/>
        <charset val="134"/>
      </rPr>
      <t>科目的余额转入</t>
    </r>
    <r>
      <rPr>
        <sz val="9"/>
        <color indexed="12"/>
        <rFont val="Arial Narrow"/>
        <charset val="134"/>
      </rPr>
      <t>“</t>
    </r>
    <r>
      <rPr>
        <sz val="9"/>
        <color indexed="12"/>
        <rFont val="仿宋_GB2312"/>
        <charset val="134"/>
      </rPr>
      <t>在产品</t>
    </r>
    <r>
      <rPr>
        <sz val="9"/>
        <color indexed="12"/>
        <rFont val="Arial Narrow"/>
        <charset val="134"/>
      </rPr>
      <t>”</t>
    </r>
    <r>
      <rPr>
        <sz val="9"/>
        <color indexed="12"/>
        <rFont val="仿宋_GB2312"/>
        <charset val="134"/>
      </rPr>
      <t>科目。</t>
    </r>
  </si>
  <si>
    <r>
      <rPr>
        <sz val="9"/>
        <color indexed="12"/>
        <rFont val="仿宋_GB2312"/>
        <charset val="134"/>
      </rPr>
      <t>⑧将</t>
    </r>
    <r>
      <rPr>
        <sz val="9"/>
        <color indexed="12"/>
        <rFont val="Arial Narrow"/>
        <charset val="134"/>
      </rPr>
      <t>“</t>
    </r>
    <r>
      <rPr>
        <sz val="9"/>
        <color indexed="12"/>
        <rFont val="仿宋_GB2312"/>
        <charset val="134"/>
      </rPr>
      <t>委托代销商品</t>
    </r>
    <r>
      <rPr>
        <sz val="9"/>
        <color indexed="12"/>
        <rFont val="Arial Narrow"/>
        <charset val="134"/>
      </rPr>
      <t>”</t>
    </r>
    <r>
      <rPr>
        <sz val="9"/>
        <color indexed="12"/>
        <rFont val="仿宋_GB2312"/>
        <charset val="134"/>
      </rPr>
      <t>和</t>
    </r>
    <r>
      <rPr>
        <sz val="9"/>
        <color indexed="12"/>
        <rFont val="Arial Narrow"/>
        <charset val="134"/>
      </rPr>
      <t>“</t>
    </r>
    <r>
      <rPr>
        <sz val="9"/>
        <color indexed="12"/>
        <rFont val="仿宋_GB2312"/>
        <charset val="134"/>
      </rPr>
      <t>分期收款发出商品</t>
    </r>
    <r>
      <rPr>
        <sz val="9"/>
        <color indexed="12"/>
        <rFont val="Arial Narrow"/>
        <charset val="134"/>
      </rPr>
      <t>”</t>
    </r>
    <r>
      <rPr>
        <sz val="9"/>
        <color indexed="12"/>
        <rFont val="仿宋_GB2312"/>
        <charset val="134"/>
      </rPr>
      <t>科目余额分别经分析转入</t>
    </r>
    <r>
      <rPr>
        <sz val="9"/>
        <color indexed="12"/>
        <rFont val="Arial Narrow"/>
        <charset val="134"/>
      </rPr>
      <t>“</t>
    </r>
    <r>
      <rPr>
        <sz val="9"/>
        <color indexed="12"/>
        <rFont val="仿宋_GB2312"/>
        <charset val="134"/>
      </rPr>
      <t>发出商品</t>
    </r>
    <r>
      <rPr>
        <sz val="9"/>
        <color indexed="12"/>
        <rFont val="Arial Narrow"/>
        <charset val="134"/>
      </rPr>
      <t>”</t>
    </r>
    <r>
      <rPr>
        <sz val="9"/>
        <color indexed="12"/>
        <rFont val="仿宋_GB2312"/>
        <charset val="134"/>
      </rPr>
      <t>科目</t>
    </r>
  </si>
  <si>
    <t>评估结论汇总表</t>
  </si>
  <si>
    <t>在库周转材料（备品备件）</t>
  </si>
  <si>
    <r>
      <rPr>
        <sz val="9"/>
        <color indexed="8"/>
        <rFont val="Arial Narrow"/>
        <charset val="134"/>
      </rPr>
      <t xml:space="preserve"> </t>
    </r>
    <r>
      <rPr>
        <sz val="9"/>
        <color indexed="8"/>
        <rFont val="宋体"/>
        <charset val="134"/>
      </rPr>
      <t>机器设备（其他附属设备）</t>
    </r>
  </si>
  <si>
    <t>流动负债</t>
  </si>
  <si>
    <t>非流动负债</t>
  </si>
  <si>
    <t>净资产（所有者权益）</t>
  </si>
  <si>
    <t>存货—在库周转材料（备品备件）估明细表</t>
  </si>
  <si>
    <r>
      <rPr>
        <sz val="10"/>
        <color theme="1"/>
        <rFont val="宋体"/>
        <charset val="134"/>
      </rPr>
      <t>表</t>
    </r>
    <r>
      <rPr>
        <sz val="10"/>
        <color theme="1"/>
        <rFont val="Arial Narrow"/>
        <charset val="134"/>
      </rPr>
      <t>3-9-2</t>
    </r>
  </si>
  <si>
    <t>名称</t>
  </si>
  <si>
    <t>规格型号</t>
  </si>
  <si>
    <t>计量单位</t>
  </si>
  <si>
    <t>库龄</t>
  </si>
  <si>
    <t>存放地点</t>
  </si>
  <si>
    <r>
      <rPr>
        <sz val="10"/>
        <color theme="1"/>
        <rFont val="宋体"/>
        <charset val="134"/>
      </rPr>
      <t>增值率</t>
    </r>
    <r>
      <rPr>
        <sz val="10"/>
        <color theme="1"/>
        <rFont val="Arial Narrow"/>
        <charset val="134"/>
      </rPr>
      <t>%</t>
    </r>
  </si>
  <si>
    <t>数量</t>
  </si>
  <si>
    <t>单价</t>
  </si>
  <si>
    <t>金额</t>
  </si>
  <si>
    <t>实际数量</t>
  </si>
  <si>
    <t>评估单价</t>
  </si>
  <si>
    <t>1</t>
  </si>
  <si>
    <t>洗衣粉</t>
  </si>
  <si>
    <t>袋</t>
  </si>
  <si>
    <t>1.5</t>
  </si>
  <si>
    <t>库房</t>
  </si>
  <si>
    <t>2</t>
  </si>
  <si>
    <t>电焊手套</t>
  </si>
  <si>
    <t>付</t>
  </si>
  <si>
    <t>3</t>
  </si>
  <si>
    <t>三角带A900</t>
  </si>
  <si>
    <t>条</t>
  </si>
  <si>
    <t>轴承NSK/2210</t>
  </si>
  <si>
    <t>个</t>
  </si>
  <si>
    <t>轴承6008</t>
  </si>
  <si>
    <t>轴承6305</t>
  </si>
  <si>
    <t>7</t>
  </si>
  <si>
    <t>链条12B</t>
  </si>
  <si>
    <t>根</t>
  </si>
  <si>
    <t>8</t>
  </si>
  <si>
    <t>轴承UC212</t>
  </si>
  <si>
    <t>9</t>
  </si>
  <si>
    <t>轴承UC211</t>
  </si>
  <si>
    <t>10</t>
  </si>
  <si>
    <t>交流接触器CJX2-4011/220V</t>
  </si>
  <si>
    <t>11</t>
  </si>
  <si>
    <t>高压油管M16*1.5*长200</t>
  </si>
  <si>
    <t>12</t>
  </si>
  <si>
    <t>游标卡尺300mm</t>
  </si>
  <si>
    <t>把</t>
  </si>
  <si>
    <t>13</t>
  </si>
  <si>
    <t>角磨机</t>
  </si>
  <si>
    <t>台</t>
  </si>
  <si>
    <t>14</t>
  </si>
  <si>
    <t>骨架油封90*120*12</t>
  </si>
  <si>
    <t>15</t>
  </si>
  <si>
    <t>FAG轴承1212ETN9</t>
  </si>
  <si>
    <t>套</t>
  </si>
  <si>
    <t>16</t>
  </si>
  <si>
    <t>FAG轴承6206-C-2Z</t>
  </si>
  <si>
    <t>17</t>
  </si>
  <si>
    <t>NSK轴承22224CAME4</t>
  </si>
  <si>
    <t>18</t>
  </si>
  <si>
    <t>O型圈10*1.9</t>
  </si>
  <si>
    <t>19</t>
  </si>
  <si>
    <t>O型圈10*2.4</t>
  </si>
  <si>
    <t>20</t>
  </si>
  <si>
    <t>O型圈10*2.65</t>
  </si>
  <si>
    <t>21</t>
  </si>
  <si>
    <t>O型圈100*3.5</t>
  </si>
  <si>
    <t>22</t>
  </si>
  <si>
    <t>O型圈103*3.5</t>
  </si>
  <si>
    <t>23</t>
  </si>
  <si>
    <t>O型圈108*3.5</t>
  </si>
  <si>
    <t>24</t>
  </si>
  <si>
    <t>O型圈11*1.5/1.6</t>
  </si>
  <si>
    <t>25</t>
  </si>
  <si>
    <t>O型圈11*1.9/2</t>
  </si>
  <si>
    <t>26</t>
  </si>
  <si>
    <t>O型圈120*2</t>
  </si>
  <si>
    <t>27</t>
  </si>
  <si>
    <t>O型圈13*2</t>
  </si>
  <si>
    <t>28</t>
  </si>
  <si>
    <t>O型圈135*7</t>
  </si>
  <si>
    <t>29</t>
  </si>
  <si>
    <t>O型圈140*8</t>
  </si>
  <si>
    <t>30</t>
  </si>
  <si>
    <t>O型圈16*2</t>
  </si>
  <si>
    <t>31</t>
  </si>
  <si>
    <t>O型圈160*5</t>
  </si>
  <si>
    <t>32</t>
  </si>
  <si>
    <t>O型圈170*2</t>
  </si>
  <si>
    <t>33</t>
  </si>
  <si>
    <t>O型圈18*2.4</t>
  </si>
  <si>
    <t>34</t>
  </si>
  <si>
    <t>O型圈18*2mm</t>
  </si>
  <si>
    <t>35</t>
  </si>
  <si>
    <t>O型圈180*9</t>
  </si>
  <si>
    <t>36</t>
  </si>
  <si>
    <t>O型圈20*2.4</t>
  </si>
  <si>
    <t>37</t>
  </si>
  <si>
    <t>O型圈20*3.1mm</t>
  </si>
  <si>
    <t>38</t>
  </si>
  <si>
    <t>O型圈21*2</t>
  </si>
  <si>
    <t>39</t>
  </si>
  <si>
    <t>O型圈22*2.4</t>
  </si>
  <si>
    <t>40</t>
  </si>
  <si>
    <t>O型圈24*2.4/2.5</t>
  </si>
  <si>
    <t>41</t>
  </si>
  <si>
    <t>O型圈254*7</t>
  </si>
  <si>
    <t>42</t>
  </si>
  <si>
    <t>O型圈26*2.4</t>
  </si>
  <si>
    <t>43</t>
  </si>
  <si>
    <t>O型圈28*2.4</t>
  </si>
  <si>
    <t>44</t>
  </si>
  <si>
    <t>O型圈30*2.4</t>
  </si>
  <si>
    <t>45</t>
  </si>
  <si>
    <t>O型圈30*3（B/DIN3770/EPDM70）</t>
  </si>
  <si>
    <t>46</t>
  </si>
  <si>
    <t>O型圈30*3（B/DIN3770/FPM）</t>
  </si>
  <si>
    <t>47</t>
  </si>
  <si>
    <t>O型圈30*3.1</t>
  </si>
  <si>
    <t>48</t>
  </si>
  <si>
    <t>O型圈35*3</t>
  </si>
  <si>
    <t>49</t>
  </si>
  <si>
    <t>O型圈4.5*1.8mm</t>
  </si>
  <si>
    <t>50</t>
  </si>
  <si>
    <t>O型圈400×3</t>
  </si>
  <si>
    <t>51</t>
  </si>
  <si>
    <t>O型圈45*5.3mm</t>
  </si>
  <si>
    <t>52</t>
  </si>
  <si>
    <t>O型圈52*3.5</t>
  </si>
  <si>
    <t>53</t>
  </si>
  <si>
    <t>O型圈55*5.7</t>
  </si>
  <si>
    <t>54</t>
  </si>
  <si>
    <t>O型圈550×3</t>
  </si>
  <si>
    <t>55</t>
  </si>
  <si>
    <t>O型圈63*3/3.1</t>
  </si>
  <si>
    <t>56</t>
  </si>
  <si>
    <t>O型圈64*4</t>
  </si>
  <si>
    <t>57</t>
  </si>
  <si>
    <t>O型圈65*3</t>
  </si>
  <si>
    <t>58</t>
  </si>
  <si>
    <t>O型圈7.5*1.8mm</t>
  </si>
  <si>
    <t>59</t>
  </si>
  <si>
    <t>O型圈70*5</t>
  </si>
  <si>
    <t>60</t>
  </si>
  <si>
    <t>o型圈72*3.5</t>
  </si>
  <si>
    <t>61</t>
  </si>
  <si>
    <t>O型圈75*3.5</t>
  </si>
  <si>
    <t>62</t>
  </si>
  <si>
    <t>O型圈8*1.5/1.6</t>
  </si>
  <si>
    <t>63</t>
  </si>
  <si>
    <t>O型圈8*1.9mm</t>
  </si>
  <si>
    <t>64</t>
  </si>
  <si>
    <t>O型圈80*4</t>
  </si>
  <si>
    <t>65</t>
  </si>
  <si>
    <t>O型圈85*4</t>
  </si>
  <si>
    <t>66</t>
  </si>
  <si>
    <t>O型圈90*3</t>
  </si>
  <si>
    <t>67</t>
  </si>
  <si>
    <t>O型圈90*3.5</t>
  </si>
  <si>
    <t>68</t>
  </si>
  <si>
    <t>O型圈90*5.3</t>
  </si>
  <si>
    <t>69</t>
  </si>
  <si>
    <t>SKF紧定套H3126</t>
  </si>
  <si>
    <t>70</t>
  </si>
  <si>
    <t>SKF紧定套H313</t>
  </si>
  <si>
    <t>71</t>
  </si>
  <si>
    <t>SKF紧定套H320</t>
  </si>
  <si>
    <t>72</t>
  </si>
  <si>
    <t>SKF紧定套OH 3044H</t>
  </si>
  <si>
    <t>73</t>
  </si>
  <si>
    <t>SKF全套装自动螺母1014357A</t>
  </si>
  <si>
    <t>74</t>
  </si>
  <si>
    <t>SKF锁紧螺母KMT34</t>
  </si>
  <si>
    <t>75</t>
  </si>
  <si>
    <t>SKF液压螺母HMV  56  E</t>
  </si>
  <si>
    <t>76</t>
  </si>
  <si>
    <t>SKF轴承6226</t>
  </si>
  <si>
    <t>77</t>
  </si>
  <si>
    <t>SKF轴承22317</t>
  </si>
  <si>
    <t>78</t>
  </si>
  <si>
    <t>SKF轴承21318CAC/W333</t>
  </si>
  <si>
    <t>79</t>
  </si>
  <si>
    <t>SKF轴承2205ETN9-2RS</t>
  </si>
  <si>
    <t>80</t>
  </si>
  <si>
    <t>SKF轴承22212CAK/W33(含H312紧定套）</t>
  </si>
  <si>
    <t>81</t>
  </si>
  <si>
    <t>SKF轴承22217 EK</t>
  </si>
  <si>
    <t>82</t>
  </si>
  <si>
    <t>SKF轴承22220 EK</t>
  </si>
  <si>
    <t>83</t>
  </si>
  <si>
    <t>SKF轴承22224CC/C4 /W33</t>
  </si>
  <si>
    <t>84</t>
  </si>
  <si>
    <t>SKF轴承22224E/C3</t>
  </si>
  <si>
    <t>85</t>
  </si>
  <si>
    <t>SKF轴承22226 EK</t>
  </si>
  <si>
    <t>86</t>
  </si>
  <si>
    <t>SKF轴承22226CAK/C3W33</t>
  </si>
  <si>
    <t>87</t>
  </si>
  <si>
    <t>SKF轴承22226CC/C3W33</t>
  </si>
  <si>
    <t>88</t>
  </si>
  <si>
    <t>SKF轴承22226CCK/C3W33</t>
  </si>
  <si>
    <t>89</t>
  </si>
  <si>
    <t>SKF轴承22230CC/W33</t>
  </si>
  <si>
    <t>90</t>
  </si>
  <si>
    <t>SKF轴承22232CC/C3W33</t>
  </si>
  <si>
    <t>91</t>
  </si>
  <si>
    <t>SKF轴承22248CC/C3W33</t>
  </si>
  <si>
    <t>92</t>
  </si>
  <si>
    <t>SKF轴承22314E C3</t>
  </si>
  <si>
    <t>93</t>
  </si>
  <si>
    <t>SKF轴承22324CC/W33</t>
  </si>
  <si>
    <t>94</t>
  </si>
  <si>
    <t>SKF轴承23036CC/C3W33</t>
  </si>
  <si>
    <t>95</t>
  </si>
  <si>
    <t>SKF轴承23036CCK/C3W33</t>
  </si>
  <si>
    <t>96</t>
  </si>
  <si>
    <t>SKF轴承23038CCK/W33</t>
  </si>
  <si>
    <t>97</t>
  </si>
  <si>
    <t>SKF轴承23120CCK/W33</t>
  </si>
  <si>
    <t>98</t>
  </si>
  <si>
    <t>SKF轴承2313K</t>
  </si>
  <si>
    <t>99</t>
  </si>
  <si>
    <t>SKF轴承23234CCK/W33</t>
  </si>
  <si>
    <t>100</t>
  </si>
  <si>
    <t>SKF轴承29334E</t>
  </si>
  <si>
    <t>101</t>
  </si>
  <si>
    <t>SKF轴承29444E</t>
  </si>
  <si>
    <t>102</t>
  </si>
  <si>
    <t>SKF轴承29448E</t>
  </si>
  <si>
    <t>103</t>
  </si>
  <si>
    <t>SKF轴承32218J2/Q</t>
  </si>
  <si>
    <t>104</t>
  </si>
  <si>
    <t>SKF轴承3305A-2RS1TN9/MT33</t>
  </si>
  <si>
    <t>105</t>
  </si>
  <si>
    <t>SKF轴承6001-2RS</t>
  </si>
  <si>
    <t>106</t>
  </si>
  <si>
    <t>SKF轴承6002-2RS</t>
  </si>
  <si>
    <t>107</t>
  </si>
  <si>
    <t>SKF轴承6003-2RS</t>
  </si>
  <si>
    <t>108</t>
  </si>
  <si>
    <t>SKF轴承6004-2RS</t>
  </si>
  <si>
    <t>109</t>
  </si>
  <si>
    <t>SKF轴承6005-2RS</t>
  </si>
  <si>
    <t>110</t>
  </si>
  <si>
    <t>SKF轴承6006-2RS1</t>
  </si>
  <si>
    <t>111</t>
  </si>
  <si>
    <t>SKF轴承6007-2RS</t>
  </si>
  <si>
    <t>112</t>
  </si>
  <si>
    <t>SKF轴承6009-2RS</t>
  </si>
  <si>
    <t>113</t>
  </si>
  <si>
    <t>SKF轴承6011-2RS</t>
  </si>
  <si>
    <t>114</t>
  </si>
  <si>
    <t>SKF轴承6012-2RS</t>
  </si>
  <si>
    <t>115</t>
  </si>
  <si>
    <t>SKF轴承6038 M/C3</t>
  </si>
  <si>
    <t>116</t>
  </si>
  <si>
    <t>SKF轴承608-2Z</t>
  </si>
  <si>
    <t>117</t>
  </si>
  <si>
    <t>SKF轴承61800-2RS</t>
  </si>
  <si>
    <t>118</t>
  </si>
  <si>
    <t>SKF轴承61908-2Z</t>
  </si>
  <si>
    <t>119</t>
  </si>
  <si>
    <t>SKF轴承61912-2Z</t>
  </si>
  <si>
    <t>120</t>
  </si>
  <si>
    <t>SKF轴承6202-2RS</t>
  </si>
  <si>
    <t>121</t>
  </si>
  <si>
    <t>SKF轴承6203-2RS</t>
  </si>
  <si>
    <t>122</t>
  </si>
  <si>
    <t>SKF轴承6204-2RS</t>
  </si>
  <si>
    <t>123</t>
  </si>
  <si>
    <t>SKF轴承6205-2Z</t>
  </si>
  <si>
    <t>124</t>
  </si>
  <si>
    <t>SKF轴承6206-2RS</t>
  </si>
  <si>
    <t>125</t>
  </si>
  <si>
    <t>SKF轴承6207-2RS</t>
  </si>
  <si>
    <t>126</t>
  </si>
  <si>
    <t>SKF轴承6207-2Z</t>
  </si>
  <si>
    <t>127</t>
  </si>
  <si>
    <t>SKF轴承6209-2RS</t>
  </si>
  <si>
    <t>128</t>
  </si>
  <si>
    <t>SKF轴承6210-2RS</t>
  </si>
  <si>
    <t>129</t>
  </si>
  <si>
    <t>SKF轴承6211-2RS</t>
  </si>
  <si>
    <t>130</t>
  </si>
  <si>
    <t>SKF轴承6212-2RS</t>
  </si>
  <si>
    <t>131</t>
  </si>
  <si>
    <t>SKF轴承6215/C3</t>
  </si>
  <si>
    <t>132</t>
  </si>
  <si>
    <t>SKF轴承6216/C3</t>
  </si>
  <si>
    <t>133</t>
  </si>
  <si>
    <t>SKF轴承6301-2RS</t>
  </si>
  <si>
    <t>134</t>
  </si>
  <si>
    <t>SKF轴承6302-2RS</t>
  </si>
  <si>
    <t>135</t>
  </si>
  <si>
    <t>SKF轴承6303-2RS</t>
  </si>
  <si>
    <t>136</t>
  </si>
  <si>
    <t>SKF轴承6303-2Z</t>
  </si>
  <si>
    <t>137</t>
  </si>
  <si>
    <t>SKF轴承6304-2RS</t>
  </si>
  <si>
    <t>138</t>
  </si>
  <si>
    <t>SKF轴承6305-2RS</t>
  </si>
  <si>
    <t>139</t>
  </si>
  <si>
    <t>SKF轴承6310-2RS</t>
  </si>
  <si>
    <t>140</t>
  </si>
  <si>
    <t>SKF轴承6311-2RS</t>
  </si>
  <si>
    <t>141</t>
  </si>
  <si>
    <t>SKF轴承6313-2RS</t>
  </si>
  <si>
    <t>142</t>
  </si>
  <si>
    <t>SKF轴承6313-2Z/C3</t>
  </si>
  <si>
    <t>143</t>
  </si>
  <si>
    <t>SKF轴承6314-2Z</t>
  </si>
  <si>
    <t>144</t>
  </si>
  <si>
    <t>SKF轴承6315-2RS</t>
  </si>
  <si>
    <t>145</t>
  </si>
  <si>
    <t>SKF轴承6316-2RS</t>
  </si>
  <si>
    <t>146</t>
  </si>
  <si>
    <t>SKF轴承6317-2RS</t>
  </si>
  <si>
    <t>147</t>
  </si>
  <si>
    <t>SKF轴承6319/C4</t>
  </si>
  <si>
    <t>148</t>
  </si>
  <si>
    <t>SKF轴承6322C3</t>
  </si>
  <si>
    <t>149</t>
  </si>
  <si>
    <t>SKF轴承7309BECBM</t>
  </si>
  <si>
    <t>150</t>
  </si>
  <si>
    <t>SKF轴承C3044K</t>
  </si>
  <si>
    <t>151</t>
  </si>
  <si>
    <t>SKF轴承CSK-25-M-2RS1-C5</t>
  </si>
  <si>
    <t>152</t>
  </si>
  <si>
    <t>SKF轴承NJ318ECM</t>
  </si>
  <si>
    <t>153</t>
  </si>
  <si>
    <t>SKF轴承NU  2311ECP</t>
  </si>
  <si>
    <t>154</t>
  </si>
  <si>
    <t>SKF轴承NU 1034 M/C3</t>
  </si>
  <si>
    <t>155</t>
  </si>
  <si>
    <t>SKF轴承NU 1038 ML/C3</t>
  </si>
  <si>
    <t>156</t>
  </si>
  <si>
    <t>SKF轴承NU2208ECP</t>
  </si>
  <si>
    <t>157</t>
  </si>
  <si>
    <t>SKF轴承NU226ECM</t>
  </si>
  <si>
    <t>158</t>
  </si>
  <si>
    <t>SKF轴承座SNL512-610</t>
  </si>
  <si>
    <t>159</t>
  </si>
  <si>
    <t>SKF轴承座SNL517</t>
  </si>
  <si>
    <t>160</t>
  </si>
  <si>
    <t>轴承座SNL520-617</t>
  </si>
  <si>
    <t>161</t>
  </si>
  <si>
    <t>SKF轴承座SNL526</t>
  </si>
  <si>
    <t>162</t>
  </si>
  <si>
    <t>U型螺栓Φ133*16</t>
  </si>
  <si>
    <t>163</t>
  </si>
  <si>
    <t>U型螺栓Φ159*16</t>
  </si>
  <si>
    <t>164</t>
  </si>
  <si>
    <t>U型螺栓Φ219*16</t>
  </si>
  <si>
    <t>165</t>
  </si>
  <si>
    <t>U型螺栓Φ231*20</t>
  </si>
  <si>
    <t>166</t>
  </si>
  <si>
    <t>不锈钢弹垫M10</t>
  </si>
  <si>
    <t>167</t>
  </si>
  <si>
    <t>不锈钢弹垫M12</t>
  </si>
  <si>
    <t>168</t>
  </si>
  <si>
    <t>不锈钢弹垫M16</t>
  </si>
  <si>
    <t>169</t>
  </si>
  <si>
    <t>不锈钢弹垫M30</t>
  </si>
  <si>
    <t>170</t>
  </si>
  <si>
    <t>不锈钢弹垫M8</t>
  </si>
  <si>
    <t>171</t>
  </si>
  <si>
    <t>不锈钢开口销5*30</t>
  </si>
  <si>
    <t>172</t>
  </si>
  <si>
    <t>不锈钢开口销8*60</t>
  </si>
  <si>
    <t>173</t>
  </si>
  <si>
    <t>不锈钢螺母M20</t>
  </si>
  <si>
    <t>174</t>
  </si>
  <si>
    <t>不锈钢螺母M24</t>
  </si>
  <si>
    <t>175</t>
  </si>
  <si>
    <t>不锈钢螺母M30</t>
  </si>
  <si>
    <t>176</t>
  </si>
  <si>
    <t>不锈钢螺母M6</t>
  </si>
  <si>
    <t>177</t>
  </si>
  <si>
    <t>不锈钢螺母M8</t>
  </si>
  <si>
    <t>178</t>
  </si>
  <si>
    <t>不锈钢内六角螺栓M10*140</t>
  </si>
  <si>
    <t>179</t>
  </si>
  <si>
    <t>不锈钢内六角螺栓M10*25</t>
  </si>
  <si>
    <t>180</t>
  </si>
  <si>
    <t>不锈钢内六角螺栓M10*30</t>
  </si>
  <si>
    <t>181</t>
  </si>
  <si>
    <t>不锈钢内六角螺栓M10*40</t>
  </si>
  <si>
    <t>182</t>
  </si>
  <si>
    <t>不锈钢内六角螺栓M10*80</t>
  </si>
  <si>
    <t>183</t>
  </si>
  <si>
    <t>不锈钢内六角螺栓M12*130</t>
  </si>
  <si>
    <t>184</t>
  </si>
  <si>
    <t>不锈钢内六角螺栓M18*130</t>
  </si>
  <si>
    <t>185</t>
  </si>
  <si>
    <t>不锈钢内六角螺栓M24*90</t>
  </si>
  <si>
    <t>186</t>
  </si>
  <si>
    <t>不锈钢内六角螺栓M4*10</t>
  </si>
  <si>
    <t>187</t>
  </si>
  <si>
    <t>不锈钢内六角螺栓M6*12</t>
  </si>
  <si>
    <t>188</t>
  </si>
  <si>
    <t>不锈钢内六角栓M8*140</t>
  </si>
  <si>
    <t>189</t>
  </si>
  <si>
    <t>不锈钢内六角栓M8*20</t>
  </si>
  <si>
    <t>190</t>
  </si>
  <si>
    <t>不锈钢平垫M10</t>
  </si>
  <si>
    <t>191</t>
  </si>
  <si>
    <t>不锈钢平垫M16</t>
  </si>
  <si>
    <t>192</t>
  </si>
  <si>
    <t>不锈钢锁紧螺母M10</t>
  </si>
  <si>
    <t>193</t>
  </si>
  <si>
    <t>不锈钢外六角螺栓M10*100</t>
  </si>
  <si>
    <t>194</t>
  </si>
  <si>
    <t>不锈钢外六角螺栓M10*110</t>
  </si>
  <si>
    <t>195</t>
  </si>
  <si>
    <t>不锈钢外六角螺栓M10*170 304</t>
  </si>
  <si>
    <t>196</t>
  </si>
  <si>
    <t>不锈钢外六角螺栓M10*25</t>
  </si>
  <si>
    <t>197</t>
  </si>
  <si>
    <t>不锈钢外六角螺栓M10*40</t>
  </si>
  <si>
    <t>198</t>
  </si>
  <si>
    <t>不锈钢外六角螺栓M10*50</t>
  </si>
  <si>
    <t>199</t>
  </si>
  <si>
    <t>不锈钢外六角螺栓m12*100</t>
  </si>
  <si>
    <t>200</t>
  </si>
  <si>
    <t>不锈钢外六角螺栓m12*170</t>
  </si>
  <si>
    <t>201</t>
  </si>
  <si>
    <t>不锈钢外六角螺栓M12*50</t>
  </si>
  <si>
    <t>202</t>
  </si>
  <si>
    <t>不锈钢外六角螺栓M12*70</t>
  </si>
  <si>
    <t>203</t>
  </si>
  <si>
    <t>不锈钢外六角螺栓M14*50</t>
  </si>
  <si>
    <t>204</t>
  </si>
  <si>
    <t>不锈钢外六角螺栓M14*60</t>
  </si>
  <si>
    <t>205</t>
  </si>
  <si>
    <t>不锈钢外六角螺栓M16*45 316</t>
  </si>
  <si>
    <t>206</t>
  </si>
  <si>
    <t>不锈钢外六角螺栓M16*70 316</t>
  </si>
  <si>
    <t>207</t>
  </si>
  <si>
    <t>不锈钢外六角螺栓M24*100</t>
  </si>
  <si>
    <t>208</t>
  </si>
  <si>
    <t>不锈钢外六角螺栓M24*100 316</t>
  </si>
  <si>
    <t>209</t>
  </si>
  <si>
    <t>不锈钢外六角螺栓M24*140 316</t>
  </si>
  <si>
    <t>210</t>
  </si>
  <si>
    <t>不锈钢外六角螺栓M24*180 316</t>
  </si>
  <si>
    <t>211</t>
  </si>
  <si>
    <t>不锈钢外六角螺栓M30*130</t>
  </si>
  <si>
    <t>212</t>
  </si>
  <si>
    <t>不锈钢外六角螺栓M30*140</t>
  </si>
  <si>
    <t>213</t>
  </si>
  <si>
    <t>不锈钢外六角螺栓M30*200</t>
  </si>
  <si>
    <t>214</t>
  </si>
  <si>
    <t>不锈钢外六角螺栓M6*20</t>
  </si>
  <si>
    <t>215</t>
  </si>
  <si>
    <t>不锈钢外六角螺栓M6*25</t>
  </si>
  <si>
    <t>216</t>
  </si>
  <si>
    <t>不锈钢外六角螺栓M6*30</t>
  </si>
  <si>
    <t>217</t>
  </si>
  <si>
    <t>不锈钢外六角螺栓M8*20</t>
  </si>
  <si>
    <t>218</t>
  </si>
  <si>
    <t>不锈钢外六角螺栓M8*25</t>
  </si>
  <si>
    <t>219</t>
  </si>
  <si>
    <t>不锈钢外六角螺栓M8*50</t>
  </si>
  <si>
    <t>220</t>
  </si>
  <si>
    <t>不锈钢圆头十字螺栓M5*20</t>
  </si>
  <si>
    <t>221</t>
  </si>
  <si>
    <t>不锈钢轴用弹性挡圈φ12</t>
  </si>
  <si>
    <t>222</t>
  </si>
  <si>
    <t>沉头内六角螺栓M10*15 8.8级</t>
  </si>
  <si>
    <t>223</t>
  </si>
  <si>
    <t>沉头内六角螺栓M10*16 10.9级</t>
  </si>
  <si>
    <t>224</t>
  </si>
  <si>
    <t>沉头内六角螺栓M10*20 8.8级</t>
  </si>
  <si>
    <t>225</t>
  </si>
  <si>
    <t>沉头内六角螺栓M10*30 8.8级</t>
  </si>
  <si>
    <t>226</t>
  </si>
  <si>
    <t>沉头内六角螺栓M10*40 10.9级</t>
  </si>
  <si>
    <t>227</t>
  </si>
  <si>
    <t>沉头内六角螺栓M10*55 10.9级</t>
  </si>
  <si>
    <t>228</t>
  </si>
  <si>
    <t>沉头内六角螺栓M12*20 10.9级</t>
  </si>
  <si>
    <t>229</t>
  </si>
  <si>
    <t>沉头内六角螺栓M12*20 8.8级</t>
  </si>
  <si>
    <t>230</t>
  </si>
  <si>
    <t>沉头内六角螺栓M12*30 10.9级</t>
  </si>
  <si>
    <t>231</t>
  </si>
  <si>
    <t>沉头内六角螺栓M12*30 8.8级</t>
  </si>
  <si>
    <t>232</t>
  </si>
  <si>
    <t>沉头内六角螺栓M12*35 10.9级</t>
  </si>
  <si>
    <t>233</t>
  </si>
  <si>
    <t>沉头内六角螺栓M12*40 10.9级</t>
  </si>
  <si>
    <t>234</t>
  </si>
  <si>
    <t>沉头内六角螺栓M12*50 10.9级</t>
  </si>
  <si>
    <t>235</t>
  </si>
  <si>
    <t>沉头内六角螺栓M5*20 8.8级</t>
  </si>
  <si>
    <t>236</t>
  </si>
  <si>
    <t>沉头内六角螺栓M5*30 10.9级</t>
  </si>
  <si>
    <t>237</t>
  </si>
  <si>
    <t>沉头内六角螺栓M5*35 10.9级</t>
  </si>
  <si>
    <t>238</t>
  </si>
  <si>
    <t>沉头内六角螺栓M6*15 8.8级</t>
  </si>
  <si>
    <t>239</t>
  </si>
  <si>
    <t>沉头内六角螺栓M6*16 8.8级</t>
  </si>
  <si>
    <t>240</t>
  </si>
  <si>
    <t>沉头内六角螺栓M6*20 8.8级</t>
  </si>
  <si>
    <t>241</t>
  </si>
  <si>
    <t>沉头内六角螺栓M6*25 8.8级</t>
  </si>
  <si>
    <t>242</t>
  </si>
  <si>
    <t>沉头内六角螺栓M6*30 8.8级</t>
  </si>
  <si>
    <t>243</t>
  </si>
  <si>
    <t>沉头内六角螺栓M6*50 8.8级</t>
  </si>
  <si>
    <t>244</t>
  </si>
  <si>
    <t>沉头内六角螺栓M6*60 8.8级</t>
  </si>
  <si>
    <t>245</t>
  </si>
  <si>
    <t>沉头内六角螺栓M8*10 10.9级</t>
  </si>
  <si>
    <t>246</t>
  </si>
  <si>
    <t>沉头内六角螺栓M8*16</t>
  </si>
  <si>
    <t>247</t>
  </si>
  <si>
    <t>沉头内六角螺栓M8*60 8.8级</t>
  </si>
  <si>
    <t>248</t>
  </si>
  <si>
    <t>沉头内六角螺栓</t>
  </si>
  <si>
    <t>249</t>
  </si>
  <si>
    <t>弹垫5</t>
  </si>
  <si>
    <t>250</t>
  </si>
  <si>
    <t>弹垫6</t>
  </si>
  <si>
    <t>251</t>
  </si>
  <si>
    <t>弹垫8</t>
  </si>
  <si>
    <t>252</t>
  </si>
  <si>
    <t>弹垫10</t>
  </si>
  <si>
    <t>253</t>
  </si>
  <si>
    <t>弹垫12</t>
  </si>
  <si>
    <t>254</t>
  </si>
  <si>
    <t>弹垫16</t>
  </si>
  <si>
    <t>255</t>
  </si>
  <si>
    <t>弹垫18</t>
  </si>
  <si>
    <t>256</t>
  </si>
  <si>
    <t>弹垫20</t>
  </si>
  <si>
    <t>257</t>
  </si>
  <si>
    <t>弹垫22</t>
  </si>
  <si>
    <t>258</t>
  </si>
  <si>
    <t>弹垫24</t>
  </si>
  <si>
    <t>259</t>
  </si>
  <si>
    <t>弹垫30</t>
  </si>
  <si>
    <t>260</t>
  </si>
  <si>
    <t>弹垫M35</t>
  </si>
  <si>
    <t>261</t>
  </si>
  <si>
    <t>弹垫M45</t>
  </si>
  <si>
    <t>262</t>
  </si>
  <si>
    <t>地脚螺栓M20*400</t>
  </si>
  <si>
    <t>263</t>
  </si>
  <si>
    <t>地脚螺栓M20*450</t>
  </si>
  <si>
    <t>264</t>
  </si>
  <si>
    <t>地脚螺栓M30*1000</t>
  </si>
  <si>
    <t>265</t>
  </si>
  <si>
    <t>地脚螺栓M33*2*180 8.8级</t>
  </si>
  <si>
    <t>266</t>
  </si>
  <si>
    <t>地脚螺栓M45*1500</t>
  </si>
  <si>
    <t>267</t>
  </si>
  <si>
    <t>氟胶O型圈130*3</t>
  </si>
  <si>
    <t>268</t>
  </si>
  <si>
    <t>氟胶O型圈32*3</t>
  </si>
  <si>
    <t>269</t>
  </si>
  <si>
    <t>氟胶O型圈55*3.55</t>
  </si>
  <si>
    <t>270</t>
  </si>
  <si>
    <t>氟胶O型圈56*3.5</t>
  </si>
  <si>
    <t>271</t>
  </si>
  <si>
    <t>氟胶O型圈65*5</t>
  </si>
  <si>
    <t>272</t>
  </si>
  <si>
    <t>氟胶O型圈Ф8.2*2.4</t>
  </si>
  <si>
    <t>273</t>
  </si>
  <si>
    <t>骨架油封100*10</t>
  </si>
  <si>
    <t>274</t>
  </si>
  <si>
    <t>骨架油封100*125*12</t>
  </si>
  <si>
    <t>275</t>
  </si>
  <si>
    <t>骨架油封100*130*12</t>
  </si>
  <si>
    <t>276</t>
  </si>
  <si>
    <t>骨架油封108*170*15/12 SEW</t>
  </si>
  <si>
    <t>277</t>
  </si>
  <si>
    <t>骨架油封110*140*14</t>
  </si>
  <si>
    <t>278</t>
  </si>
  <si>
    <t>骨架油封118*140*12</t>
  </si>
  <si>
    <t>279</t>
  </si>
  <si>
    <t>骨架油封120*160*12</t>
  </si>
  <si>
    <t>280</t>
  </si>
  <si>
    <t>骨架油封130*160*15</t>
  </si>
  <si>
    <t>281</t>
  </si>
  <si>
    <t>骨架油封135*170*12 SEW</t>
  </si>
  <si>
    <t>282</t>
  </si>
  <si>
    <t>骨架油封140*170*15</t>
  </si>
  <si>
    <t>283</t>
  </si>
  <si>
    <t>骨架油封150*180*15</t>
  </si>
  <si>
    <t>284</t>
  </si>
  <si>
    <t>骨架油封150*180*16</t>
  </si>
  <si>
    <t>285</t>
  </si>
  <si>
    <t>骨架油封16*10*4</t>
  </si>
  <si>
    <t>286</t>
  </si>
  <si>
    <t>骨架油封160*190*16</t>
  </si>
  <si>
    <t>287</t>
  </si>
  <si>
    <t>骨架油封170*200*15</t>
  </si>
  <si>
    <t>288</t>
  </si>
  <si>
    <t>骨架油封180*210*15</t>
  </si>
  <si>
    <t>289</t>
  </si>
  <si>
    <t>骨架油封190*220*15</t>
  </si>
  <si>
    <t>290</t>
  </si>
  <si>
    <t>骨架油封20*35*7</t>
  </si>
  <si>
    <t>291</t>
  </si>
  <si>
    <t>骨架油封20*38*10</t>
  </si>
  <si>
    <t>292</t>
  </si>
  <si>
    <t>骨架油封20*40*10</t>
  </si>
  <si>
    <t>293</t>
  </si>
  <si>
    <t>骨架油封20*42*10</t>
  </si>
  <si>
    <t>294</t>
  </si>
  <si>
    <t>骨架油封20*45*10</t>
  </si>
  <si>
    <t>295</t>
  </si>
  <si>
    <t>骨架油封200*230*15</t>
  </si>
  <si>
    <t>296</t>
  </si>
  <si>
    <t>骨架油封22*35*7</t>
  </si>
  <si>
    <t>297</t>
  </si>
  <si>
    <t>骨架油封22*40*8</t>
  </si>
  <si>
    <t>298</t>
  </si>
  <si>
    <t>骨架油封22*47*7</t>
  </si>
  <si>
    <t>299</t>
  </si>
  <si>
    <t>骨架油封220*250*15</t>
  </si>
  <si>
    <t>300</t>
  </si>
  <si>
    <t>骨架油封220*260*18</t>
  </si>
  <si>
    <t>301</t>
  </si>
  <si>
    <t>骨架油封24*40*7</t>
  </si>
  <si>
    <t>302</t>
  </si>
  <si>
    <t>骨架油封25*35*8</t>
  </si>
  <si>
    <t>303</t>
  </si>
  <si>
    <t>骨架油封25*37*7</t>
  </si>
  <si>
    <t>304</t>
  </si>
  <si>
    <t>骨架油封25*38*8</t>
  </si>
  <si>
    <t>305</t>
  </si>
  <si>
    <t>骨架油封25*40*7</t>
  </si>
  <si>
    <t>306</t>
  </si>
  <si>
    <t>骨架油封25*42*10</t>
  </si>
  <si>
    <t>307</t>
  </si>
  <si>
    <t>骨架油封25*47*7</t>
  </si>
  <si>
    <t>308</t>
  </si>
  <si>
    <t>骨架油封25*52*7</t>
  </si>
  <si>
    <t>309</t>
  </si>
  <si>
    <t>骨架油封28  52  7</t>
  </si>
  <si>
    <t>310</t>
  </si>
  <si>
    <t>骨架油封28*40*7</t>
  </si>
  <si>
    <t>311</t>
  </si>
  <si>
    <t>骨架油封28*47*8</t>
  </si>
  <si>
    <t>312</t>
  </si>
  <si>
    <t>骨架油封30*62*7</t>
  </si>
  <si>
    <t>313</t>
  </si>
  <si>
    <t>骨架油封30*40*6</t>
  </si>
  <si>
    <t>314</t>
  </si>
  <si>
    <t>骨架油封30*42*7</t>
  </si>
  <si>
    <t>315</t>
  </si>
  <si>
    <t>骨架油封30*47*7</t>
  </si>
  <si>
    <t>316</t>
  </si>
  <si>
    <t>骨架油封30*50*10</t>
  </si>
  <si>
    <t>317</t>
  </si>
  <si>
    <t>骨架油封30*52*7</t>
  </si>
  <si>
    <t>318</t>
  </si>
  <si>
    <t>骨架油封32*45*10</t>
  </si>
  <si>
    <t>319</t>
  </si>
  <si>
    <t>骨架油封32*45*8</t>
  </si>
  <si>
    <t>320</t>
  </si>
  <si>
    <t>骨架油封32*52*10</t>
  </si>
  <si>
    <t>321</t>
  </si>
  <si>
    <t>骨架油封32*52*7</t>
  </si>
  <si>
    <t>322</t>
  </si>
  <si>
    <t>骨架油封35*50*7</t>
  </si>
  <si>
    <t>323</t>
  </si>
  <si>
    <t>骨架油封35*52*7</t>
  </si>
  <si>
    <t>324</t>
  </si>
  <si>
    <t>骨架油封35*55*10</t>
  </si>
  <si>
    <t>325</t>
  </si>
  <si>
    <t>骨架油封35*55*8</t>
  </si>
  <si>
    <t>326</t>
  </si>
  <si>
    <t>骨架油封35*58*8</t>
  </si>
  <si>
    <t>327</t>
  </si>
  <si>
    <t>骨架油封35*60*10</t>
  </si>
  <si>
    <t>328</t>
  </si>
  <si>
    <t>骨架油封35*62*12</t>
  </si>
  <si>
    <t>329</t>
  </si>
  <si>
    <t>骨架油封35*62*7</t>
  </si>
  <si>
    <t>330</t>
  </si>
  <si>
    <t>骨架油封35*65*12</t>
  </si>
  <si>
    <t>331</t>
  </si>
  <si>
    <t>骨架油封35*72*10</t>
  </si>
  <si>
    <t>332</t>
  </si>
  <si>
    <t>骨架油封35*72*8</t>
  </si>
  <si>
    <t>333</t>
  </si>
  <si>
    <t>骨架油封38*54*10</t>
  </si>
  <si>
    <t>334</t>
  </si>
  <si>
    <t>骨架油封38*55*8</t>
  </si>
  <si>
    <t>335</t>
  </si>
  <si>
    <t>骨架油封38*58*12</t>
  </si>
  <si>
    <t>336</t>
  </si>
  <si>
    <t>骨架油封38*62*10</t>
  </si>
  <si>
    <t>337</t>
  </si>
  <si>
    <t>骨架油封40*52*7</t>
  </si>
  <si>
    <t>338</t>
  </si>
  <si>
    <t>骨架油封40*55*8</t>
  </si>
  <si>
    <t>339</t>
  </si>
  <si>
    <t>骨架油封40*72*12</t>
  </si>
  <si>
    <t>340</t>
  </si>
  <si>
    <t>骨架油封42*62*12</t>
  </si>
  <si>
    <t>341</t>
  </si>
  <si>
    <t>骨架油封42*55*7</t>
  </si>
  <si>
    <t>342</t>
  </si>
  <si>
    <t>骨架油封42*62*10</t>
  </si>
  <si>
    <t>343</t>
  </si>
  <si>
    <t>骨架油封45*65*12</t>
  </si>
  <si>
    <t>344</t>
  </si>
  <si>
    <t>骨架油封42*75*10</t>
  </si>
  <si>
    <t>345</t>
  </si>
  <si>
    <t>骨架油封45*62*8</t>
  </si>
  <si>
    <t>346</t>
  </si>
  <si>
    <t>骨架油封45*65*10</t>
  </si>
  <si>
    <t>347</t>
  </si>
  <si>
    <t>骨架油封45*75*8</t>
  </si>
  <si>
    <t>348</t>
  </si>
  <si>
    <t>骨架油封45*80*10</t>
  </si>
  <si>
    <t>349</t>
  </si>
  <si>
    <t>骨架油封48*62*8</t>
  </si>
  <si>
    <t>350</t>
  </si>
  <si>
    <t>骨架油封50  72  12</t>
  </si>
  <si>
    <t>351</t>
  </si>
  <si>
    <t>骨架油封50*65*7</t>
  </si>
  <si>
    <t>352</t>
  </si>
  <si>
    <t>骨架油封50*65*8</t>
  </si>
  <si>
    <t>353</t>
  </si>
  <si>
    <t>骨架油封50*70*12</t>
  </si>
  <si>
    <t>354</t>
  </si>
  <si>
    <t>骨架油封TC50*70*12</t>
  </si>
  <si>
    <t>355</t>
  </si>
  <si>
    <t>骨架油封50*72*8</t>
  </si>
  <si>
    <t>356</t>
  </si>
  <si>
    <t>骨架油封50*90*10</t>
  </si>
  <si>
    <t>357</t>
  </si>
  <si>
    <t>骨架油封55  90  10</t>
  </si>
  <si>
    <t>358</t>
  </si>
  <si>
    <t>骨架油封55*100*10</t>
  </si>
  <si>
    <t>359</t>
  </si>
  <si>
    <t>骨架油封55*72*10</t>
  </si>
  <si>
    <t>360</t>
  </si>
  <si>
    <t>骨架油封55*72*8</t>
  </si>
  <si>
    <t>361</t>
  </si>
  <si>
    <t>骨架油封55*72*9</t>
  </si>
  <si>
    <t>362</t>
  </si>
  <si>
    <t>骨架油封55*85*12</t>
  </si>
  <si>
    <t>363</t>
  </si>
  <si>
    <t>骨架油封55*90*8 SEW</t>
  </si>
  <si>
    <t>364</t>
  </si>
  <si>
    <t>骨架油封60*110*12</t>
  </si>
  <si>
    <t>365</t>
  </si>
  <si>
    <t>骨架油封60*70*8</t>
  </si>
  <si>
    <t>366</t>
  </si>
  <si>
    <t>骨架油封60*80*8</t>
  </si>
  <si>
    <t>367</t>
  </si>
  <si>
    <t>骨架油封60*85*8</t>
  </si>
  <si>
    <t>368</t>
  </si>
  <si>
    <t>骨架油封60*90*12</t>
  </si>
  <si>
    <t>369</t>
  </si>
  <si>
    <t>骨架油封60*90*8</t>
  </si>
  <si>
    <t>370</t>
  </si>
  <si>
    <t>骨架油封65*85*8</t>
  </si>
  <si>
    <t>371</t>
  </si>
  <si>
    <t>骨架油封65*90*15</t>
  </si>
  <si>
    <t>372</t>
  </si>
  <si>
    <t>骨架油封70*90*12</t>
  </si>
  <si>
    <t>373</t>
  </si>
  <si>
    <t>骨架油封70*95*12</t>
  </si>
  <si>
    <t>374</t>
  </si>
  <si>
    <t>骨架油封70*100*10</t>
  </si>
  <si>
    <t>375</t>
  </si>
  <si>
    <t>骨架油封70*110*12</t>
  </si>
  <si>
    <t>376</t>
  </si>
  <si>
    <t>骨架油封70*130*12</t>
  </si>
  <si>
    <t>377</t>
  </si>
  <si>
    <t>骨架油封75*110*12</t>
  </si>
  <si>
    <t>378</t>
  </si>
  <si>
    <t>骨架油封75*130*12</t>
  </si>
  <si>
    <t>379</t>
  </si>
  <si>
    <t>骨架油封75*95*10</t>
  </si>
  <si>
    <t>380</t>
  </si>
  <si>
    <t>骨架油封78*100*10</t>
  </si>
  <si>
    <t>381</t>
  </si>
  <si>
    <t>骨架油封80*110*12</t>
  </si>
  <si>
    <t>382</t>
  </si>
  <si>
    <t>骨架油封80*100*10</t>
  </si>
  <si>
    <t>383</t>
  </si>
  <si>
    <t>骨架油封80*105*12</t>
  </si>
  <si>
    <t>384</t>
  </si>
  <si>
    <t>骨架油封85*110*12</t>
  </si>
  <si>
    <t>385</t>
  </si>
  <si>
    <t>骨架油封85*130*12</t>
  </si>
  <si>
    <t>386</t>
  </si>
  <si>
    <t>骨架油封85*120*12</t>
  </si>
  <si>
    <t>387</t>
  </si>
  <si>
    <t>骨架油封90*110*12</t>
  </si>
  <si>
    <t>388</t>
  </si>
  <si>
    <t>骨架油封90*115*12</t>
  </si>
  <si>
    <t>389</t>
  </si>
  <si>
    <t>骨架油封95*110*12</t>
  </si>
  <si>
    <t>390</t>
  </si>
  <si>
    <t>骨架油封95*140*13</t>
  </si>
  <si>
    <t>391</t>
  </si>
  <si>
    <t>骨架油封95*170*13</t>
  </si>
  <si>
    <t>392</t>
  </si>
  <si>
    <t>骨架油封EQ153</t>
  </si>
  <si>
    <t>393</t>
  </si>
  <si>
    <t>骨架油封EQ153 175*154*13</t>
  </si>
  <si>
    <t>394</t>
  </si>
  <si>
    <t>骨架油封Φ25*62*8</t>
  </si>
  <si>
    <t>395</t>
  </si>
  <si>
    <t>骨架油封</t>
  </si>
  <si>
    <t>396</t>
  </si>
  <si>
    <t>骨架油封(SEW)52*100*10/7</t>
  </si>
  <si>
    <t>397</t>
  </si>
  <si>
    <t>骨架油封（UKS）10*26*7</t>
  </si>
  <si>
    <t>398</t>
  </si>
  <si>
    <t>骨架油封（UKS）115*160*15</t>
  </si>
  <si>
    <t>399</t>
  </si>
  <si>
    <t>骨架油封(UKS)130*160*12</t>
  </si>
  <si>
    <t>400</t>
  </si>
  <si>
    <t>骨架油封（UKS）35*60*12</t>
  </si>
  <si>
    <t>401</t>
  </si>
  <si>
    <t>骨架油封进口75*100*12</t>
  </si>
  <si>
    <t>402</t>
  </si>
  <si>
    <t>关节轴承GE25ES</t>
  </si>
  <si>
    <t>403</t>
  </si>
  <si>
    <t>关节轴承SI20</t>
  </si>
  <si>
    <t>404</t>
  </si>
  <si>
    <t>关节轴承SI6 T/K</t>
  </si>
  <si>
    <t>405</t>
  </si>
  <si>
    <t>花篮螺栓M16</t>
  </si>
  <si>
    <t>406</t>
  </si>
  <si>
    <t>花篮螺栓M20</t>
  </si>
  <si>
    <t>407</t>
  </si>
  <si>
    <t>活节螺栓M12*100</t>
  </si>
  <si>
    <t>408</t>
  </si>
  <si>
    <t>紧定套H2311</t>
  </si>
  <si>
    <t>409</t>
  </si>
  <si>
    <t>紧定套H2312</t>
  </si>
  <si>
    <t>410</t>
  </si>
  <si>
    <t>紧定套H2313</t>
  </si>
  <si>
    <t>411</t>
  </si>
  <si>
    <t>紧定套H2316</t>
  </si>
  <si>
    <t>412</t>
  </si>
  <si>
    <t>紧定套H2317</t>
  </si>
  <si>
    <t>413</t>
  </si>
  <si>
    <t>紧定套H2318</t>
  </si>
  <si>
    <t>414</t>
  </si>
  <si>
    <t>紧定套H2326</t>
  </si>
  <si>
    <t>415</t>
  </si>
  <si>
    <t>紧定套H3038</t>
  </si>
  <si>
    <t>416</t>
  </si>
  <si>
    <t>紧定套H308</t>
  </si>
  <si>
    <t>417</t>
  </si>
  <si>
    <t>紧定套H312</t>
  </si>
  <si>
    <t>418</t>
  </si>
  <si>
    <t>紧定套H3120</t>
  </si>
  <si>
    <t>419</t>
  </si>
  <si>
    <t>紧定套H3124</t>
  </si>
  <si>
    <t>420</t>
  </si>
  <si>
    <t>紧定套H317</t>
  </si>
  <si>
    <t>421</t>
  </si>
  <si>
    <t>紧定套H318</t>
  </si>
  <si>
    <t>422</t>
  </si>
  <si>
    <t>紧定套H517</t>
  </si>
  <si>
    <t>423</t>
  </si>
  <si>
    <t>紧定套H526</t>
  </si>
  <si>
    <t>424</t>
  </si>
  <si>
    <t>紧定套H613</t>
  </si>
  <si>
    <t>425</t>
  </si>
  <si>
    <t>紧定套垫圈Φ60</t>
  </si>
  <si>
    <t>426</t>
  </si>
  <si>
    <t>紧定套螺母M60*2</t>
  </si>
  <si>
    <t>427</t>
  </si>
  <si>
    <t>紧定套螺母φ110</t>
  </si>
  <si>
    <t>428</t>
  </si>
  <si>
    <t>紧定套螺母φ60</t>
  </si>
  <si>
    <t>429</t>
  </si>
  <si>
    <t>进口油管密封圈总成DN80</t>
  </si>
  <si>
    <t>430</t>
  </si>
  <si>
    <t>弹性圆柱销Ф10*40mm</t>
  </si>
  <si>
    <t>431</t>
  </si>
  <si>
    <t>弹性圆柱销Ф16*30mm</t>
  </si>
  <si>
    <t>432</t>
  </si>
  <si>
    <t>弹性圆柱销Ф5*30mm</t>
  </si>
  <si>
    <t>433</t>
  </si>
  <si>
    <t>弹性圆柱销Ф6*30mm</t>
  </si>
  <si>
    <t>434</t>
  </si>
  <si>
    <t>弹性圆柱销Ф8*40mm</t>
  </si>
  <si>
    <t>435</t>
  </si>
  <si>
    <t>弹性圆柱销2.5*20</t>
  </si>
  <si>
    <t>436</t>
  </si>
  <si>
    <t>弹性圆柱销3.2*20</t>
  </si>
  <si>
    <t>437</t>
  </si>
  <si>
    <t>开囗型滚动直线轴承LB40</t>
  </si>
  <si>
    <t>438</t>
  </si>
  <si>
    <t>空心螺栓</t>
  </si>
  <si>
    <t>439</t>
  </si>
  <si>
    <t>空心螺栓22</t>
  </si>
  <si>
    <t>440</t>
  </si>
  <si>
    <t>孔用挡圈15</t>
  </si>
  <si>
    <t>441</t>
  </si>
  <si>
    <t>孔用挡圈20</t>
  </si>
  <si>
    <t>442</t>
  </si>
  <si>
    <t>孔用挡圈22</t>
  </si>
  <si>
    <t>443</t>
  </si>
  <si>
    <t>孔用挡圈25</t>
  </si>
  <si>
    <t>444</t>
  </si>
  <si>
    <t>孔用挡圈28</t>
  </si>
  <si>
    <t>445</t>
  </si>
  <si>
    <t>孔用挡圈30</t>
  </si>
  <si>
    <t>446</t>
  </si>
  <si>
    <t>孔用挡圈35</t>
  </si>
  <si>
    <t>447</t>
  </si>
  <si>
    <t>孔用挡圈40</t>
  </si>
  <si>
    <t>448</t>
  </si>
  <si>
    <t>孔用挡圈45</t>
  </si>
  <si>
    <t>449</t>
  </si>
  <si>
    <t>孔用挡圈47</t>
  </si>
  <si>
    <t>450</t>
  </si>
  <si>
    <t>孔用挡圈55</t>
  </si>
  <si>
    <t>451</t>
  </si>
  <si>
    <t>孔用挡圈60</t>
  </si>
  <si>
    <t>452</t>
  </si>
  <si>
    <t>孔用挡圈65</t>
  </si>
  <si>
    <t>453</t>
  </si>
  <si>
    <t>孔用挡圈75</t>
  </si>
  <si>
    <t>454</t>
  </si>
  <si>
    <t>孔用挡圈78</t>
  </si>
  <si>
    <t>455</t>
  </si>
  <si>
    <t>孔用挡圈80</t>
  </si>
  <si>
    <t>456</t>
  </si>
  <si>
    <t>孔用挡圈85</t>
  </si>
  <si>
    <t>457</t>
  </si>
  <si>
    <t>孔用挡圈90</t>
  </si>
  <si>
    <t>458</t>
  </si>
  <si>
    <t>孔用挡圈95</t>
  </si>
  <si>
    <t>459</t>
  </si>
  <si>
    <t>孔用挡圈100</t>
  </si>
  <si>
    <t>460</t>
  </si>
  <si>
    <t>孔用挡圈102</t>
  </si>
  <si>
    <t>461</t>
  </si>
  <si>
    <t>孔用挡圈105</t>
  </si>
  <si>
    <t>462</t>
  </si>
  <si>
    <t>孔用挡圈108</t>
  </si>
  <si>
    <t>463</t>
  </si>
  <si>
    <t>孔用挡圈110</t>
  </si>
  <si>
    <t>464</t>
  </si>
  <si>
    <t>孔用挡圈112</t>
  </si>
  <si>
    <t>465</t>
  </si>
  <si>
    <t>孔用挡圈115</t>
  </si>
  <si>
    <t>466</t>
  </si>
  <si>
    <t>孔用挡圈120</t>
  </si>
  <si>
    <t>467</t>
  </si>
  <si>
    <t>孔用挡圈125</t>
  </si>
  <si>
    <t>468</t>
  </si>
  <si>
    <t>孔用挡圈130</t>
  </si>
  <si>
    <t>469</t>
  </si>
  <si>
    <t>孔用挡圈135</t>
  </si>
  <si>
    <t>470</t>
  </si>
  <si>
    <t>孔用挡圈140</t>
  </si>
  <si>
    <t>471</t>
  </si>
  <si>
    <t>孔用挡圈145</t>
  </si>
  <si>
    <t>472</t>
  </si>
  <si>
    <t>孔用挡圈150</t>
  </si>
  <si>
    <t>473</t>
  </si>
  <si>
    <t>孔用挡圈155</t>
  </si>
  <si>
    <t>474</t>
  </si>
  <si>
    <t>螺母EQ153</t>
  </si>
  <si>
    <t>475</t>
  </si>
  <si>
    <t>螺母M10</t>
  </si>
  <si>
    <t>476</t>
  </si>
  <si>
    <t>螺母M14</t>
  </si>
  <si>
    <t>477</t>
  </si>
  <si>
    <t>螺母M14 8.8级</t>
  </si>
  <si>
    <t>478</t>
  </si>
  <si>
    <t>螺母M18</t>
  </si>
  <si>
    <t>479</t>
  </si>
  <si>
    <t>螺母M20</t>
  </si>
  <si>
    <t>480</t>
  </si>
  <si>
    <t>螺母M22</t>
  </si>
  <si>
    <t>481</t>
  </si>
  <si>
    <t>螺母M24</t>
  </si>
  <si>
    <t>482</t>
  </si>
  <si>
    <t>螺母M27 8.8级</t>
  </si>
  <si>
    <t>483</t>
  </si>
  <si>
    <t>螺母M30</t>
  </si>
  <si>
    <t>484</t>
  </si>
  <si>
    <t>螺母M30 8.8级</t>
  </si>
  <si>
    <t>485</t>
  </si>
  <si>
    <t>螺母M33*2 8.8级</t>
  </si>
  <si>
    <t>486</t>
  </si>
  <si>
    <t>螺母M35</t>
  </si>
  <si>
    <t>487</t>
  </si>
  <si>
    <t>螺母M36</t>
  </si>
  <si>
    <t>488</t>
  </si>
  <si>
    <t>螺母M4</t>
  </si>
  <si>
    <t>489</t>
  </si>
  <si>
    <t>螺母M40</t>
  </si>
  <si>
    <t>490</t>
  </si>
  <si>
    <t>螺母M45</t>
  </si>
  <si>
    <t>491</t>
  </si>
  <si>
    <t>螺母M6</t>
  </si>
  <si>
    <t>492</t>
  </si>
  <si>
    <t>螺母M8</t>
  </si>
  <si>
    <t>493</t>
  </si>
  <si>
    <t>螺栓112833973098</t>
  </si>
  <si>
    <t>494</t>
  </si>
  <si>
    <t>密封圈φ63</t>
  </si>
  <si>
    <t>495</t>
  </si>
  <si>
    <t>耐油橡胶O型圈85*3.5</t>
  </si>
  <si>
    <t>496</t>
  </si>
  <si>
    <t>内六角紧定螺栓1/2-12*1-1/4 12.9级</t>
  </si>
  <si>
    <t>497</t>
  </si>
  <si>
    <t>内六角紧定螺栓M10*16 12.9级</t>
  </si>
  <si>
    <t>498</t>
  </si>
  <si>
    <t>内六角紧定螺栓M12*1.75*L15 8.8级</t>
  </si>
  <si>
    <t>499</t>
  </si>
  <si>
    <t>内六角紧定螺栓M12*15*1.25 8.8级</t>
  </si>
  <si>
    <t>500</t>
  </si>
  <si>
    <t>内六角紧定螺栓M16*1.5*L16 8.8级</t>
  </si>
  <si>
    <t>501</t>
  </si>
  <si>
    <t>内六角紧定螺栓M6*6 12.9级</t>
  </si>
  <si>
    <t>502</t>
  </si>
  <si>
    <t>内六角紧定螺栓M8*1*15 8.8级</t>
  </si>
  <si>
    <t>503</t>
  </si>
  <si>
    <t>内六角紧定螺栓M8*1*20mm 8.8级</t>
  </si>
  <si>
    <t>504</t>
  </si>
  <si>
    <t>内六角紧定螺栓M8*1*10mm 8.8级</t>
  </si>
  <si>
    <t>505</t>
  </si>
  <si>
    <t>内六角螺栓M16*1*50 12.9级</t>
  </si>
  <si>
    <t>506</t>
  </si>
  <si>
    <t>内六角螺栓M10*100 12.9级</t>
  </si>
  <si>
    <t>507</t>
  </si>
  <si>
    <t>内六角螺栓M10*20</t>
  </si>
  <si>
    <t>508</t>
  </si>
  <si>
    <t>内六角螺栓M10*30 8.8级</t>
  </si>
  <si>
    <t>509</t>
  </si>
  <si>
    <t>内六角螺栓M10*35</t>
  </si>
  <si>
    <t>510</t>
  </si>
  <si>
    <t>内六角螺栓M10*70</t>
  </si>
  <si>
    <t>511</t>
  </si>
  <si>
    <t>内六角螺栓M12*20</t>
  </si>
  <si>
    <t>512</t>
  </si>
  <si>
    <t>内六角螺栓M12*60</t>
  </si>
  <si>
    <t>513</t>
  </si>
  <si>
    <t>内六角螺栓M12*90mm 8.8级</t>
  </si>
  <si>
    <t>514</t>
  </si>
  <si>
    <t>内六角螺栓M14*30 8.8级</t>
  </si>
  <si>
    <t>515</t>
  </si>
  <si>
    <t>内六角螺栓M14*40 8.8级</t>
  </si>
  <si>
    <t>516</t>
  </si>
  <si>
    <t>内六角螺栓M14*50</t>
  </si>
  <si>
    <t>517</t>
  </si>
  <si>
    <t>内六角螺栓M14*50 12.9级</t>
  </si>
  <si>
    <t>518</t>
  </si>
  <si>
    <t>内六角螺栓M16*100</t>
  </si>
  <si>
    <t>519</t>
  </si>
  <si>
    <t>内六角螺栓M16*35 8.8级</t>
  </si>
  <si>
    <t>520</t>
  </si>
  <si>
    <t>内六角螺栓M16*40 8.8级</t>
  </si>
  <si>
    <t>521</t>
  </si>
  <si>
    <t>内六角螺栓M16*60</t>
  </si>
  <si>
    <t>522</t>
  </si>
  <si>
    <t>内六角螺栓M16*60 12.9级</t>
  </si>
  <si>
    <t>523</t>
  </si>
  <si>
    <t>内六角螺栓M16*60 8.8级</t>
  </si>
  <si>
    <t>524</t>
  </si>
  <si>
    <t>内六角螺栓M16*70 12.9级</t>
  </si>
  <si>
    <t>525</t>
  </si>
  <si>
    <t>内六角螺栓M16*70 8.8级</t>
  </si>
  <si>
    <t>526</t>
  </si>
  <si>
    <t>内六角螺栓M16*80</t>
  </si>
  <si>
    <t>527</t>
  </si>
  <si>
    <t>内六角螺栓M16*90 8.8级</t>
  </si>
  <si>
    <t>528</t>
  </si>
  <si>
    <t>内六角螺栓M16*30</t>
  </si>
  <si>
    <t>529</t>
  </si>
  <si>
    <t>内六角螺栓M18*100 8.8级</t>
  </si>
  <si>
    <t>530</t>
  </si>
  <si>
    <t>内六角螺栓M18*130 8.8级</t>
  </si>
  <si>
    <t>531</t>
  </si>
  <si>
    <t>内六角螺栓M20*50</t>
  </si>
  <si>
    <t>532</t>
  </si>
  <si>
    <t>内六角螺栓M20*80 8.8级</t>
  </si>
  <si>
    <t>533</t>
  </si>
  <si>
    <t>内六角螺栓M20*90 12.9级</t>
  </si>
  <si>
    <t>534</t>
  </si>
  <si>
    <t>内六角螺栓M24*60 8.8级</t>
  </si>
  <si>
    <t>535</t>
  </si>
  <si>
    <t>内六角螺栓M24*70 12.9级</t>
  </si>
  <si>
    <t>536</t>
  </si>
  <si>
    <t>内六角螺栓M24*80 12.9级</t>
  </si>
  <si>
    <t>537</t>
  </si>
  <si>
    <t>内六角螺栓M30*160 12.9级</t>
  </si>
  <si>
    <t>538</t>
  </si>
  <si>
    <t>内六角螺栓M5*40</t>
  </si>
  <si>
    <t>539</t>
  </si>
  <si>
    <t>内六角螺栓M6*15/16</t>
  </si>
  <si>
    <t>540</t>
  </si>
  <si>
    <t>内六角螺栓M6*15/16 8.8级</t>
  </si>
  <si>
    <t>541</t>
  </si>
  <si>
    <t>内六角螺栓M6*20 8.8级</t>
  </si>
  <si>
    <t>542</t>
  </si>
  <si>
    <t>内六角螺栓M6*30 8.8级</t>
  </si>
  <si>
    <t>543</t>
  </si>
  <si>
    <t>内六角螺栓M6*60 8.8级</t>
  </si>
  <si>
    <t>544</t>
  </si>
  <si>
    <t>内六角螺栓M8*16 12.9级</t>
  </si>
  <si>
    <t>545</t>
  </si>
  <si>
    <t>内六角螺栓M8*25 12.9级</t>
  </si>
  <si>
    <t>546</t>
  </si>
  <si>
    <t>内六角螺栓M8*35 12.9级</t>
  </si>
  <si>
    <t>547</t>
  </si>
  <si>
    <t>内六角螺栓M8*40 12.9级</t>
  </si>
  <si>
    <t>548</t>
  </si>
  <si>
    <t>内六角螺栓M8*50 8.8级</t>
  </si>
  <si>
    <t>549</t>
  </si>
  <si>
    <t>内六角螺栓M8*60 8.8级</t>
  </si>
  <si>
    <t>550</t>
  </si>
  <si>
    <t>内六角螺栓M8*70 12.9级</t>
  </si>
  <si>
    <t>551</t>
  </si>
  <si>
    <t>内六角英制螺栓5/8*11　 12.9级</t>
  </si>
  <si>
    <t>552</t>
  </si>
  <si>
    <t>内六角英制螺栓7/16*14 12.9级</t>
  </si>
  <si>
    <t>553</t>
  </si>
  <si>
    <t>内六角锥端紧定螺栓M10*16 8.8级</t>
  </si>
  <si>
    <t>554</t>
  </si>
  <si>
    <t>内六角锥端紧定螺栓M10*20 8.8级</t>
  </si>
  <si>
    <t>555</t>
  </si>
  <si>
    <t>内六角锥端紧定螺栓M10*30 8.8级</t>
  </si>
  <si>
    <t>556</t>
  </si>
  <si>
    <t>内六角锥端紧定螺栓M12*16 8.8级</t>
  </si>
  <si>
    <t>557</t>
  </si>
  <si>
    <t>内六角锥端紧定螺栓M12*20 8.8级</t>
  </si>
  <si>
    <t>558</t>
  </si>
  <si>
    <t>内六角锥端紧定螺栓M12*30 8.8级</t>
  </si>
  <si>
    <t>559</t>
  </si>
  <si>
    <t>内六角锥端紧定螺栓M12*35 8.8级</t>
  </si>
  <si>
    <t>560</t>
  </si>
  <si>
    <t>内六角锥端紧定螺栓M3*4 8.8级</t>
  </si>
  <si>
    <t>561</t>
  </si>
  <si>
    <t>内六角锥端紧定螺栓M6*12 8.8级</t>
  </si>
  <si>
    <t>562</t>
  </si>
  <si>
    <t>内六角锥端紧定螺栓M6*16 8.8级</t>
  </si>
  <si>
    <t>563</t>
  </si>
  <si>
    <t>内六角锥端紧定螺栓M8*20 8.8级</t>
  </si>
  <si>
    <t>564</t>
  </si>
  <si>
    <t>内六角锥端紧定螺栓M8*25 8.8级</t>
  </si>
  <si>
    <t>565</t>
  </si>
  <si>
    <t>膨胀螺栓M10*100</t>
  </si>
  <si>
    <t>566</t>
  </si>
  <si>
    <t>膨胀螺栓M12*150</t>
  </si>
  <si>
    <t>567</t>
  </si>
  <si>
    <t>膨胀螺栓M14*100</t>
  </si>
  <si>
    <t>568</t>
  </si>
  <si>
    <t>膨胀螺栓M14*120</t>
  </si>
  <si>
    <t>569</t>
  </si>
  <si>
    <t>膨胀螺栓M14*80</t>
  </si>
  <si>
    <t>570</t>
  </si>
  <si>
    <t>膨胀螺栓M20*150</t>
  </si>
  <si>
    <t>571</t>
  </si>
  <si>
    <t>膨胀螺栓M8*90</t>
  </si>
  <si>
    <t>572</t>
  </si>
  <si>
    <t>皮带1350*25mm</t>
  </si>
  <si>
    <t>573</t>
  </si>
  <si>
    <t>平垫12</t>
  </si>
  <si>
    <t>574</t>
  </si>
  <si>
    <t>平垫16</t>
  </si>
  <si>
    <t>575</t>
  </si>
  <si>
    <t>平垫18</t>
  </si>
  <si>
    <t>576</t>
  </si>
  <si>
    <t>平垫20</t>
  </si>
  <si>
    <t>577</t>
  </si>
  <si>
    <t>平垫22</t>
  </si>
  <si>
    <t>578</t>
  </si>
  <si>
    <t>平垫36</t>
  </si>
  <si>
    <t>579</t>
  </si>
  <si>
    <t>三角带3V630</t>
  </si>
  <si>
    <t>580</t>
  </si>
  <si>
    <t>三角带5V-530(SPB1350)</t>
  </si>
  <si>
    <t>581</t>
  </si>
  <si>
    <t>三角带5V-560</t>
  </si>
  <si>
    <t>582</t>
  </si>
  <si>
    <t>三角带A1100</t>
  </si>
  <si>
    <t>583</t>
  </si>
  <si>
    <t>三角带A660</t>
  </si>
  <si>
    <t>584</t>
  </si>
  <si>
    <t>三角带A800</t>
  </si>
  <si>
    <t>585</t>
  </si>
  <si>
    <t>三角带B1100</t>
  </si>
  <si>
    <t>586</t>
  </si>
  <si>
    <t>三角带B1200</t>
  </si>
  <si>
    <t>587</t>
  </si>
  <si>
    <t>三角带B1350</t>
  </si>
  <si>
    <t>588</t>
  </si>
  <si>
    <t>三角带B1650</t>
  </si>
  <si>
    <t>589</t>
  </si>
  <si>
    <t>三角带B1854</t>
  </si>
  <si>
    <t>590</t>
  </si>
  <si>
    <t>三角带B2150</t>
  </si>
  <si>
    <t>591</t>
  </si>
  <si>
    <t>三角带B2413</t>
  </si>
  <si>
    <t>592</t>
  </si>
  <si>
    <t>三角带B3050</t>
  </si>
  <si>
    <t>593</t>
  </si>
  <si>
    <t>三角带B750</t>
  </si>
  <si>
    <t>594</t>
  </si>
  <si>
    <t>三角带C1600</t>
  </si>
  <si>
    <t>595</t>
  </si>
  <si>
    <t>三角带C3400</t>
  </si>
  <si>
    <t>596</t>
  </si>
  <si>
    <t>三角带SPA1270</t>
  </si>
  <si>
    <t>597</t>
  </si>
  <si>
    <t>三角带SPA1307</t>
  </si>
  <si>
    <t>598</t>
  </si>
  <si>
    <t>三角带SPA2582</t>
  </si>
  <si>
    <t>599</t>
  </si>
  <si>
    <t>三角带SPB1340</t>
  </si>
  <si>
    <t>600</t>
  </si>
  <si>
    <t>三角带SPB1500</t>
  </si>
  <si>
    <t>601</t>
  </si>
  <si>
    <t>三角带SPB1626</t>
  </si>
  <si>
    <t>602</t>
  </si>
  <si>
    <t>三角带SPB1880</t>
  </si>
  <si>
    <t>603</t>
  </si>
  <si>
    <t>三角带SPB1950</t>
  </si>
  <si>
    <t>604</t>
  </si>
  <si>
    <t>三角带SPB2500</t>
  </si>
  <si>
    <t>605</t>
  </si>
  <si>
    <t>三角带SPB2650</t>
  </si>
  <si>
    <t>606</t>
  </si>
  <si>
    <t>三角带SPB2670</t>
  </si>
  <si>
    <t>607</t>
  </si>
  <si>
    <t>三角带SPB3050</t>
  </si>
  <si>
    <t>608</t>
  </si>
  <si>
    <t>三角带SPB3550</t>
  </si>
  <si>
    <t>609</t>
  </si>
  <si>
    <t>三角带SPB4100</t>
  </si>
  <si>
    <t>610</t>
  </si>
  <si>
    <t>三角带spc3400</t>
  </si>
  <si>
    <t>611</t>
  </si>
  <si>
    <t>三角带SPC3450</t>
  </si>
  <si>
    <t>612</t>
  </si>
  <si>
    <t>三角带SPC3750</t>
  </si>
  <si>
    <t>613</t>
  </si>
  <si>
    <t>三角带SPC3800</t>
  </si>
  <si>
    <t>614</t>
  </si>
  <si>
    <t>三角带SPC4250</t>
  </si>
  <si>
    <t>615</t>
  </si>
  <si>
    <t>三角带SPC5600</t>
  </si>
  <si>
    <t>616</t>
  </si>
  <si>
    <t>三角带XPA1800</t>
  </si>
  <si>
    <t>617</t>
  </si>
  <si>
    <t>三角带XPA2132</t>
  </si>
  <si>
    <t>618</t>
  </si>
  <si>
    <t>三角带Z-580</t>
  </si>
  <si>
    <t>619</t>
  </si>
  <si>
    <t>三角带（进口）3V360</t>
  </si>
  <si>
    <t>620</t>
  </si>
  <si>
    <t>三角带（进口）SPA2732</t>
  </si>
  <si>
    <t>621</t>
  </si>
  <si>
    <t>三角带（进口）SPB2800</t>
  </si>
  <si>
    <t>622</t>
  </si>
  <si>
    <t>三角带（进口）SPB3070</t>
  </si>
  <si>
    <t>623</t>
  </si>
  <si>
    <t>三角带（进口）SPC3000</t>
  </si>
  <si>
    <t>624</t>
  </si>
  <si>
    <t>三角带（进口）SPC4000</t>
  </si>
  <si>
    <t>625</t>
  </si>
  <si>
    <t>三角带（进口）SPC5300</t>
  </si>
  <si>
    <t>626</t>
  </si>
  <si>
    <t>三角带（进口）SPC5400</t>
  </si>
  <si>
    <t>627</t>
  </si>
  <si>
    <t>三角带（进口）SPZ912</t>
  </si>
  <si>
    <t>628</t>
  </si>
  <si>
    <t>三角带GATESXPA1850</t>
  </si>
  <si>
    <t>629</t>
  </si>
  <si>
    <t>双头螺栓M12*45</t>
  </si>
  <si>
    <t>630</t>
  </si>
  <si>
    <t>丝杆M16 8.8级</t>
  </si>
  <si>
    <t>米</t>
  </si>
  <si>
    <t>631</t>
  </si>
  <si>
    <t>丝杆M20 8.8级</t>
  </si>
  <si>
    <t>632</t>
  </si>
  <si>
    <t>丝杆M22 8.8</t>
  </si>
  <si>
    <t>633</t>
  </si>
  <si>
    <t>丝杆M6</t>
  </si>
  <si>
    <t>634</t>
  </si>
  <si>
    <t>丝杆M8</t>
  </si>
  <si>
    <t>635</t>
  </si>
  <si>
    <t>锁紧螺母M10</t>
  </si>
  <si>
    <t>636</t>
  </si>
  <si>
    <t>锁紧螺母M16</t>
  </si>
  <si>
    <t>637</t>
  </si>
  <si>
    <t>锁紧螺母M24</t>
  </si>
  <si>
    <t>638</t>
  </si>
  <si>
    <t>锁紧螺母M40*1.5</t>
  </si>
  <si>
    <t>639</t>
  </si>
  <si>
    <t>锁紧螺母M6</t>
  </si>
  <si>
    <t>640</t>
  </si>
  <si>
    <t>锁紧螺母M8</t>
  </si>
  <si>
    <t>641</t>
  </si>
  <si>
    <t>锁紧套  涨套 豫西30*55</t>
  </si>
  <si>
    <t>642</t>
  </si>
  <si>
    <t>同步带4326</t>
  </si>
  <si>
    <t>643</t>
  </si>
  <si>
    <t>同步带13*1350</t>
  </si>
  <si>
    <t>644</t>
  </si>
  <si>
    <t>同步带14M-85-16000</t>
  </si>
  <si>
    <t>645</t>
  </si>
  <si>
    <t>同步带480-8MGT-50</t>
  </si>
  <si>
    <t>646</t>
  </si>
  <si>
    <t>同步带75-500-20</t>
  </si>
  <si>
    <t>647</t>
  </si>
  <si>
    <t>同步带8M-30-5000</t>
  </si>
  <si>
    <t>648</t>
  </si>
  <si>
    <t>同步带AT10-5280-50</t>
  </si>
  <si>
    <t>649</t>
  </si>
  <si>
    <t>同步带AT10-9700-32MM</t>
  </si>
  <si>
    <t>650</t>
  </si>
  <si>
    <t>同步带C12300</t>
  </si>
  <si>
    <t>651</t>
  </si>
  <si>
    <t>同步带GT1760-8M-85</t>
  </si>
  <si>
    <t>652</t>
  </si>
  <si>
    <t>同步带HTD1190-14M-55</t>
  </si>
  <si>
    <t>653</t>
  </si>
  <si>
    <t>同步带HTD1610-14M-55</t>
  </si>
  <si>
    <t>654</t>
  </si>
  <si>
    <t>同步带HTD1890-14M-55</t>
  </si>
  <si>
    <t>655</t>
  </si>
  <si>
    <t>同步带HTD2800-14M-55</t>
  </si>
  <si>
    <t>656</t>
  </si>
  <si>
    <t>同步带HTD4326-14M-55</t>
  </si>
  <si>
    <t>657</t>
  </si>
  <si>
    <t>同步带HTD4578-14M-55</t>
  </si>
  <si>
    <t>658</t>
  </si>
  <si>
    <t>同步带HTD85-14M-17M</t>
  </si>
  <si>
    <t>659</t>
  </si>
  <si>
    <t>同步带HTD-LL-8M-50-15000MM</t>
  </si>
  <si>
    <t>660</t>
  </si>
  <si>
    <t>同步带STD472-S8M-27MM</t>
  </si>
  <si>
    <t>661</t>
  </si>
  <si>
    <t>同步带XPZ-1000</t>
  </si>
  <si>
    <t>662</t>
  </si>
  <si>
    <t>退卸套130</t>
  </si>
  <si>
    <t>663</t>
  </si>
  <si>
    <t>退卸套AH3124</t>
  </si>
  <si>
    <t>664</t>
  </si>
  <si>
    <t>退卸套AHX3124</t>
  </si>
  <si>
    <t>665</t>
  </si>
  <si>
    <t>退卸套SAH3124</t>
  </si>
  <si>
    <t>666</t>
  </si>
  <si>
    <t>外六角螺栓M10*100 10.9级</t>
  </si>
  <si>
    <t>667</t>
  </si>
  <si>
    <t>外六角螺栓M10*110 12.9级</t>
  </si>
  <si>
    <t>668</t>
  </si>
  <si>
    <t>外六角螺栓M10*120 10.9级</t>
  </si>
  <si>
    <t>669</t>
  </si>
  <si>
    <t>外六角螺栓M10*130 8.8级</t>
  </si>
  <si>
    <t>670</t>
  </si>
  <si>
    <t>外六角螺栓M10*20 8.8级</t>
  </si>
  <si>
    <t>671</t>
  </si>
  <si>
    <t>外六角螺栓M10*25</t>
  </si>
  <si>
    <t>672</t>
  </si>
  <si>
    <t>外六角螺栓M10*25 8.8级</t>
  </si>
  <si>
    <t>673</t>
  </si>
  <si>
    <t>外六角螺栓M10*35 8.8级</t>
  </si>
  <si>
    <t>674</t>
  </si>
  <si>
    <t>外六角螺栓M10*45 8.8级</t>
  </si>
  <si>
    <t>675</t>
  </si>
  <si>
    <t>外六角螺栓M10*50 8.8</t>
  </si>
  <si>
    <t>676</t>
  </si>
  <si>
    <t>外六角螺栓M10*55 8.8级</t>
  </si>
  <si>
    <t>677</t>
  </si>
  <si>
    <t>外六角螺栓M10*60 8.8</t>
  </si>
  <si>
    <t>678</t>
  </si>
  <si>
    <t>外六角螺栓M10*65</t>
  </si>
  <si>
    <t>679</t>
  </si>
  <si>
    <t>外六角螺栓M10*65 8.8级</t>
  </si>
  <si>
    <t>680</t>
  </si>
  <si>
    <t>外六角螺栓M12*100</t>
  </si>
  <si>
    <t>681</t>
  </si>
  <si>
    <t>外六角螺栓M12*100 8.8级</t>
  </si>
  <si>
    <t>682</t>
  </si>
  <si>
    <t>外六角螺栓M12*110 8.8级</t>
  </si>
  <si>
    <t>683</t>
  </si>
  <si>
    <t>外六角螺栓M12*120</t>
  </si>
  <si>
    <t>684</t>
  </si>
  <si>
    <t>外六角螺栓M12*120 8.8级</t>
  </si>
  <si>
    <t>685</t>
  </si>
  <si>
    <t>外六角螺栓M12*130 8.8级</t>
  </si>
  <si>
    <t>686</t>
  </si>
  <si>
    <t>外六角螺栓M12*150 8.8级</t>
  </si>
  <si>
    <t>687</t>
  </si>
  <si>
    <t>外六角螺栓M12*20*1.25</t>
  </si>
  <si>
    <t>688</t>
  </si>
  <si>
    <t>外六角螺栓M12*25 8.8级</t>
  </si>
  <si>
    <t>689</t>
  </si>
  <si>
    <t>外六角螺栓M12*35 8.8级</t>
  </si>
  <si>
    <t>690</t>
  </si>
  <si>
    <t>外六角螺栓M12*40 10.9级</t>
  </si>
  <si>
    <t>691</t>
  </si>
  <si>
    <t>外六角螺栓M12*40 8.8级</t>
  </si>
  <si>
    <t>692</t>
  </si>
  <si>
    <t>外六角螺栓M12*50</t>
  </si>
  <si>
    <t>693</t>
  </si>
  <si>
    <t>外六角螺栓M12*70 8.8级</t>
  </si>
  <si>
    <t>694</t>
  </si>
  <si>
    <t>外六角螺栓M12*80</t>
  </si>
  <si>
    <t>695</t>
  </si>
  <si>
    <t>外六角螺栓M12*80 8.8级</t>
  </si>
  <si>
    <t>696</t>
  </si>
  <si>
    <t>外六角螺栓M12*90</t>
  </si>
  <si>
    <t>697</t>
  </si>
  <si>
    <t>外六角螺栓M12*90 8.8级</t>
  </si>
  <si>
    <t>698</t>
  </si>
  <si>
    <t>外六角螺栓M14*1.5*45 8.8级</t>
  </si>
  <si>
    <t>699</t>
  </si>
  <si>
    <t>外六角螺栓M14*110</t>
  </si>
  <si>
    <t>700</t>
  </si>
  <si>
    <t>外六角螺栓M14*120</t>
  </si>
  <si>
    <t>701</t>
  </si>
  <si>
    <t>外六角螺栓M14*120 8.8级</t>
  </si>
  <si>
    <t>702</t>
  </si>
  <si>
    <t>外六角螺栓M14*130</t>
  </si>
  <si>
    <t>703</t>
  </si>
  <si>
    <t>外六角螺栓M14*150</t>
  </si>
  <si>
    <t>704</t>
  </si>
  <si>
    <t>外六角螺栓M14*165 12.9级</t>
  </si>
  <si>
    <t>705</t>
  </si>
  <si>
    <t>外六角螺栓M14*170 12.9级</t>
  </si>
  <si>
    <t>706</t>
  </si>
  <si>
    <t>外六角螺栓M14*40</t>
  </si>
  <si>
    <t>707</t>
  </si>
  <si>
    <t>外六角螺栓M14*40 8.8级</t>
  </si>
  <si>
    <t>708</t>
  </si>
  <si>
    <t>外六角螺栓M14*50</t>
  </si>
  <si>
    <t>709</t>
  </si>
  <si>
    <t>外六角螺栓M14*70 8.8</t>
  </si>
  <si>
    <t>710</t>
  </si>
  <si>
    <t>外六角螺栓M16*100 8.8级</t>
  </si>
  <si>
    <t>711</t>
  </si>
  <si>
    <t>外六角螺栓M16*120</t>
  </si>
  <si>
    <t>712</t>
  </si>
  <si>
    <t>外六角螺栓M16*140</t>
  </si>
  <si>
    <t>713</t>
  </si>
  <si>
    <t>外六角螺栓M16*150</t>
  </si>
  <si>
    <t>714</t>
  </si>
  <si>
    <t>外六角螺栓M16*150 8.8级</t>
  </si>
  <si>
    <t>715</t>
  </si>
  <si>
    <t>外六角螺栓M16*30</t>
  </si>
  <si>
    <t>716</t>
  </si>
  <si>
    <t>外六角螺栓M16*40</t>
  </si>
  <si>
    <t>717</t>
  </si>
  <si>
    <t>外六角螺栓M16*45 8.8</t>
  </si>
  <si>
    <t>718</t>
  </si>
  <si>
    <t>外六角螺栓M16*55</t>
  </si>
  <si>
    <t>719</t>
  </si>
  <si>
    <t>外六角螺栓M16*55 8.8级</t>
  </si>
  <si>
    <t>720</t>
  </si>
  <si>
    <t>外六角螺栓M16*60</t>
  </si>
  <si>
    <t>721</t>
  </si>
  <si>
    <t>外六角螺栓M16*60 12.9级</t>
  </si>
  <si>
    <t>722</t>
  </si>
  <si>
    <t>外六角螺栓M16*70 8.8级</t>
  </si>
  <si>
    <t>723</t>
  </si>
  <si>
    <t>外六角螺栓M16*80</t>
  </si>
  <si>
    <t>724</t>
  </si>
  <si>
    <t>外六角螺栓M16*90</t>
  </si>
  <si>
    <t>725</t>
  </si>
  <si>
    <t>外六角螺栓M16*90 8.8级</t>
  </si>
  <si>
    <t>726</t>
  </si>
  <si>
    <t>外六角螺栓M18*180 8.8级</t>
  </si>
  <si>
    <t>727</t>
  </si>
  <si>
    <t>外六角螺栓M20*100 12.9级</t>
  </si>
  <si>
    <t>728</t>
  </si>
  <si>
    <t>外六角螺栓M20*150 12.9级</t>
  </si>
  <si>
    <t>729</t>
  </si>
  <si>
    <t>外六角螺栓M20*40 8.8级</t>
  </si>
  <si>
    <t>730</t>
  </si>
  <si>
    <t>外六角螺栓M20*55 8.8级</t>
  </si>
  <si>
    <t>731</t>
  </si>
  <si>
    <t>外六角螺栓M20*60 8.8级</t>
  </si>
  <si>
    <t>732</t>
  </si>
  <si>
    <t>外六角螺栓M20*80</t>
  </si>
  <si>
    <t>733</t>
  </si>
  <si>
    <t>外六角螺栓M20*80 8.8级</t>
  </si>
  <si>
    <t>734</t>
  </si>
  <si>
    <t>外六角螺栓M20*90 8.8级</t>
  </si>
  <si>
    <t>735</t>
  </si>
  <si>
    <t>外六角螺栓M22*180 8.8级</t>
  </si>
  <si>
    <t>736</t>
  </si>
  <si>
    <t>外六角螺栓M22*65 8.8级</t>
  </si>
  <si>
    <t>737</t>
  </si>
  <si>
    <t>外六角螺栓M24*100</t>
  </si>
  <si>
    <t>738</t>
  </si>
  <si>
    <t>外六角螺栓M24*120 8.8级</t>
  </si>
  <si>
    <t>739</t>
  </si>
  <si>
    <t>外六角螺栓M24*130 8.8级</t>
  </si>
  <si>
    <t>740</t>
  </si>
  <si>
    <t>外六角螺栓M24*140 8.8级</t>
  </si>
  <si>
    <t>741</t>
  </si>
  <si>
    <t>外六角螺栓M24*150 8.8级</t>
  </si>
  <si>
    <t>742</t>
  </si>
  <si>
    <t>外六角螺栓M24*160 12.9级</t>
  </si>
  <si>
    <t>743</t>
  </si>
  <si>
    <t>外六角螺栓M24*65 8.8级</t>
  </si>
  <si>
    <t>744</t>
  </si>
  <si>
    <t>外六角螺栓M24*70 8.8级</t>
  </si>
  <si>
    <t>745</t>
  </si>
  <si>
    <t>外六角螺栓M24*75 8.8级</t>
  </si>
  <si>
    <t>746</t>
  </si>
  <si>
    <t>外六角螺栓M24*80 8.8级</t>
  </si>
  <si>
    <t>747</t>
  </si>
  <si>
    <t>外六角螺栓M24*85 8.8级</t>
  </si>
  <si>
    <t>748</t>
  </si>
  <si>
    <t>外六角螺栓M24*90 8.8级</t>
  </si>
  <si>
    <t>749</t>
  </si>
  <si>
    <t>外六角螺栓M30*100 8.8级</t>
  </si>
  <si>
    <t>750</t>
  </si>
  <si>
    <t>外六角螺栓m30*115 10.9级</t>
  </si>
  <si>
    <t>751</t>
  </si>
  <si>
    <t>外六角螺栓M5*35</t>
  </si>
  <si>
    <t>752</t>
  </si>
  <si>
    <t>外六角螺栓M5*35 8.8级</t>
  </si>
  <si>
    <t>753</t>
  </si>
  <si>
    <t>外六角螺栓M5*40</t>
  </si>
  <si>
    <t>754</t>
  </si>
  <si>
    <t>外六角螺栓M6*15/16 8.8级</t>
  </si>
  <si>
    <t>755</t>
  </si>
  <si>
    <t>外六角螺栓M6*20</t>
  </si>
  <si>
    <t>756</t>
  </si>
  <si>
    <t>外六角螺栓M6*20 8.8</t>
  </si>
  <si>
    <t>757</t>
  </si>
  <si>
    <t>外六角螺栓M6*25</t>
  </si>
  <si>
    <t>758</t>
  </si>
  <si>
    <t>外六角螺栓M6*25 8.8级</t>
  </si>
  <si>
    <t>759</t>
  </si>
  <si>
    <t>外六角螺栓M6*30</t>
  </si>
  <si>
    <t>760</t>
  </si>
  <si>
    <t>外六角螺栓M6*30 8.8级</t>
  </si>
  <si>
    <t>761</t>
  </si>
  <si>
    <t>外六角螺栓M6*35</t>
  </si>
  <si>
    <t>762</t>
  </si>
  <si>
    <t>外六角螺栓M6*35 8.8级</t>
  </si>
  <si>
    <t>763</t>
  </si>
  <si>
    <t>外六角螺栓M6*40</t>
  </si>
  <si>
    <t>764</t>
  </si>
  <si>
    <t>外六角螺栓M6*40 8.8级</t>
  </si>
  <si>
    <t>765</t>
  </si>
  <si>
    <t>外六角螺栓M8*110 8.8级</t>
  </si>
  <si>
    <t>766</t>
  </si>
  <si>
    <t>外六角螺栓M8*16 8.8级</t>
  </si>
  <si>
    <t>767</t>
  </si>
  <si>
    <t>外六角螺栓M8*20</t>
  </si>
  <si>
    <t>768</t>
  </si>
  <si>
    <t>外六角螺栓M8*20 8.8级</t>
  </si>
  <si>
    <t>769</t>
  </si>
  <si>
    <t>外六角螺栓M8*25 8.8级</t>
  </si>
  <si>
    <t>770</t>
  </si>
  <si>
    <t>外六角螺栓M8*30 8.8级</t>
  </si>
  <si>
    <t>771</t>
  </si>
  <si>
    <t>外六角螺栓M8*35 8.8级</t>
  </si>
  <si>
    <t>772</t>
  </si>
  <si>
    <t>外六角螺栓M8*40 8.8级</t>
  </si>
  <si>
    <t>773</t>
  </si>
  <si>
    <t>外六角螺栓M8*45 8.8级</t>
  </si>
  <si>
    <t>774</t>
  </si>
  <si>
    <t>外六角螺栓M8*50 8.8级</t>
  </si>
  <si>
    <t>775</t>
  </si>
  <si>
    <t>外六角螺栓M8*60 8.8级</t>
  </si>
  <si>
    <t>776</t>
  </si>
  <si>
    <t>外六角螺栓M8*70 8.8级</t>
  </si>
  <si>
    <t>777</t>
  </si>
  <si>
    <t>外六角螺栓M16*1.5*80 8.8级全丝</t>
  </si>
  <si>
    <t>778</t>
  </si>
  <si>
    <t>无挡边圆柱轴承NUP309EM</t>
  </si>
  <si>
    <t>779</t>
  </si>
  <si>
    <t>圆螺母M110*2</t>
  </si>
  <si>
    <t>780</t>
  </si>
  <si>
    <t>圆螺母M100</t>
  </si>
  <si>
    <t>781</t>
  </si>
  <si>
    <t>圆头十字自攻螺钉M4*40</t>
  </si>
  <si>
    <t>782</t>
  </si>
  <si>
    <t>圆锥滚子轴承30309</t>
  </si>
  <si>
    <t>783</t>
  </si>
  <si>
    <t>圆锥轴承32307</t>
  </si>
  <si>
    <t>784</t>
  </si>
  <si>
    <t>直线球轴承LB4062800P</t>
  </si>
  <si>
    <t>785</t>
  </si>
  <si>
    <t>直线轴承KH2540PP</t>
  </si>
  <si>
    <t>786</t>
  </si>
  <si>
    <t>直线轴承LME 304768 UUOP</t>
  </si>
  <si>
    <t>787</t>
  </si>
  <si>
    <t>直线轴承SBR30</t>
  </si>
  <si>
    <t>788</t>
  </si>
  <si>
    <t>止退垫φ110</t>
  </si>
  <si>
    <t>789</t>
  </si>
  <si>
    <t>止退垫Ф100</t>
  </si>
  <si>
    <t>790</t>
  </si>
  <si>
    <t>止退垫</t>
  </si>
  <si>
    <t>791</t>
  </si>
  <si>
    <t>轴承1306</t>
  </si>
  <si>
    <t>792</t>
  </si>
  <si>
    <t>轴承1308</t>
  </si>
  <si>
    <t>793</t>
  </si>
  <si>
    <t>轴承(含紧定套H515) 153515</t>
  </si>
  <si>
    <t>794</t>
  </si>
  <si>
    <t>轴承(含紧定套H520)22220CK</t>
  </si>
  <si>
    <t>795</t>
  </si>
  <si>
    <t>轴承1306ETN9</t>
  </si>
  <si>
    <t>796</t>
  </si>
  <si>
    <t>轴承1308ETN</t>
  </si>
  <si>
    <t>797</t>
  </si>
  <si>
    <t>轴承21318-E1A-M/C3</t>
  </si>
  <si>
    <t>798</t>
  </si>
  <si>
    <t>轴承22208</t>
  </si>
  <si>
    <t>799</t>
  </si>
  <si>
    <t>轴承22210E</t>
  </si>
  <si>
    <t>800</t>
  </si>
  <si>
    <t>轴承22214CA/W33</t>
  </si>
  <si>
    <t>801</t>
  </si>
  <si>
    <t>轴承22215CA/W33</t>
  </si>
  <si>
    <t>802</t>
  </si>
  <si>
    <t>轴承22216CA/W33</t>
  </si>
  <si>
    <t>803</t>
  </si>
  <si>
    <t>轴承22217</t>
  </si>
  <si>
    <t>804</t>
  </si>
  <si>
    <t>轴承22217CAK/W33（含H317紧定套圆螺母止退螺母）</t>
  </si>
  <si>
    <t>805</t>
  </si>
  <si>
    <t>轴承22218/W33</t>
  </si>
  <si>
    <t>806</t>
  </si>
  <si>
    <t>轴承22218CAK/W33（含H318紧定套圆螺母止退螺母）</t>
  </si>
  <si>
    <t>807</t>
  </si>
  <si>
    <t>轴承22220C/C4/W33</t>
  </si>
  <si>
    <t>808</t>
  </si>
  <si>
    <t>轴承22220CAK/W33</t>
  </si>
  <si>
    <t>809</t>
  </si>
  <si>
    <t>轴承22222C/W33</t>
  </si>
  <si>
    <t>810</t>
  </si>
  <si>
    <t>轴承22224C/C4//W33</t>
  </si>
  <si>
    <t>811</t>
  </si>
  <si>
    <t>轴承22224C/W33</t>
  </si>
  <si>
    <t>812</t>
  </si>
  <si>
    <t>轴承22224EK/W33</t>
  </si>
  <si>
    <t>813</t>
  </si>
  <si>
    <t>轴承22309E</t>
  </si>
  <si>
    <t>814</t>
  </si>
  <si>
    <t>轴承22311E1.C3</t>
  </si>
  <si>
    <t>815</t>
  </si>
  <si>
    <t>轴承22312E1.C3</t>
  </si>
  <si>
    <t>816</t>
  </si>
  <si>
    <t>轴承22315E1A.M.C3</t>
  </si>
  <si>
    <t>817</t>
  </si>
  <si>
    <t>轴承22316C/W33</t>
  </si>
  <si>
    <t>818</t>
  </si>
  <si>
    <t>轴承23136</t>
  </si>
  <si>
    <t>819</t>
  </si>
  <si>
    <t>轴承23226CAK/W33</t>
  </si>
  <si>
    <t>820</t>
  </si>
  <si>
    <t>轴承23234C/W33</t>
  </si>
  <si>
    <t>821</t>
  </si>
  <si>
    <t>轴承30/7-2RS</t>
  </si>
  <si>
    <t>822</t>
  </si>
  <si>
    <t>轴承30075(2307)E</t>
  </si>
  <si>
    <t>823</t>
  </si>
  <si>
    <t>轴承30202</t>
  </si>
  <si>
    <t>824</t>
  </si>
  <si>
    <t>轴承30207</t>
  </si>
  <si>
    <t>825</t>
  </si>
  <si>
    <t>轴承30214</t>
  </si>
  <si>
    <t>826</t>
  </si>
  <si>
    <t>轴承30306J21＆</t>
  </si>
  <si>
    <t>827</t>
  </si>
  <si>
    <t>轴承30307J2Q</t>
  </si>
  <si>
    <t>828</t>
  </si>
  <si>
    <t>轴承30314</t>
  </si>
  <si>
    <t>829</t>
  </si>
  <si>
    <t>轴承30615</t>
  </si>
  <si>
    <t>830</t>
  </si>
  <si>
    <t>轴承31314</t>
  </si>
  <si>
    <t>831</t>
  </si>
  <si>
    <t>轴承3204-2RS1TN9/MT33</t>
  </si>
  <si>
    <t>832</t>
  </si>
  <si>
    <t>轴承32212</t>
  </si>
  <si>
    <t>833</t>
  </si>
  <si>
    <t>轴承32217</t>
  </si>
  <si>
    <t>834</t>
  </si>
  <si>
    <t>轴承32218</t>
  </si>
  <si>
    <t>835</t>
  </si>
  <si>
    <t>轴承32220</t>
  </si>
  <si>
    <t>836</t>
  </si>
  <si>
    <t>轴承33012</t>
  </si>
  <si>
    <t>837</t>
  </si>
  <si>
    <t>轴承3305A 2RS</t>
  </si>
  <si>
    <t>838</t>
  </si>
  <si>
    <t>轴承3315Ａ</t>
  </si>
  <si>
    <t>839</t>
  </si>
  <si>
    <t>轴承33208</t>
  </si>
  <si>
    <t>840</t>
  </si>
  <si>
    <t>轴承51104</t>
  </si>
  <si>
    <t>841</t>
  </si>
  <si>
    <t>轴承51208</t>
  </si>
  <si>
    <t>842</t>
  </si>
  <si>
    <t>轴承5205-2RS</t>
  </si>
  <si>
    <t>843</t>
  </si>
  <si>
    <t>轴承5208-2RS</t>
  </si>
  <si>
    <t>844</t>
  </si>
  <si>
    <t>轴承6001-2Z</t>
  </si>
  <si>
    <t>845</t>
  </si>
  <si>
    <t>轴承6002-2Z</t>
  </si>
  <si>
    <t>846</t>
  </si>
  <si>
    <t>轴承6003-2Z</t>
  </si>
  <si>
    <t>847</t>
  </si>
  <si>
    <t>轴承6004-2RS1</t>
  </si>
  <si>
    <t>848</t>
  </si>
  <si>
    <t>轴承6004-2Z</t>
  </si>
  <si>
    <t>849</t>
  </si>
  <si>
    <t>轴承6005-2RS</t>
  </si>
  <si>
    <t>850</t>
  </si>
  <si>
    <t>轴承6005ZZV</t>
  </si>
  <si>
    <t>851</t>
  </si>
  <si>
    <t>轴承6006-2RS</t>
  </si>
  <si>
    <t>852</t>
  </si>
  <si>
    <t>轴承6006-2RS1</t>
  </si>
  <si>
    <t>853</t>
  </si>
  <si>
    <t>轴承6007-2RS</t>
  </si>
  <si>
    <t>854</t>
  </si>
  <si>
    <t>轴承6009-2RS</t>
  </si>
  <si>
    <t>855</t>
  </si>
  <si>
    <t>轴承6010-2RS</t>
  </si>
  <si>
    <t>856</t>
  </si>
  <si>
    <t>轴承6011-2Z</t>
  </si>
  <si>
    <t>857</t>
  </si>
  <si>
    <t>轴承6012-2RS</t>
  </si>
  <si>
    <t>858</t>
  </si>
  <si>
    <t>轴承6016-2RS</t>
  </si>
  <si>
    <t>859</t>
  </si>
  <si>
    <t>轴承6020-2RZ C3</t>
  </si>
  <si>
    <t>860</t>
  </si>
  <si>
    <t>轴承6024</t>
  </si>
  <si>
    <t>861</t>
  </si>
  <si>
    <t>轴承6026</t>
  </si>
  <si>
    <t>862</t>
  </si>
  <si>
    <t>轴承6030</t>
  </si>
  <si>
    <t>863</t>
  </si>
  <si>
    <t>轴承609-2RS</t>
  </si>
  <si>
    <t>864</t>
  </si>
  <si>
    <t>轴承61800-2RS</t>
  </si>
  <si>
    <t>865</t>
  </si>
  <si>
    <t>轴承61802</t>
  </si>
  <si>
    <t>866</t>
  </si>
  <si>
    <t>轴承619/8</t>
  </si>
  <si>
    <t>867</t>
  </si>
  <si>
    <t>轴承6200-2RS</t>
  </si>
  <si>
    <t>868</t>
  </si>
  <si>
    <t>轴承6203</t>
  </si>
  <si>
    <t>869</t>
  </si>
  <si>
    <t>轴承6204</t>
  </si>
  <si>
    <t>870</t>
  </si>
  <si>
    <t>轴承6204-2RS1</t>
  </si>
  <si>
    <t>871</t>
  </si>
  <si>
    <t>轴承6205</t>
  </si>
  <si>
    <t>872</t>
  </si>
  <si>
    <t>轴承6205-2RS</t>
  </si>
  <si>
    <t>873</t>
  </si>
  <si>
    <t>轴承6206-2RS</t>
  </si>
  <si>
    <t>874</t>
  </si>
  <si>
    <t>轴承6207</t>
  </si>
  <si>
    <t>875</t>
  </si>
  <si>
    <t>轴承6207-2RS</t>
  </si>
  <si>
    <t>876</t>
  </si>
  <si>
    <t>轴承6207-2RS1</t>
  </si>
  <si>
    <t>877</t>
  </si>
  <si>
    <t>轴承6207-Z</t>
  </si>
  <si>
    <t>878</t>
  </si>
  <si>
    <t>轴承6208</t>
  </si>
  <si>
    <t>879</t>
  </si>
  <si>
    <t>轴承6209-2RZ</t>
  </si>
  <si>
    <t>880</t>
  </si>
  <si>
    <t>轴承6210-2RS</t>
  </si>
  <si>
    <t>881</t>
  </si>
  <si>
    <t>轴承6212-2RS</t>
  </si>
  <si>
    <t>882</t>
  </si>
  <si>
    <t>轴承6212-2Z</t>
  </si>
  <si>
    <t>883</t>
  </si>
  <si>
    <t>轴承6213-2RS</t>
  </si>
  <si>
    <t>884</t>
  </si>
  <si>
    <t>轴承6214-2RS</t>
  </si>
  <si>
    <t>885</t>
  </si>
  <si>
    <t>轴承6215-2RS</t>
  </si>
  <si>
    <t>886</t>
  </si>
  <si>
    <t>轴承6218-2RS</t>
  </si>
  <si>
    <t>887</t>
  </si>
  <si>
    <t>轴承6220-2RS1/C3</t>
  </si>
  <si>
    <t>888</t>
  </si>
  <si>
    <t>轴承62205-2RS</t>
  </si>
  <si>
    <t>889</t>
  </si>
  <si>
    <t>轴承628/7</t>
  </si>
  <si>
    <t>890</t>
  </si>
  <si>
    <t>轴承6302-2Z</t>
  </si>
  <si>
    <t>891</t>
  </si>
  <si>
    <t>轴承6303-2Z</t>
  </si>
  <si>
    <t>892</t>
  </si>
  <si>
    <t>轴承6306-2RS</t>
  </si>
  <si>
    <t>893</t>
  </si>
  <si>
    <t>轴承6307-2RZ</t>
  </si>
  <si>
    <t>894</t>
  </si>
  <si>
    <t>轴承6308-2RS</t>
  </si>
  <si>
    <t>895</t>
  </si>
  <si>
    <t>轴承6309-2RS</t>
  </si>
  <si>
    <t>896</t>
  </si>
  <si>
    <t>轴承6310-2RS</t>
  </si>
  <si>
    <t>897</t>
  </si>
  <si>
    <t>轴承6311-2RS1/C3</t>
  </si>
  <si>
    <t>898</t>
  </si>
  <si>
    <t>轴承6313</t>
  </si>
  <si>
    <t>899</t>
  </si>
  <si>
    <t>轴承6313-2RS</t>
  </si>
  <si>
    <t>900</t>
  </si>
  <si>
    <t>轴承6315-2RS</t>
  </si>
  <si>
    <t>901</t>
  </si>
  <si>
    <t>轴承6317-2RS</t>
  </si>
  <si>
    <t>902</t>
  </si>
  <si>
    <t>轴承6407</t>
  </si>
  <si>
    <t>903</t>
  </si>
  <si>
    <t>轴承6410/C4</t>
  </si>
  <si>
    <t>904</t>
  </si>
  <si>
    <t>轴承6804</t>
  </si>
  <si>
    <t>905</t>
  </si>
  <si>
    <t>轴承6904-2Z</t>
  </si>
  <si>
    <t>906</t>
  </si>
  <si>
    <t>轴承7310AC</t>
  </si>
  <si>
    <t>907</t>
  </si>
  <si>
    <t>轴承BB25（CSK25)</t>
  </si>
  <si>
    <t>908</t>
  </si>
  <si>
    <t>轴承CSK-35</t>
  </si>
  <si>
    <t>909</t>
  </si>
  <si>
    <t>轴承GEG90ES-2RS</t>
  </si>
  <si>
    <t>910</t>
  </si>
  <si>
    <t>轴承HR31314J</t>
  </si>
  <si>
    <t>911</t>
  </si>
  <si>
    <t>轴承INA SI16T/K</t>
  </si>
  <si>
    <t>912</t>
  </si>
  <si>
    <t>轴承LM30UU</t>
  </si>
  <si>
    <t>913</t>
  </si>
  <si>
    <t>轴承NAFU210</t>
  </si>
  <si>
    <t>914</t>
  </si>
  <si>
    <t>轴承NJ203EM</t>
  </si>
  <si>
    <t>915</t>
  </si>
  <si>
    <t>轴承NJ2218EM</t>
  </si>
  <si>
    <t>916</t>
  </si>
  <si>
    <t>轴承NJ318ECME-M1/C3</t>
  </si>
  <si>
    <t>917</t>
  </si>
  <si>
    <t>轴承NSK51106</t>
  </si>
  <si>
    <t>918</t>
  </si>
  <si>
    <t>轴承NU2220E.TVP2</t>
  </si>
  <si>
    <t>919</t>
  </si>
  <si>
    <t>轴承NU307EM/32307</t>
  </si>
  <si>
    <t>920</t>
  </si>
  <si>
    <t>轴承P209</t>
  </si>
  <si>
    <t>921</t>
  </si>
  <si>
    <t>轴承QJ304N2MA/C2L</t>
  </si>
  <si>
    <t>922</t>
  </si>
  <si>
    <t>轴承RAE30-NPP-NR</t>
  </si>
  <si>
    <t>923</t>
  </si>
  <si>
    <t>轴承SB206</t>
  </si>
  <si>
    <t>924</t>
  </si>
  <si>
    <t>轴承SBFD206G</t>
  </si>
  <si>
    <t>925</t>
  </si>
  <si>
    <t>轴承SBLF205</t>
  </si>
  <si>
    <t>926</t>
  </si>
  <si>
    <t>轴承SBLF210</t>
  </si>
  <si>
    <t>927</t>
  </si>
  <si>
    <t>轴承SKF-6204</t>
  </si>
  <si>
    <t>928</t>
  </si>
  <si>
    <t>轴承SKF-6305</t>
  </si>
  <si>
    <t>929</t>
  </si>
  <si>
    <t>轴承SKF6311</t>
  </si>
  <si>
    <t>支</t>
  </si>
  <si>
    <t>930</t>
  </si>
  <si>
    <t>轴承UC204</t>
  </si>
  <si>
    <t>931</t>
  </si>
  <si>
    <t>轴承UC205</t>
  </si>
  <si>
    <t>932</t>
  </si>
  <si>
    <t>轴承UC206</t>
  </si>
  <si>
    <t>933</t>
  </si>
  <si>
    <t>轴承UC207</t>
  </si>
  <si>
    <t>934</t>
  </si>
  <si>
    <t>轴承UC208</t>
  </si>
  <si>
    <t>935</t>
  </si>
  <si>
    <t>轴承UC209</t>
  </si>
  <si>
    <t>936</t>
  </si>
  <si>
    <t>轴承UC210</t>
  </si>
  <si>
    <t>937</t>
  </si>
  <si>
    <t>轴承UC214</t>
  </si>
  <si>
    <t>938</t>
  </si>
  <si>
    <t>轴承UC216</t>
  </si>
  <si>
    <t>939</t>
  </si>
  <si>
    <t>轴承UC218</t>
  </si>
  <si>
    <t>940</t>
  </si>
  <si>
    <t>轴承UC316</t>
  </si>
  <si>
    <t>941</t>
  </si>
  <si>
    <t>轴承UCF204</t>
  </si>
  <si>
    <t>942</t>
  </si>
  <si>
    <t>轴承UCF205</t>
  </si>
  <si>
    <t>943</t>
  </si>
  <si>
    <t>轴承UCF206</t>
  </si>
  <si>
    <t>944</t>
  </si>
  <si>
    <t>轴承UCF207</t>
  </si>
  <si>
    <t>945</t>
  </si>
  <si>
    <t>轴承UCF208</t>
  </si>
  <si>
    <t>946</t>
  </si>
  <si>
    <t>轴承UCF209</t>
  </si>
  <si>
    <t>947</t>
  </si>
  <si>
    <t>轴承UCF210</t>
  </si>
  <si>
    <t>948</t>
  </si>
  <si>
    <t>轴承UCF212</t>
  </si>
  <si>
    <t>949</t>
  </si>
  <si>
    <t>轴承UCF214</t>
  </si>
  <si>
    <t>950</t>
  </si>
  <si>
    <t>轴承UCF215</t>
  </si>
  <si>
    <t>951</t>
  </si>
  <si>
    <t>轴承UCF216</t>
  </si>
  <si>
    <t>952</t>
  </si>
  <si>
    <t>轴承UCF218</t>
  </si>
  <si>
    <t>953</t>
  </si>
  <si>
    <t>轴承UCF220</t>
  </si>
  <si>
    <t>954</t>
  </si>
  <si>
    <t>轴承UCF307</t>
  </si>
  <si>
    <t>955</t>
  </si>
  <si>
    <t>轴承UCF316</t>
  </si>
  <si>
    <t>956</t>
  </si>
  <si>
    <t>轴承UCF320</t>
  </si>
  <si>
    <t>957</t>
  </si>
  <si>
    <t>轴承UCF326</t>
  </si>
  <si>
    <t>958</t>
  </si>
  <si>
    <t>轴承UCFB208</t>
  </si>
  <si>
    <t>959</t>
  </si>
  <si>
    <t>轴承UCFC205</t>
  </si>
  <si>
    <t>960</t>
  </si>
  <si>
    <t>轴承UCFC206</t>
  </si>
  <si>
    <t>961</t>
  </si>
  <si>
    <t>轴承UCFC207</t>
  </si>
  <si>
    <t>962</t>
  </si>
  <si>
    <t>轴承UCFC208</t>
  </si>
  <si>
    <t>963</t>
  </si>
  <si>
    <t>轴承UCFC210</t>
  </si>
  <si>
    <t>964</t>
  </si>
  <si>
    <t>轴承UCFC213</t>
  </si>
  <si>
    <t>965</t>
  </si>
  <si>
    <t>轴承UCFC216</t>
  </si>
  <si>
    <t>966</t>
  </si>
  <si>
    <t>轴承UCFC217</t>
  </si>
  <si>
    <t>967</t>
  </si>
  <si>
    <t>轴承UCFC218</t>
  </si>
  <si>
    <t>968</t>
  </si>
  <si>
    <t>轴承UCFC220</t>
  </si>
  <si>
    <t>969</t>
  </si>
  <si>
    <t>轴承UCFL206</t>
  </si>
  <si>
    <t>970</t>
  </si>
  <si>
    <t>轴承UCFL207</t>
  </si>
  <si>
    <t>971</t>
  </si>
  <si>
    <t>轴承UCFL208</t>
  </si>
  <si>
    <t>972</t>
  </si>
  <si>
    <t>轴承UCFL209</t>
  </si>
  <si>
    <t>973</t>
  </si>
  <si>
    <t>轴承UCFL210</t>
  </si>
  <si>
    <t>974</t>
  </si>
  <si>
    <t>轴承UCFL212</t>
  </si>
  <si>
    <t>975</t>
  </si>
  <si>
    <t>轴承UCFL214</t>
  </si>
  <si>
    <t>976</t>
  </si>
  <si>
    <t>轴承UCFL216</t>
  </si>
  <si>
    <t>977</t>
  </si>
  <si>
    <t>轴承UCFL218</t>
  </si>
  <si>
    <t>978</t>
  </si>
  <si>
    <t>轴承UCFL220</t>
  </si>
  <si>
    <t>979</t>
  </si>
  <si>
    <t>轴承UCP204</t>
  </si>
  <si>
    <t>980</t>
  </si>
  <si>
    <t>轴承UCP206</t>
  </si>
  <si>
    <t>981</t>
  </si>
  <si>
    <t>轴承UCP207</t>
  </si>
  <si>
    <t>982</t>
  </si>
  <si>
    <t>轴承UCP208</t>
  </si>
  <si>
    <t>983</t>
  </si>
  <si>
    <t>轴承UCP209</t>
  </si>
  <si>
    <t>984</t>
  </si>
  <si>
    <t>轴承UCP210</t>
  </si>
  <si>
    <t>985</t>
  </si>
  <si>
    <t>轴承UCP211</t>
  </si>
  <si>
    <t>986</t>
  </si>
  <si>
    <t>轴承UCP212</t>
  </si>
  <si>
    <t>987</t>
  </si>
  <si>
    <t>轴承UCP214</t>
  </si>
  <si>
    <t>988</t>
  </si>
  <si>
    <t>轴承UCP215</t>
  </si>
  <si>
    <t>989</t>
  </si>
  <si>
    <t>轴承UCP216</t>
  </si>
  <si>
    <t>990</t>
  </si>
  <si>
    <t>轴承UCP218</t>
  </si>
  <si>
    <t>991</t>
  </si>
  <si>
    <t>轴承UCP220</t>
  </si>
  <si>
    <t>992</t>
  </si>
  <si>
    <t>轴承UCP308</t>
  </si>
  <si>
    <t>993</t>
  </si>
  <si>
    <t>轴承UCP311-LK</t>
  </si>
  <si>
    <t>994</t>
  </si>
  <si>
    <t>轴承UCP312</t>
  </si>
  <si>
    <t>995</t>
  </si>
  <si>
    <t>轴承UCP313</t>
  </si>
  <si>
    <t>996</t>
  </si>
  <si>
    <t>轴承UCP315</t>
  </si>
  <si>
    <t>997</t>
  </si>
  <si>
    <t>轴承UCP316</t>
  </si>
  <si>
    <t>998</t>
  </si>
  <si>
    <t>轴承UCPA206</t>
  </si>
  <si>
    <t>999</t>
  </si>
  <si>
    <t>轴承UCPA207</t>
  </si>
  <si>
    <t>1000</t>
  </si>
  <si>
    <t>轴承UCPA208</t>
  </si>
  <si>
    <t>1001</t>
  </si>
  <si>
    <t>轴承UCPA209</t>
  </si>
  <si>
    <t>1002</t>
  </si>
  <si>
    <t>轴承UCPA210</t>
  </si>
  <si>
    <t>1003</t>
  </si>
  <si>
    <t>轴承UCPA212</t>
  </si>
  <si>
    <t>1004</t>
  </si>
  <si>
    <t>轴承UCPA213</t>
  </si>
  <si>
    <t>1005</t>
  </si>
  <si>
    <t>轴承UCPG208</t>
  </si>
  <si>
    <t>1006</t>
  </si>
  <si>
    <t>轴承UCPH206</t>
  </si>
  <si>
    <t>1007</t>
  </si>
  <si>
    <t>轴承UCT212</t>
  </si>
  <si>
    <t>1008</t>
  </si>
  <si>
    <t>轴承UCT312</t>
  </si>
  <si>
    <t>1009</t>
  </si>
  <si>
    <t>轴承UK211</t>
  </si>
  <si>
    <t>1010</t>
  </si>
  <si>
    <t>轴承UK212</t>
  </si>
  <si>
    <t>1011</t>
  </si>
  <si>
    <t>轴承UK213</t>
  </si>
  <si>
    <t>1012</t>
  </si>
  <si>
    <t>轴承UK216</t>
  </si>
  <si>
    <t>1013</t>
  </si>
  <si>
    <t>轴承UK217</t>
  </si>
  <si>
    <t>1014</t>
  </si>
  <si>
    <t>轴承UK218</t>
  </si>
  <si>
    <t>1015</t>
  </si>
  <si>
    <t>轴承UKFC211</t>
  </si>
  <si>
    <t>1016</t>
  </si>
  <si>
    <t>轴承UKFC212</t>
  </si>
  <si>
    <t>1017</t>
  </si>
  <si>
    <t>轴承UKFC213</t>
  </si>
  <si>
    <t>1018</t>
  </si>
  <si>
    <t>轴承UKFC217</t>
  </si>
  <si>
    <t>1019</t>
  </si>
  <si>
    <t>轴承单元UCFC212</t>
  </si>
  <si>
    <t>1020</t>
  </si>
  <si>
    <t>轴承座518</t>
  </si>
  <si>
    <t>1021</t>
  </si>
  <si>
    <t>轴承座P212</t>
  </si>
  <si>
    <t>1022</t>
  </si>
  <si>
    <t>轴承座SN214</t>
  </si>
  <si>
    <t>1023</t>
  </si>
  <si>
    <t>轴承座SN216</t>
  </si>
  <si>
    <t>1024</t>
  </si>
  <si>
    <t>轴承座SN218</t>
  </si>
  <si>
    <t>1025</t>
  </si>
  <si>
    <t>轴承座SN515</t>
  </si>
  <si>
    <t>1026</t>
  </si>
  <si>
    <t>轴承座SN517</t>
  </si>
  <si>
    <t>1027</t>
  </si>
  <si>
    <t>轴承座SN518</t>
  </si>
  <si>
    <t>1028</t>
  </si>
  <si>
    <t>轴承座SN524</t>
  </si>
  <si>
    <t>1029</t>
  </si>
  <si>
    <t>轴承座SN526</t>
  </si>
  <si>
    <t>1030</t>
  </si>
  <si>
    <t>轴承座SNL517</t>
  </si>
  <si>
    <t>1031</t>
  </si>
  <si>
    <t>轴承座UCFC211</t>
  </si>
  <si>
    <t>1032</t>
  </si>
  <si>
    <t>轴承座带轴承UCF310</t>
  </si>
  <si>
    <t>1033</t>
  </si>
  <si>
    <t>轴用挡圈100</t>
  </si>
  <si>
    <t>1034</t>
  </si>
  <si>
    <t>轴用挡圈105</t>
  </si>
  <si>
    <t>1035</t>
  </si>
  <si>
    <t>轴用挡圈110</t>
  </si>
  <si>
    <t>1036</t>
  </si>
  <si>
    <t>轴用挡圈115</t>
  </si>
  <si>
    <t>1037</t>
  </si>
  <si>
    <t>轴用挡圈120</t>
  </si>
  <si>
    <t>1038</t>
  </si>
  <si>
    <t>轴用挡圈125</t>
  </si>
  <si>
    <t>1039</t>
  </si>
  <si>
    <t>轴用挡圈130</t>
  </si>
  <si>
    <t>1040</t>
  </si>
  <si>
    <t>轴用挡圈135</t>
  </si>
  <si>
    <t>1041</t>
  </si>
  <si>
    <t>轴用挡圈14</t>
  </si>
  <si>
    <t>1042</t>
  </si>
  <si>
    <t>轴用挡圈140</t>
  </si>
  <si>
    <t>1043</t>
  </si>
  <si>
    <t>轴用挡圈145</t>
  </si>
  <si>
    <t>1044</t>
  </si>
  <si>
    <t>轴用挡圈15</t>
  </si>
  <si>
    <t>1045</t>
  </si>
  <si>
    <t>轴用挡圈150</t>
  </si>
  <si>
    <t>1046</t>
  </si>
  <si>
    <t>轴用挡圈155</t>
  </si>
  <si>
    <t>1047</t>
  </si>
  <si>
    <t>轴用挡圈16</t>
  </si>
  <si>
    <t>1048</t>
  </si>
  <si>
    <t>轴用挡圈160</t>
  </si>
  <si>
    <t>1049</t>
  </si>
  <si>
    <t>轴用挡圈18</t>
  </si>
  <si>
    <t>1050</t>
  </si>
  <si>
    <t>轴用挡圈20</t>
  </si>
  <si>
    <t>1051</t>
  </si>
  <si>
    <t>轴用挡圈22</t>
  </si>
  <si>
    <t>1052</t>
  </si>
  <si>
    <t>轴用挡圈25</t>
  </si>
  <si>
    <t>1053</t>
  </si>
  <si>
    <t>轴用挡圈28</t>
  </si>
  <si>
    <t>1054</t>
  </si>
  <si>
    <t>轴用挡圈35</t>
  </si>
  <si>
    <t>1055</t>
  </si>
  <si>
    <t>轴用挡圈40</t>
  </si>
  <si>
    <t>1056</t>
  </si>
  <si>
    <t>轴用挡圈50</t>
  </si>
  <si>
    <t>1057</t>
  </si>
  <si>
    <t>轴用挡圈55</t>
  </si>
  <si>
    <t>1058</t>
  </si>
  <si>
    <t>轴用挡圈60</t>
  </si>
  <si>
    <t>1059</t>
  </si>
  <si>
    <t>轴用挡圈65</t>
  </si>
  <si>
    <t>1060</t>
  </si>
  <si>
    <t>轴用挡圈70</t>
  </si>
  <si>
    <t>1061</t>
  </si>
  <si>
    <t>轴用挡圈75</t>
  </si>
  <si>
    <t>1062</t>
  </si>
  <si>
    <t>轴用挡圈80</t>
  </si>
  <si>
    <t>1063</t>
  </si>
  <si>
    <t>轴用挡圈85</t>
  </si>
  <si>
    <t>1064</t>
  </si>
  <si>
    <t>轴用挡圈90</t>
  </si>
  <si>
    <t>1065</t>
  </si>
  <si>
    <t>轴用挡圈95</t>
  </si>
  <si>
    <t>1066</t>
  </si>
  <si>
    <t>铸铁轴承座SN520</t>
  </si>
  <si>
    <t>1067</t>
  </si>
  <si>
    <t>转角轴承BYZC18/50B</t>
  </si>
  <si>
    <t>1068</t>
  </si>
  <si>
    <t>转角轴承BYZC25/75A L12</t>
  </si>
  <si>
    <t>1069</t>
  </si>
  <si>
    <t>转角轴承安装板BYFHB-HNSH-AZB3200*49.5*28</t>
  </si>
  <si>
    <t>1070</t>
  </si>
  <si>
    <t>组合垫</t>
  </si>
  <si>
    <t>1071</t>
  </si>
  <si>
    <t>组合垫10</t>
  </si>
  <si>
    <t>1072</t>
  </si>
  <si>
    <t>组合垫8mm</t>
  </si>
  <si>
    <t>1073</t>
  </si>
  <si>
    <t>组合密封垫φ12</t>
  </si>
  <si>
    <t>1074</t>
  </si>
  <si>
    <t>组合密封垫φ16</t>
  </si>
  <si>
    <t>1075</t>
  </si>
  <si>
    <t>组合密封垫φ22</t>
  </si>
  <si>
    <t>1076</t>
  </si>
  <si>
    <t>组合密封垫φ27</t>
  </si>
  <si>
    <t>1077</t>
  </si>
  <si>
    <t>组合密封垫φ33</t>
  </si>
  <si>
    <t>1078</t>
  </si>
  <si>
    <t>组合密封垫Φ35  (7款/套)</t>
  </si>
  <si>
    <t>1079</t>
  </si>
  <si>
    <t>组合密封垫Ф24</t>
  </si>
  <si>
    <t>1080</t>
  </si>
  <si>
    <t>组合密封垫Ф42</t>
  </si>
  <si>
    <t>1081</t>
  </si>
  <si>
    <t>管子钳</t>
  </si>
  <si>
    <t>1082</t>
  </si>
  <si>
    <t>橡胶O型圈φ48*3</t>
  </si>
  <si>
    <t>1083</t>
  </si>
  <si>
    <t>进口油封42*28*7</t>
  </si>
  <si>
    <t>1084</t>
  </si>
  <si>
    <t>螺栓30*90</t>
  </si>
  <si>
    <t>1085</t>
  </si>
  <si>
    <t>曲面齿式联轴器M65-25-38</t>
  </si>
  <si>
    <t>1086</t>
  </si>
  <si>
    <t>轴承NSK</t>
  </si>
  <si>
    <t>1087</t>
  </si>
  <si>
    <t>开口弹性圆柱销</t>
  </si>
  <si>
    <t>1088</t>
  </si>
  <si>
    <t>圆螺母</t>
  </si>
  <si>
    <t>1089</t>
  </si>
  <si>
    <t>轴承哈尔滨轴承</t>
  </si>
  <si>
    <t>1090</t>
  </si>
  <si>
    <t>内六角螺栓12.9级</t>
  </si>
  <si>
    <t>1091</t>
  </si>
  <si>
    <t>三角皮带</t>
  </si>
  <si>
    <t>1092</t>
  </si>
  <si>
    <t>内六角螺栓10.9级</t>
  </si>
  <si>
    <t>1093</t>
  </si>
  <si>
    <t>外六角螺栓10.9级</t>
  </si>
  <si>
    <t>1094</t>
  </si>
  <si>
    <t>不锈钢蝶形螺母</t>
  </si>
  <si>
    <t>1095</t>
  </si>
  <si>
    <t>NSK轴承</t>
  </si>
  <si>
    <t>1096</t>
  </si>
  <si>
    <t>氟胶O型圈40*3</t>
  </si>
  <si>
    <t>1097</t>
  </si>
  <si>
    <t>不锈钢螺母304材质</t>
  </si>
  <si>
    <t>1098</t>
  </si>
  <si>
    <t>不锈钢平垫304材质</t>
  </si>
  <si>
    <t>1099</t>
  </si>
  <si>
    <t>不锈钢自锁螺母M8</t>
  </si>
  <si>
    <t>1100</t>
  </si>
  <si>
    <t>O型圈32.9*3.55</t>
  </si>
  <si>
    <t>1101</t>
  </si>
  <si>
    <t>O型圈39.3**4</t>
  </si>
  <si>
    <t>1102</t>
  </si>
  <si>
    <t>O型圈19*1.9</t>
  </si>
  <si>
    <t>1103</t>
  </si>
  <si>
    <t>轴承33212</t>
  </si>
  <si>
    <t>1104</t>
  </si>
  <si>
    <t>SKF轴承32308</t>
  </si>
  <si>
    <t>1105</t>
  </si>
  <si>
    <t>单列圆锥滚子轴承SKF32309</t>
  </si>
  <si>
    <t>1106</t>
  </si>
  <si>
    <t>内六角螺栓M8*30 10.9级</t>
  </si>
  <si>
    <t>1107</t>
  </si>
  <si>
    <t>内六角螺栓M8*20 10.9级</t>
  </si>
  <si>
    <t>1108</t>
  </si>
  <si>
    <t>镀锌U型螺栓M6*20*28</t>
  </si>
  <si>
    <t>1109</t>
  </si>
  <si>
    <t>骨架油封18*30*7</t>
  </si>
  <si>
    <t>1110</t>
  </si>
  <si>
    <t>O型圈（氟橡胶）∮335*5.7</t>
  </si>
  <si>
    <t>1111</t>
  </si>
  <si>
    <t>三角带SPB1700</t>
  </si>
  <si>
    <t>1112</t>
  </si>
  <si>
    <t>轴承6000-2RS</t>
  </si>
  <si>
    <t>1113</t>
  </si>
  <si>
    <t>轴承22211EK</t>
  </si>
  <si>
    <t>1114</t>
  </si>
  <si>
    <t>直线轴承LB5075100</t>
  </si>
  <si>
    <t>1115</t>
  </si>
  <si>
    <t>轴承NJ211ECJ</t>
  </si>
  <si>
    <t>1116</t>
  </si>
  <si>
    <t>紧定套H311</t>
  </si>
  <si>
    <t>1117</t>
  </si>
  <si>
    <t>轴承6219</t>
  </si>
  <si>
    <t>1118</t>
  </si>
  <si>
    <t>轴承51105</t>
  </si>
  <si>
    <t>1119</t>
  </si>
  <si>
    <t>内六角螺栓M36*150</t>
  </si>
  <si>
    <t>1120</t>
  </si>
  <si>
    <t>不锈钢螺栓M12*80</t>
  </si>
  <si>
    <t>1121</t>
  </si>
  <si>
    <t>FAG轴承N220E M1 C3</t>
  </si>
  <si>
    <t>瓶</t>
  </si>
  <si>
    <t>1122</t>
  </si>
  <si>
    <t>O型圈∮30/31.5*3.55</t>
  </si>
  <si>
    <t>1123</t>
  </si>
  <si>
    <t>轴承31311J2/QDF</t>
  </si>
  <si>
    <t>1124</t>
  </si>
  <si>
    <t>同步带600-8M-50</t>
  </si>
  <si>
    <t>1125</t>
  </si>
  <si>
    <t>轴承6015/RZ</t>
  </si>
  <si>
    <t>1126</t>
  </si>
  <si>
    <t>NSK轴承NU220M(W)/C3</t>
  </si>
  <si>
    <t>1127</t>
  </si>
  <si>
    <t>沉头内六角螺栓M16*80</t>
  </si>
  <si>
    <t>1128</t>
  </si>
  <si>
    <t>O型圈∮179.3*5.7</t>
  </si>
  <si>
    <t>1129</t>
  </si>
  <si>
    <t>O型圈∮209.3*5.7</t>
  </si>
  <si>
    <t>1130</t>
  </si>
  <si>
    <t>骨架油封95*145*10</t>
  </si>
  <si>
    <t>1131</t>
  </si>
  <si>
    <t>O型圈∮330*5.7</t>
  </si>
  <si>
    <t>1132</t>
  </si>
  <si>
    <t>不锈钢内六角螺栓M6*16/20 A4-80</t>
  </si>
  <si>
    <t>1133</t>
  </si>
  <si>
    <t>不锈钢螺母M14</t>
  </si>
  <si>
    <t>1134</t>
  </si>
  <si>
    <t>轴承NAP209</t>
  </si>
  <si>
    <t>1135</t>
  </si>
  <si>
    <t>轴承30310</t>
  </si>
  <si>
    <t>1136</t>
  </si>
  <si>
    <t>O型圈145*3.1</t>
  </si>
  <si>
    <t>1137</t>
  </si>
  <si>
    <t>O型圈55*3.1</t>
  </si>
  <si>
    <t>1138</t>
  </si>
  <si>
    <t>外六角螺栓M30*140 8.8级</t>
  </si>
  <si>
    <t>1139</t>
  </si>
  <si>
    <t>不锈钢外六角螺栓M24*80/90</t>
  </si>
  <si>
    <t>1140</t>
  </si>
  <si>
    <t>不锈钢内六角螺栓M6*30</t>
  </si>
  <si>
    <t>1141</t>
  </si>
  <si>
    <t>单向轴承CSK-35-P</t>
  </si>
  <si>
    <t>1142</t>
  </si>
  <si>
    <t>沉头内六角螺栓M12*70 8.8级</t>
  </si>
  <si>
    <t>1143</t>
  </si>
  <si>
    <t>不锈钢外六角螺栓M20*65 半丝 材质A4-80</t>
  </si>
  <si>
    <t>1144</t>
  </si>
  <si>
    <t>不锈钢外六角螺栓M12*90</t>
  </si>
  <si>
    <t>1145</t>
  </si>
  <si>
    <t>不锈钢弹垫20</t>
  </si>
  <si>
    <t>1146</t>
  </si>
  <si>
    <t>直线轴承HG35</t>
  </si>
  <si>
    <t>1147</t>
  </si>
  <si>
    <t>骨架油封25*50*8</t>
  </si>
  <si>
    <t>1148</t>
  </si>
  <si>
    <t>三角带A1346</t>
  </si>
  <si>
    <t>1149</t>
  </si>
  <si>
    <t>紧定套H309 FAG</t>
  </si>
  <si>
    <t>1150</t>
  </si>
  <si>
    <t>轴承座SN609 品牌FAG</t>
  </si>
  <si>
    <t>1151</t>
  </si>
  <si>
    <t>内六角螺栓M6*12 10.9级</t>
  </si>
  <si>
    <t>1152</t>
  </si>
  <si>
    <t>三角带SPA1150/1157</t>
  </si>
  <si>
    <t>1153</t>
  </si>
  <si>
    <t>TR立式带座轴承NAP210 带偏心锁紧套</t>
  </si>
  <si>
    <t>1154</t>
  </si>
  <si>
    <t>轴承7410AC</t>
  </si>
  <si>
    <t>件</t>
  </si>
  <si>
    <t>1155</t>
  </si>
  <si>
    <t>轴承6408 NSK</t>
  </si>
  <si>
    <t>1156</t>
  </si>
  <si>
    <t>无挡边圆柱轴承NJ2310E NSK</t>
  </si>
  <si>
    <t>1157</t>
  </si>
  <si>
    <t>角接触球轴承3204-RS</t>
  </si>
  <si>
    <t>1158</t>
  </si>
  <si>
    <t>外六角螺栓M30*150 10.9级</t>
  </si>
  <si>
    <t>1159</t>
  </si>
  <si>
    <t>铅丸直径6mm</t>
  </si>
  <si>
    <t>千克</t>
  </si>
  <si>
    <t>1160</t>
  </si>
  <si>
    <t>氟橡胶O型圈180*3.1 耐高温耐腐蚀</t>
  </si>
  <si>
    <t>1161</t>
  </si>
  <si>
    <t>SKF圆螺母HM3044</t>
  </si>
  <si>
    <t>1162</t>
  </si>
  <si>
    <t>双头螺栓M30*140 10.9级</t>
  </si>
  <si>
    <t>1163</t>
  </si>
  <si>
    <t>不锈钢外六角螺栓M6*16</t>
  </si>
  <si>
    <t>1164</t>
  </si>
  <si>
    <t>不锈钢外六角螺栓M6*12</t>
  </si>
  <si>
    <t>1165</t>
  </si>
  <si>
    <t>不锈钢外六角螺栓M16*140  304</t>
  </si>
  <si>
    <t>1166</t>
  </si>
  <si>
    <t>不锈钢外六角螺栓M16*110 304</t>
  </si>
  <si>
    <t>1167</t>
  </si>
  <si>
    <t>三角带SPA950</t>
  </si>
  <si>
    <t>1168</t>
  </si>
  <si>
    <t>不锈钢外六角螺栓M16*120  304</t>
  </si>
  <si>
    <t>1169</t>
  </si>
  <si>
    <t>不锈钢外六角螺栓M16*130  304</t>
  </si>
  <si>
    <t>1170</t>
  </si>
  <si>
    <t>内六角英制螺栓8.8级 直径1/4（6.35mm），螺距28牙，长度88mm，总长度94mm</t>
  </si>
  <si>
    <t>1171</t>
  </si>
  <si>
    <t>内六角英制螺栓8.8级 直径3/4（19.5mm），螺距10牙，长度160mm</t>
  </si>
  <si>
    <t>1172</t>
  </si>
  <si>
    <t>三角带SPA970</t>
  </si>
  <si>
    <t>1173</t>
  </si>
  <si>
    <t>不锈钢内六角螺栓M10*70</t>
  </si>
  <si>
    <t>1174</t>
  </si>
  <si>
    <t>外六角螺栓M30*130 8.8级</t>
  </si>
  <si>
    <t>1175</t>
  </si>
  <si>
    <t>不锈钢内六角螺栓M10*60</t>
  </si>
  <si>
    <t>1176</t>
  </si>
  <si>
    <t>无挡边圆柱轴承NJ2312EM</t>
  </si>
  <si>
    <t>1177</t>
  </si>
  <si>
    <t>SKF定位环FRB10/110</t>
  </si>
  <si>
    <t>1178</t>
  </si>
  <si>
    <t>SKF密封环TSN512L</t>
  </si>
  <si>
    <t>1179</t>
  </si>
  <si>
    <t>外六角螺栓M30*130半丝 10.9级</t>
  </si>
  <si>
    <t>1180</t>
  </si>
  <si>
    <t>三角皮带SPA1620/1632</t>
  </si>
  <si>
    <t>1181</t>
  </si>
  <si>
    <t>三角皮带SPB1422/1410</t>
  </si>
  <si>
    <t>1182</t>
  </si>
  <si>
    <t>环形同步带PU-8M-30-ST-2440mm</t>
  </si>
  <si>
    <t>1183</t>
  </si>
  <si>
    <t>三角皮带SPB1480/1500</t>
  </si>
  <si>
    <t>1184</t>
  </si>
  <si>
    <t>FAG轴承6208-2RSR</t>
  </si>
  <si>
    <t>1185</t>
  </si>
  <si>
    <t>深沟球轴承6010-2RS,SKF正品</t>
  </si>
  <si>
    <t>1186</t>
  </si>
  <si>
    <t>O型圈53*1.8</t>
  </si>
  <si>
    <t>1187</t>
  </si>
  <si>
    <t>三角带SPZ1700 三维</t>
  </si>
  <si>
    <t>1188</t>
  </si>
  <si>
    <t>耐高温橡胶O型圈61*5.5</t>
  </si>
  <si>
    <t>1189</t>
  </si>
  <si>
    <t>骨架油封100*55*10进口</t>
  </si>
  <si>
    <t>1190</t>
  </si>
  <si>
    <t>平垫25*44*4</t>
  </si>
  <si>
    <t>1191</t>
  </si>
  <si>
    <t>骨架油封35*16*10</t>
  </si>
  <si>
    <t>1192</t>
  </si>
  <si>
    <t>喷浆阀组件SDUC001900</t>
  </si>
  <si>
    <t>1193</t>
  </si>
  <si>
    <t>钢带张紧油缸成套密封00-0100-14-16-42</t>
  </si>
  <si>
    <t>1194</t>
  </si>
  <si>
    <t>主电路动插件DCT6C-B-3-250</t>
  </si>
  <si>
    <t>1195</t>
  </si>
  <si>
    <t>止回阀00-0100-00-53-65</t>
  </si>
  <si>
    <t>1196</t>
  </si>
  <si>
    <t>轴承31307</t>
  </si>
  <si>
    <t>1197</t>
  </si>
  <si>
    <t>螺杆泵驱动轴G40-1,上海上久</t>
  </si>
  <si>
    <t>1198</t>
  </si>
  <si>
    <t>气动阀4H210-8</t>
  </si>
  <si>
    <t>块</t>
  </si>
  <si>
    <t>1199</t>
  </si>
  <si>
    <t>轴承7218B</t>
  </si>
  <si>
    <t>1200</t>
  </si>
  <si>
    <t>O型圈150*3.55</t>
  </si>
  <si>
    <t>1201</t>
  </si>
  <si>
    <t>连接架配立式管道化工泵LSG50-200</t>
  </si>
  <si>
    <t>1202</t>
  </si>
  <si>
    <t>不锈钢叶轮SWh-80-315c</t>
  </si>
  <si>
    <t>1203</t>
  </si>
  <si>
    <t>气压调节阀40-7222-2010</t>
  </si>
  <si>
    <t>1204</t>
  </si>
  <si>
    <t>O型圈77×1.8mm</t>
  </si>
  <si>
    <t>1205</t>
  </si>
  <si>
    <t>内六角紧定螺栓B5W3/4″*10牙长度2″mm</t>
  </si>
  <si>
    <t>1206</t>
  </si>
  <si>
    <t>沉头内六角螺栓M10*45 12.9级</t>
  </si>
  <si>
    <t>1207</t>
  </si>
  <si>
    <t>沉头内六角螺栓M16*70 8.8级</t>
  </si>
  <si>
    <t>1208</t>
  </si>
  <si>
    <t>沉头内六角螺栓M16*60 12.9级</t>
  </si>
  <si>
    <t>1209</t>
  </si>
  <si>
    <t>沉头内六角螺栓M10*60 8.8级</t>
  </si>
  <si>
    <t>1210</t>
  </si>
  <si>
    <t>沉头内六角螺栓M10*50 8.8级</t>
  </si>
  <si>
    <t>1211</t>
  </si>
  <si>
    <t>轴承32004</t>
  </si>
  <si>
    <t>1212</t>
  </si>
  <si>
    <t>不锈钢内六角螺栓M5*30</t>
  </si>
  <si>
    <t>1213</t>
  </si>
  <si>
    <t>不锈钢螺母M5</t>
  </si>
  <si>
    <t>1214</t>
  </si>
  <si>
    <t>半轴EQ153</t>
  </si>
  <si>
    <t>1215</t>
  </si>
  <si>
    <t>侧滚轮组111208杭叉3.8T</t>
  </si>
  <si>
    <t>1216</t>
  </si>
  <si>
    <t>侧滚轮组58*80 杭叉5T</t>
  </si>
  <si>
    <t>1217</t>
  </si>
  <si>
    <t>侧装式液位计UHZ57-CZ1-DN25PN2.5-1000-0.85-300-2.5</t>
  </si>
  <si>
    <t>1218</t>
  </si>
  <si>
    <t>叉车AB环杭叉3.8吨</t>
  </si>
  <si>
    <t>1219</t>
  </si>
  <si>
    <t>叉车变速箱修理包杭叉3.8吨</t>
  </si>
  <si>
    <t>1220</t>
  </si>
  <si>
    <t>叉车侧移滑轮螺栓合力小五吨</t>
  </si>
  <si>
    <t>1221</t>
  </si>
  <si>
    <t>叉车刹车片TCM3吨</t>
  </si>
  <si>
    <t>片</t>
  </si>
  <si>
    <t>1222</t>
  </si>
  <si>
    <t>叉车传动轴111208杭叉3.8T</t>
  </si>
  <si>
    <t>1223</t>
  </si>
  <si>
    <t>叉车电瓶接头合力小五吨</t>
  </si>
  <si>
    <t>副</t>
  </si>
  <si>
    <t>1224</t>
  </si>
  <si>
    <t>叉车加长块杭叉3.8吨</t>
  </si>
  <si>
    <t>1225</t>
  </si>
  <si>
    <t>叉车喇叭12V</t>
  </si>
  <si>
    <t>1226</t>
  </si>
  <si>
    <t>叉车轮胎螺栓</t>
  </si>
  <si>
    <t>1227</t>
  </si>
  <si>
    <t>叉车实芯轮胎825-15</t>
  </si>
  <si>
    <t>1228</t>
  </si>
  <si>
    <t>叉车调压阀小五吨</t>
  </si>
  <si>
    <t>1229</t>
  </si>
  <si>
    <t>叉车油管R450-60200</t>
  </si>
  <si>
    <t>1230</t>
  </si>
  <si>
    <t>叉车油管Φ10*400</t>
  </si>
  <si>
    <t>1231</t>
  </si>
  <si>
    <t>刹车鼓合力5T</t>
  </si>
  <si>
    <t>1232</t>
  </si>
  <si>
    <t>差压变送器EJA110A 0-400mBar</t>
  </si>
  <si>
    <t>1233</t>
  </si>
  <si>
    <t>差压变送器EJA110A-DLS5A-22DN  -1000-1000Pa</t>
  </si>
  <si>
    <t>1234</t>
  </si>
  <si>
    <t>差压变送器EJA310A 0-25Bar</t>
  </si>
  <si>
    <t>1235</t>
  </si>
  <si>
    <t>柴油油管小五吨杭叉</t>
  </si>
  <si>
    <t>1236</t>
  </si>
  <si>
    <t>车用保险丝10A</t>
  </si>
  <si>
    <t>1237</t>
  </si>
  <si>
    <t>充电器</t>
  </si>
  <si>
    <t>1238</t>
  </si>
  <si>
    <t>电瓶105</t>
  </si>
  <si>
    <t>1239</t>
  </si>
  <si>
    <t>方向机专用油管Ф10*2S*450　江淮汽车用</t>
  </si>
  <si>
    <t>1240</t>
  </si>
  <si>
    <t>高压油管</t>
  </si>
  <si>
    <t>1241</t>
  </si>
  <si>
    <t>高压油管Φ16*1500</t>
  </si>
  <si>
    <t>1242</t>
  </si>
  <si>
    <t>高压油管Ф20</t>
  </si>
  <si>
    <t>1243</t>
  </si>
  <si>
    <t>高压油管接头Φ8</t>
  </si>
  <si>
    <t>1244</t>
  </si>
  <si>
    <t>焊接式管EQ153</t>
  </si>
  <si>
    <t>1245</t>
  </si>
  <si>
    <t>后桥主从动锥齿轮2402N4-021</t>
  </si>
  <si>
    <t>1246</t>
  </si>
  <si>
    <t>活塞杆DNC-100-220-YP</t>
  </si>
  <si>
    <t>1247</t>
  </si>
  <si>
    <t>货车刹车蹄175*153*13</t>
  </si>
  <si>
    <t>1248</t>
  </si>
  <si>
    <t>货车刹车蹄销TCM3吨</t>
  </si>
  <si>
    <t>1249</t>
  </si>
  <si>
    <t>货车后轮油封175*153*13</t>
  </si>
  <si>
    <t>1250</t>
  </si>
  <si>
    <t>机械手操作杆连杆L380</t>
  </si>
  <si>
    <t>1251</t>
  </si>
  <si>
    <t>机械手大臂轴销60*190</t>
  </si>
  <si>
    <t>1252</t>
  </si>
  <si>
    <t>机械手底座按图加工</t>
  </si>
  <si>
    <t>1253</t>
  </si>
  <si>
    <t>机械手底座板(加工件)</t>
  </si>
  <si>
    <t>1254</t>
  </si>
  <si>
    <t>机械手多路阀TM20-BH-05-JR</t>
  </si>
  <si>
    <t>1255</t>
  </si>
  <si>
    <t>机械手隔套1EQ153</t>
  </si>
  <si>
    <t>1256</t>
  </si>
  <si>
    <t>机械手隔套2EQ153</t>
  </si>
  <si>
    <t>1257</t>
  </si>
  <si>
    <t>机械手关节轴承72*49*42</t>
  </si>
  <si>
    <t>1258</t>
  </si>
  <si>
    <t>机械手关节轴承85*58*45</t>
  </si>
  <si>
    <t>1259</t>
  </si>
  <si>
    <t>机械手内衬套50*40*45</t>
  </si>
  <si>
    <t>1260</t>
  </si>
  <si>
    <t>机械手内衬套60*50*50</t>
  </si>
  <si>
    <t>1261</t>
  </si>
  <si>
    <t>机械手内衬套60*50*60</t>
  </si>
  <si>
    <t>1262</t>
  </si>
  <si>
    <t>机械手小臂轴销50*135</t>
  </si>
  <si>
    <t>1263</t>
  </si>
  <si>
    <t>机械手新马达液压接头加工件</t>
  </si>
  <si>
    <t>1264</t>
  </si>
  <si>
    <t>机械手新马达油缸接头加工件</t>
  </si>
  <si>
    <t>1265</t>
  </si>
  <si>
    <t>机械手液压接头按图加工</t>
  </si>
  <si>
    <t>1266</t>
  </si>
  <si>
    <t>机械手油缸筒DN90*643mm</t>
  </si>
  <si>
    <t>1267</t>
  </si>
  <si>
    <t>机械手爪子原装油缸密封圈Φ80</t>
  </si>
  <si>
    <t>1268</t>
  </si>
  <si>
    <t>机械手轴套Φ45*55</t>
  </si>
  <si>
    <t>1269</t>
  </si>
  <si>
    <t>机械手轴套Φ50*60</t>
  </si>
  <si>
    <t>1270</t>
  </si>
  <si>
    <t>机械手抓手轴套圆L380</t>
  </si>
  <si>
    <t>1271</t>
  </si>
  <si>
    <t>机油管</t>
  </si>
  <si>
    <t>1272</t>
  </si>
  <si>
    <t>机油滤芯</t>
  </si>
  <si>
    <t>1273</t>
  </si>
  <si>
    <t>机油滤芯0810</t>
  </si>
  <si>
    <t>1274</t>
  </si>
  <si>
    <t>空气滤清器KW1526</t>
  </si>
  <si>
    <t>1275</t>
  </si>
  <si>
    <t>空气滤清器QUQ3-40*4.BH</t>
  </si>
  <si>
    <t>1276</t>
  </si>
  <si>
    <t>空气滤清器W-0.9/1.6</t>
  </si>
  <si>
    <t>1277</t>
  </si>
  <si>
    <t>空气滤芯K1330</t>
  </si>
  <si>
    <t>1278</t>
  </si>
  <si>
    <t>空气滤芯KW1634</t>
  </si>
  <si>
    <t>1279</t>
  </si>
  <si>
    <t>离合器压盘</t>
  </si>
  <si>
    <t>1280</t>
  </si>
  <si>
    <t>轮毂</t>
  </si>
  <si>
    <t>1281</t>
  </si>
  <si>
    <t>轮毂油封TCM3吨</t>
  </si>
  <si>
    <t>1282</t>
  </si>
  <si>
    <t>内胎23.5-25</t>
  </si>
  <si>
    <t>1283</t>
  </si>
  <si>
    <t>排气阀L-SEV-1/2-MSV</t>
  </si>
  <si>
    <t>1284</t>
  </si>
  <si>
    <t>排水三连FRC-1-D-7-MAXI-A</t>
  </si>
  <si>
    <t>1285</t>
  </si>
  <si>
    <t>启动熄火控制器24V</t>
  </si>
  <si>
    <t>1286</t>
  </si>
  <si>
    <t>气缸垫杭叉小五吨</t>
  </si>
  <si>
    <t>1287</t>
  </si>
  <si>
    <t>气门咀1M*2M*5mm</t>
  </si>
  <si>
    <t>1288</t>
  </si>
  <si>
    <t>汽车反光镜24V</t>
  </si>
  <si>
    <t>1289</t>
  </si>
  <si>
    <t>汽车内扣手4108</t>
  </si>
  <si>
    <t>1290</t>
  </si>
  <si>
    <t>汽缸垫杭叉3.8吨</t>
  </si>
  <si>
    <t>1291</t>
  </si>
  <si>
    <t>青稞纸0.5mm</t>
  </si>
  <si>
    <t>1292</t>
  </si>
  <si>
    <t>倾斜油缸杭叉小五吨R45M430</t>
  </si>
  <si>
    <t>1293</t>
  </si>
  <si>
    <t>倾斜油缸主销5T</t>
  </si>
  <si>
    <t>1294</t>
  </si>
  <si>
    <t>曲轴瓦杭叉3.8吨490B</t>
  </si>
  <si>
    <t>组</t>
  </si>
  <si>
    <t>1295</t>
  </si>
  <si>
    <t>三阀组GRLA-1/2-B</t>
  </si>
  <si>
    <t>1296</t>
  </si>
  <si>
    <t>三色后尾灯</t>
  </si>
  <si>
    <t>只</t>
  </si>
  <si>
    <t>1297</t>
  </si>
  <si>
    <t>双联齿轮泵DGBP0020-2DG1BP0909R</t>
  </si>
  <si>
    <t>1298</t>
  </si>
  <si>
    <t>水泵轴Φ25( IS65-40-200用泵)</t>
  </si>
  <si>
    <t>1299</t>
  </si>
  <si>
    <t>水温传感器4108</t>
  </si>
  <si>
    <t>1300</t>
  </si>
  <si>
    <t>拖拉机钢圈φ130</t>
  </si>
  <si>
    <t>1301</t>
  </si>
  <si>
    <t>拖拉机离合器片小五吨</t>
  </si>
  <si>
    <t>1302</t>
  </si>
  <si>
    <t>拖拉机轮胎600-16(含内外胎)</t>
  </si>
  <si>
    <t>1303</t>
  </si>
  <si>
    <t>万向节总成</t>
  </si>
  <si>
    <t>1304</t>
  </si>
  <si>
    <t>尾灯总成3.8吨</t>
  </si>
  <si>
    <t>1305</t>
  </si>
  <si>
    <t>蜗壳配GMZ65-34-60上海连成</t>
  </si>
  <si>
    <t>1306</t>
  </si>
  <si>
    <t>钥匙开关</t>
  </si>
  <si>
    <t>1307</t>
  </si>
  <si>
    <t>油封垫EQ153</t>
  </si>
  <si>
    <t>1308</t>
  </si>
  <si>
    <t>油量传感器小五吨杭叉</t>
  </si>
  <si>
    <t>1309</t>
  </si>
  <si>
    <t>油门回位弹簧TCM叉车</t>
  </si>
  <si>
    <t>1310</t>
  </si>
  <si>
    <t>油箱盖</t>
  </si>
  <si>
    <t>1311</t>
  </si>
  <si>
    <t>止推垫圈MB34</t>
  </si>
  <si>
    <t>1312</t>
  </si>
  <si>
    <t>转臂固定双头螺杆230-SYT100-250</t>
  </si>
  <si>
    <t>1313</t>
  </si>
  <si>
    <t>转向缸维修包5T叉车</t>
  </si>
  <si>
    <t>1314</t>
  </si>
  <si>
    <t>转向油缸总成</t>
  </si>
  <si>
    <t>1315</t>
  </si>
  <si>
    <t>装载机夹爪油缸密封圈951-3</t>
  </si>
  <si>
    <t>1316</t>
  </si>
  <si>
    <t>叉车油管M22*2000</t>
  </si>
  <si>
    <t>1317</t>
  </si>
  <si>
    <t>刹车油</t>
  </si>
  <si>
    <t>1318</t>
  </si>
  <si>
    <t>电喇叭</t>
  </si>
  <si>
    <t>1319</t>
  </si>
  <si>
    <t>液压油管R450-63200</t>
  </si>
  <si>
    <t>1320</t>
  </si>
  <si>
    <t>液压油管R450-620200</t>
  </si>
  <si>
    <t>1321</t>
  </si>
  <si>
    <t>液压油管GY/R450</t>
  </si>
  <si>
    <t>1322</t>
  </si>
  <si>
    <t>液压油管R450-620300</t>
  </si>
  <si>
    <t>1323</t>
  </si>
  <si>
    <t>液压油管R450-620400</t>
  </si>
  <si>
    <t>1324</t>
  </si>
  <si>
    <t>液压油管R450-63300</t>
  </si>
  <si>
    <t>1325</t>
  </si>
  <si>
    <t>液压油管R450-63100</t>
  </si>
  <si>
    <t>1326</t>
  </si>
  <si>
    <t>液压油管GY/R450 630600</t>
  </si>
  <si>
    <t>1327</t>
  </si>
  <si>
    <t>linde万向节0009341301</t>
  </si>
  <si>
    <t>1328</t>
  </si>
  <si>
    <t>高压油管25 1V1300</t>
  </si>
  <si>
    <t>1329</t>
  </si>
  <si>
    <t>变矩器连轴器杭叉小五吨</t>
  </si>
  <si>
    <t>1330</t>
  </si>
  <si>
    <t>倾斜油缸拉环杭叉小五吨</t>
  </si>
  <si>
    <t>1331</t>
  </si>
  <si>
    <t>减速机箱体上通气帽M8*1</t>
  </si>
  <si>
    <t>1332</t>
  </si>
  <si>
    <t>减速机箱体上通气帽M10*1</t>
  </si>
  <si>
    <t>1333</t>
  </si>
  <si>
    <t>减速机箱体上通气帽M16*1.5</t>
  </si>
  <si>
    <t>1334</t>
  </si>
  <si>
    <t>转向轮毂螺栓3T</t>
  </si>
  <si>
    <t>1335</t>
  </si>
  <si>
    <t>轴套60X75X50</t>
  </si>
  <si>
    <t>1336</t>
  </si>
  <si>
    <t>高压油管10*1700</t>
  </si>
  <si>
    <t>1337</t>
  </si>
  <si>
    <t>ABB交流接触器A185D-30-11 220V</t>
  </si>
  <si>
    <t>1338</t>
  </si>
  <si>
    <t>ABB交流接触器A95D-30-11 220V</t>
  </si>
  <si>
    <t>1339</t>
  </si>
  <si>
    <t>ABB热继电器TA200 DU 200</t>
  </si>
  <si>
    <t>1340</t>
  </si>
  <si>
    <t>CAMOZZI气动电磁换向阀NA34N-15-02-DC24V  Pmax10dar</t>
  </si>
  <si>
    <t>1341</t>
  </si>
  <si>
    <t>CPU模块X20CP1485(贝加莱）</t>
  </si>
  <si>
    <t>1342</t>
  </si>
  <si>
    <t>IF-964 DP模块6ES7964-2AA04-0AB0</t>
  </si>
  <si>
    <t>1343</t>
  </si>
  <si>
    <t>LED灯管T8</t>
  </si>
  <si>
    <t>1344</t>
  </si>
  <si>
    <t>LED手电筒</t>
  </si>
  <si>
    <t>1345</t>
  </si>
  <si>
    <t>LED指示灯380v 直径22</t>
  </si>
  <si>
    <t>1346</t>
  </si>
  <si>
    <t>PLC模块6ES7321-1BH02-OABO</t>
  </si>
  <si>
    <t>1347</t>
  </si>
  <si>
    <t>PVC线管Ф50</t>
  </si>
  <si>
    <t>1348</t>
  </si>
  <si>
    <t>PVC线管三通Ф20</t>
  </si>
  <si>
    <t>1349</t>
  </si>
  <si>
    <t>PVC线管弯头DN20</t>
  </si>
  <si>
    <t>1350</t>
  </si>
  <si>
    <t>Seika双信号调节器SB2I 4-29mA</t>
  </si>
  <si>
    <t>1351</t>
  </si>
  <si>
    <t>SEW减速机K67/A DRE100LC4</t>
  </si>
  <si>
    <t>1352</t>
  </si>
  <si>
    <t>SEW减速机SA57/TDRS71M4/V（FA27 DRS71M4/AL）</t>
  </si>
  <si>
    <t>1353</t>
  </si>
  <si>
    <t>SEW控制面板FBG11B</t>
  </si>
  <si>
    <t>1354</t>
  </si>
  <si>
    <t>WAGO触点模块750-333</t>
  </si>
  <si>
    <t>1355</t>
  </si>
  <si>
    <t>WAGO触点模块750-400</t>
  </si>
  <si>
    <t>1356</t>
  </si>
  <si>
    <t>WAGO触点模块750-402</t>
  </si>
  <si>
    <t>1357</t>
  </si>
  <si>
    <t>WAGO触点模块750-467</t>
  </si>
  <si>
    <t>1358</t>
  </si>
  <si>
    <t>WAGO触点模块750-501</t>
  </si>
  <si>
    <t>1359</t>
  </si>
  <si>
    <t>WAGO触点模块750-504</t>
  </si>
  <si>
    <t>1360</t>
  </si>
  <si>
    <t>WAGO触点模块750-513</t>
  </si>
  <si>
    <t>1361</t>
  </si>
  <si>
    <t>WAGO触点模块750-550</t>
  </si>
  <si>
    <t>1362</t>
  </si>
  <si>
    <t>WAGO触点模块750-554</t>
  </si>
  <si>
    <t>1363</t>
  </si>
  <si>
    <t>WDG编码器WDG 58H-12-150-ABN-R05-S3-ABP</t>
  </si>
  <si>
    <t>1364</t>
  </si>
  <si>
    <t>安全继电器3TK2827-1BB40</t>
  </si>
  <si>
    <t>1365</t>
  </si>
  <si>
    <t>按钮3SB3202-OAA61</t>
  </si>
  <si>
    <t>1366</t>
  </si>
  <si>
    <t>按钮LAY7-11BZ</t>
  </si>
  <si>
    <t>1367</t>
  </si>
  <si>
    <t>按钮XB2+BA31C</t>
  </si>
  <si>
    <t>1368</t>
  </si>
  <si>
    <t>按钮触点3SB3400-OJ</t>
  </si>
  <si>
    <t>1369</t>
  </si>
  <si>
    <t>按钮触点3SB3400-OK</t>
  </si>
  <si>
    <t>1370</t>
  </si>
  <si>
    <t>保险底座FS-101P</t>
  </si>
  <si>
    <t>1371</t>
  </si>
  <si>
    <t>保险管BGXP 2A</t>
  </si>
  <si>
    <t>1372</t>
  </si>
  <si>
    <t>保险器ST4-HESI（5*20） 300V 6.3A</t>
  </si>
  <si>
    <t>1373</t>
  </si>
  <si>
    <t>编码器ROD431</t>
  </si>
  <si>
    <t>1374</t>
  </si>
  <si>
    <t>编码器RSA698</t>
  </si>
  <si>
    <t>1375</t>
  </si>
  <si>
    <t>编码器WDG 58B-500-ABN-G24-1H</t>
  </si>
  <si>
    <t>1376</t>
  </si>
  <si>
    <t>变流电流变送器CAS-I242</t>
  </si>
  <si>
    <t>1377</t>
  </si>
  <si>
    <t>变频器6ES6430-2AD35-5FA0</t>
  </si>
  <si>
    <t>1378</t>
  </si>
  <si>
    <t>不碎插座40mm2</t>
  </si>
  <si>
    <t>1379</t>
  </si>
  <si>
    <t>触点3SB3403-OB</t>
  </si>
  <si>
    <t>1380</t>
  </si>
  <si>
    <t>触点3SB3403-OC</t>
  </si>
  <si>
    <t>1381</t>
  </si>
  <si>
    <t>触点M22-K10</t>
  </si>
  <si>
    <t>1382</t>
  </si>
  <si>
    <t>传感器IN5—18HIPS</t>
  </si>
  <si>
    <t>1383</t>
  </si>
  <si>
    <t>传感器XSA-V11373</t>
  </si>
  <si>
    <t>1384</t>
  </si>
  <si>
    <t>传感器电缆</t>
  </si>
  <si>
    <t>1385</t>
  </si>
  <si>
    <t>串口通讯转接板HVF-RS10</t>
  </si>
  <si>
    <t>1386</t>
  </si>
  <si>
    <t>瓷灯头E40(2000W金属卤化物灯泡灯头）</t>
  </si>
  <si>
    <t>1387</t>
  </si>
  <si>
    <t>单开关</t>
  </si>
  <si>
    <t>1388</t>
  </si>
  <si>
    <t>单元控制电源变压器220V/20V-20VA（20KW隔离）</t>
  </si>
  <si>
    <t>1389</t>
  </si>
  <si>
    <t>灯泡12V 100W</t>
  </si>
  <si>
    <t>1390</t>
  </si>
  <si>
    <t>低压断路器3P  40A</t>
  </si>
  <si>
    <t>1391</t>
  </si>
  <si>
    <t>电磁阀线圈</t>
  </si>
  <si>
    <t>1392</t>
  </si>
  <si>
    <t>电磁阀线圈220V</t>
  </si>
  <si>
    <t>1393</t>
  </si>
  <si>
    <t>电磁阀线圈24v</t>
  </si>
  <si>
    <t>1394</t>
  </si>
  <si>
    <t>电磁接触器GMC-100</t>
  </si>
  <si>
    <t>1395</t>
  </si>
  <si>
    <t>电磁接触器GMC-125</t>
  </si>
  <si>
    <t>1396</t>
  </si>
  <si>
    <t>电磁接触器GMC-150</t>
  </si>
  <si>
    <t>1397</t>
  </si>
  <si>
    <t>电磁接触器GMC-65</t>
  </si>
  <si>
    <t>1398</t>
  </si>
  <si>
    <t>电动机断路器GV2-ME07C/1.6-2.5A</t>
  </si>
  <si>
    <t>1399</t>
  </si>
  <si>
    <t>电动执行器HQ-200+PIU</t>
  </si>
  <si>
    <t>1400</t>
  </si>
  <si>
    <t>电动执行器Q941F-16P  DN80</t>
  </si>
  <si>
    <t>1401</t>
  </si>
  <si>
    <t>电动执行器ST 5112-33</t>
  </si>
  <si>
    <t>1402</t>
  </si>
  <si>
    <t>电风扇防护网Φ120mm</t>
  </si>
  <si>
    <t>1403</t>
  </si>
  <si>
    <t>电风扇防护网Φ150mm</t>
  </si>
  <si>
    <t>1404</t>
  </si>
  <si>
    <t>电风扇滤网Φ120mm</t>
  </si>
  <si>
    <t>1405</t>
  </si>
  <si>
    <t>电机1LE1501-2CB23-4AB4-Z</t>
  </si>
  <si>
    <t>1406</t>
  </si>
  <si>
    <t>电机端盖2.2KW</t>
  </si>
  <si>
    <t>1407</t>
  </si>
  <si>
    <t>电机阀junior 1s 60mm 48V-DC 39W 400N</t>
  </si>
  <si>
    <t>1408</t>
  </si>
  <si>
    <t>电机阀JUNIORLE-VA,24V/20W</t>
  </si>
  <si>
    <t>1409</t>
  </si>
  <si>
    <t>电机风叶</t>
  </si>
  <si>
    <t>1410</t>
  </si>
  <si>
    <t>电机风叶11KW</t>
  </si>
  <si>
    <t>1411</t>
  </si>
  <si>
    <t>电机风叶2.2KW</t>
  </si>
  <si>
    <t>1412</t>
  </si>
  <si>
    <t>电机风叶7.5KW</t>
  </si>
  <si>
    <t>1413</t>
  </si>
  <si>
    <t>电机风叶保护罩11KW</t>
  </si>
  <si>
    <t>1414</t>
  </si>
  <si>
    <t>电机风叶保护罩3KW</t>
  </si>
  <si>
    <t>1415</t>
  </si>
  <si>
    <t>电缆（线）卡子SB17</t>
  </si>
  <si>
    <t>1416</t>
  </si>
  <si>
    <t>电缆（线）卡子SB25</t>
  </si>
  <si>
    <t>1417</t>
  </si>
  <si>
    <t>电缆（线）卡子SB32</t>
  </si>
  <si>
    <t>1418</t>
  </si>
  <si>
    <t>电缆（线）卡子SB43</t>
  </si>
  <si>
    <t>1419</t>
  </si>
  <si>
    <t>电缆（线）卡子SB50</t>
  </si>
  <si>
    <t>1420</t>
  </si>
  <si>
    <t>电缆（线）卡子SB65</t>
  </si>
  <si>
    <t>1421</t>
  </si>
  <si>
    <t>电缆4*1.5</t>
  </si>
  <si>
    <t>1422</t>
  </si>
  <si>
    <t>电缆IPF VK991 198</t>
  </si>
  <si>
    <t>1423</t>
  </si>
  <si>
    <t>电缆接头（金属）M16</t>
  </si>
  <si>
    <t>1424</t>
  </si>
  <si>
    <t>电缆接头（金属）M25</t>
  </si>
  <si>
    <t>1425</t>
  </si>
  <si>
    <t>电缆接头（金属）M32</t>
  </si>
  <si>
    <t>1426</t>
  </si>
  <si>
    <t>电缆接头（金属）M50*1.5</t>
  </si>
  <si>
    <t>1427</t>
  </si>
  <si>
    <t>电缆接头VG M12*1.5</t>
  </si>
  <si>
    <t>1428</t>
  </si>
  <si>
    <t>电缆接头VG M16*1.5</t>
  </si>
  <si>
    <t>1429</t>
  </si>
  <si>
    <t>电缆接头VG M25*1.5</t>
  </si>
  <si>
    <t>1430</t>
  </si>
  <si>
    <t>电缆接头VG M32*1.5</t>
  </si>
  <si>
    <t>1431</t>
  </si>
  <si>
    <t>电缆接头VG M40*1.5</t>
  </si>
  <si>
    <t>1432</t>
  </si>
  <si>
    <t>电缆接头VG M50*1.5</t>
  </si>
  <si>
    <t>1433</t>
  </si>
  <si>
    <t>电缆接头VG M63*1.5</t>
  </si>
  <si>
    <t>1434</t>
  </si>
  <si>
    <t>电缆卡内垫片SB17</t>
  </si>
  <si>
    <t>1435</t>
  </si>
  <si>
    <t>电缆卡内垫片SB25</t>
  </si>
  <si>
    <t>1436</t>
  </si>
  <si>
    <t>电缆卡内垫片SB32</t>
  </si>
  <si>
    <t>1437</t>
  </si>
  <si>
    <t>电缆卡内垫片SB43</t>
  </si>
  <si>
    <t>1438</t>
  </si>
  <si>
    <t>电缆卡内垫片SB50</t>
  </si>
  <si>
    <t>1439</t>
  </si>
  <si>
    <t>电缆卡内垫片SB65</t>
  </si>
  <si>
    <t>1440</t>
  </si>
  <si>
    <t>电缆桥架200*100  2米/根</t>
  </si>
  <si>
    <t>1441</t>
  </si>
  <si>
    <t>电缆桥架盖板Φ150</t>
  </si>
  <si>
    <t>1442</t>
  </si>
  <si>
    <t>电力电容BGMJ-0.45-30-3</t>
  </si>
  <si>
    <t>1443</t>
  </si>
  <si>
    <t>电流显示器SFDB-96X3-3U  500V  220V</t>
  </si>
  <si>
    <t>1444</t>
  </si>
  <si>
    <t>电气阀门定位器HEP-15</t>
  </si>
  <si>
    <t>1445</t>
  </si>
  <si>
    <t>电容器CBB60</t>
  </si>
  <si>
    <t>1446</t>
  </si>
  <si>
    <t>电位器0-1K</t>
  </si>
  <si>
    <t>1447</t>
  </si>
  <si>
    <t>电压继电器DJ-131/60CN</t>
  </si>
  <si>
    <t>1448</t>
  </si>
  <si>
    <t>电源AKKUTEC 2412 VDS NO:NBPA0812G01002</t>
  </si>
  <si>
    <t>1449</t>
  </si>
  <si>
    <t>电源AP 486.112</t>
  </si>
  <si>
    <t>1450</t>
  </si>
  <si>
    <t>电源MINI-PS-100-240AC/10-15DC/2A</t>
  </si>
  <si>
    <t>1451</t>
  </si>
  <si>
    <t>电源NBC-16-472-D</t>
  </si>
  <si>
    <t>1452</t>
  </si>
  <si>
    <t>电源模块6ES7 138-4CA01-0AA0</t>
  </si>
  <si>
    <t>1453</t>
  </si>
  <si>
    <t>电源模块6ES7431-1KF00-OABO</t>
  </si>
  <si>
    <t>1454</t>
  </si>
  <si>
    <t>电源模块底座6ES7  193-4CD30-0AA0</t>
  </si>
  <si>
    <t>1455</t>
  </si>
  <si>
    <t>电子触发器CD-2A</t>
  </si>
  <si>
    <t>1456</t>
  </si>
  <si>
    <t>电子调节器24V</t>
  </si>
  <si>
    <t>1457</t>
  </si>
  <si>
    <t>电子计数器DX346</t>
  </si>
  <si>
    <t>1458</t>
  </si>
  <si>
    <t>电子控制板DTR-01</t>
  </si>
  <si>
    <t>1459</t>
  </si>
  <si>
    <t>电子排水阀1/2SRDT-16B</t>
  </si>
  <si>
    <t>1460</t>
  </si>
  <si>
    <t>电子闪光灯小五吨</t>
  </si>
  <si>
    <t>1461</t>
  </si>
  <si>
    <t>电子温度控制仪</t>
  </si>
  <si>
    <t>1462</t>
  </si>
  <si>
    <t>电子镇流器一拖二</t>
  </si>
  <si>
    <t>1463</t>
  </si>
  <si>
    <t>电阻1/4W 22Ω</t>
  </si>
  <si>
    <t>1464</t>
  </si>
  <si>
    <t>端子6ES7972-0BA12-0XA0</t>
  </si>
  <si>
    <t>1465</t>
  </si>
  <si>
    <t>端子模块EK1100</t>
  </si>
  <si>
    <t>1466</t>
  </si>
  <si>
    <t>端子模块EL3112</t>
  </si>
  <si>
    <t>1467</t>
  </si>
  <si>
    <t>端子模块EL3162</t>
  </si>
  <si>
    <t>1468</t>
  </si>
  <si>
    <t>端子模块EL4132</t>
  </si>
  <si>
    <t>1469</t>
  </si>
  <si>
    <t>端子模块EL5001</t>
  </si>
  <si>
    <t>1470</t>
  </si>
  <si>
    <t>端子模块EL9400</t>
  </si>
  <si>
    <t>1471</t>
  </si>
  <si>
    <t>断路器</t>
  </si>
  <si>
    <t>1472</t>
  </si>
  <si>
    <t>断路器1P 10A</t>
  </si>
  <si>
    <t>1473</t>
  </si>
  <si>
    <t>断路器2P 32A</t>
  </si>
  <si>
    <t>1474</t>
  </si>
  <si>
    <t>断路器3P CDB2-125 100A</t>
  </si>
  <si>
    <t>1475</t>
  </si>
  <si>
    <t>断路器3P DZ47-63 63A</t>
  </si>
  <si>
    <t>1476</t>
  </si>
  <si>
    <t>断路器3RV1021-1CA10</t>
  </si>
  <si>
    <t>1477</t>
  </si>
  <si>
    <t>断路器3RV1021-1DA10</t>
  </si>
  <si>
    <t>1478</t>
  </si>
  <si>
    <t>断路器3RV1021-1GA10</t>
  </si>
  <si>
    <t>1479</t>
  </si>
  <si>
    <t>断路器3RV1031-4DA10 18-25A</t>
  </si>
  <si>
    <t>1480</t>
  </si>
  <si>
    <t>断路器3RV1031-4FA10</t>
  </si>
  <si>
    <t>1481</t>
  </si>
  <si>
    <t>断路器3RV1041-4MA10</t>
  </si>
  <si>
    <t>1482</t>
  </si>
  <si>
    <t>断路器3RV2011-1BA25</t>
  </si>
  <si>
    <t>1483</t>
  </si>
  <si>
    <t>断路器3RV2011-1DA25</t>
  </si>
  <si>
    <t>1484</t>
  </si>
  <si>
    <t>断路器3RV2011-1KA25</t>
  </si>
  <si>
    <t>1485</t>
  </si>
  <si>
    <t>断路器3RV2021-4DA25</t>
  </si>
  <si>
    <t>1486</t>
  </si>
  <si>
    <t>断路器3RV2421-4CA20 20A</t>
  </si>
  <si>
    <t>1487</t>
  </si>
  <si>
    <t>断路器3vu1340-1mk00  4-6a</t>
  </si>
  <si>
    <t>1488</t>
  </si>
  <si>
    <t>断路器3vu1340-1mn00  14-20a</t>
  </si>
  <si>
    <t>1489</t>
  </si>
  <si>
    <t>断路器3vu1340-1nl00  8-13a</t>
  </si>
  <si>
    <t>1490</t>
  </si>
  <si>
    <t>断路器3vu1640-1mq00  28-40a</t>
  </si>
  <si>
    <t>1491</t>
  </si>
  <si>
    <t>断路器CDM1-100A</t>
  </si>
  <si>
    <t>1492</t>
  </si>
  <si>
    <t>断路器NZMN1-AE630</t>
  </si>
  <si>
    <t>1493</t>
  </si>
  <si>
    <t>断路器NZMN4-AE800</t>
  </si>
  <si>
    <t>1494</t>
  </si>
  <si>
    <t>断相与相序继电器XY3-G AC380V</t>
  </si>
  <si>
    <t>1495</t>
  </si>
  <si>
    <t>对射传感器40GRR-9000-QD/42GRL-9000-GD</t>
  </si>
  <si>
    <t>1496</t>
  </si>
  <si>
    <t>二次电源板HVFPWB13</t>
  </si>
  <si>
    <t>1497</t>
  </si>
  <si>
    <t>二位控制器YWK-7DDA 70-170KPa</t>
  </si>
  <si>
    <t>1498</t>
  </si>
  <si>
    <t>二位旋纽3SB3202-2KA11</t>
  </si>
  <si>
    <t>1499</t>
  </si>
  <si>
    <t>二相插头ZL-10K2二级</t>
  </si>
  <si>
    <t>1500</t>
  </si>
  <si>
    <t>泛光灯管400W</t>
  </si>
  <si>
    <t>1501</t>
  </si>
  <si>
    <t>防堵传感器7070-24</t>
  </si>
  <si>
    <t>1502</t>
  </si>
  <si>
    <t>防雨型起重机开关CLD-64BH</t>
  </si>
  <si>
    <t>1503</t>
  </si>
  <si>
    <t>风扇</t>
  </si>
  <si>
    <t>1504</t>
  </si>
  <si>
    <t>风速风量风压仪JX1000-1F 风压：0--±10000Pa；风速：＜57m/s；风量：＜999999m3/h</t>
  </si>
  <si>
    <t>1505</t>
  </si>
  <si>
    <t>辅助触点3RH1911-1HA22</t>
  </si>
  <si>
    <t>1506</t>
  </si>
  <si>
    <t>辅助触点3RH1921-1DA11</t>
  </si>
  <si>
    <t>1507</t>
  </si>
  <si>
    <t>辅助触点3RH1921-1HA22-2开2闭</t>
  </si>
  <si>
    <t>1508</t>
  </si>
  <si>
    <t>辅助触点3RH1921-1MA11-1开1闭</t>
  </si>
  <si>
    <t>1509</t>
  </si>
  <si>
    <t>辅助触点FX-11</t>
  </si>
  <si>
    <t>1510</t>
  </si>
  <si>
    <t>辅助触点LS AU-2 091102</t>
  </si>
  <si>
    <t>1511</t>
  </si>
  <si>
    <t>辅助触点LS AX 6A 230V</t>
  </si>
  <si>
    <t>1512</t>
  </si>
  <si>
    <t>负压风机1060*1060</t>
  </si>
  <si>
    <t>1513</t>
  </si>
  <si>
    <t>干湿变压器冷却风扇GFD470-150B（220V60W,侧装）</t>
  </si>
  <si>
    <t>1514</t>
  </si>
  <si>
    <t>高温传感器IN5-18HTPS T=180℃</t>
  </si>
  <si>
    <t>1515</t>
  </si>
  <si>
    <t>工控机6AG4114-1KG12-OBXO</t>
  </si>
  <si>
    <t>1516</t>
  </si>
  <si>
    <t>工业电风扇750mm*260W*220V</t>
  </si>
  <si>
    <t>1517</t>
  </si>
  <si>
    <t>工业热电偶WRKT-433LZ  KCYT101  0-1200度,带法兰</t>
  </si>
  <si>
    <t>1518</t>
  </si>
  <si>
    <t>工业热电阻TST414-B2B1B3 L=100MM</t>
  </si>
  <si>
    <t>1519</t>
  </si>
  <si>
    <t>功率单元ZINVU-100/17B1-69C-B1-ZH</t>
  </si>
  <si>
    <t>1520</t>
  </si>
  <si>
    <t>功能模块6ES7  138-4HA00-0AB0</t>
  </si>
  <si>
    <t>1521</t>
  </si>
  <si>
    <t>光电传感器05H200</t>
  </si>
  <si>
    <t>1522</t>
  </si>
  <si>
    <t>光电传感器05P500</t>
  </si>
  <si>
    <t>1523</t>
  </si>
  <si>
    <t>光电传感器0GT300</t>
  </si>
  <si>
    <t>1524</t>
  </si>
  <si>
    <t>光电传感器E3FB-DP22 OMS</t>
  </si>
  <si>
    <t>1525</t>
  </si>
  <si>
    <t>光电传感器E3FB-DP23 OMS</t>
  </si>
  <si>
    <t>1526</t>
  </si>
  <si>
    <t>光电传感器IG5842</t>
  </si>
  <si>
    <t>1527</t>
  </si>
  <si>
    <t>光电传感器IPF  IN991 196</t>
  </si>
  <si>
    <t>1528</t>
  </si>
  <si>
    <t>光电传感器IPF  IN991 197</t>
  </si>
  <si>
    <t>1529</t>
  </si>
  <si>
    <t>光电传感器OF5027 OFB-FPKG/US100</t>
  </si>
  <si>
    <t>1530</t>
  </si>
  <si>
    <t>光电传感器SICK IME18-08BPSZCOS970</t>
  </si>
  <si>
    <t>1531</t>
  </si>
  <si>
    <t>光电传感器WTB27-3P2411(1600mm)</t>
  </si>
  <si>
    <t>1532</t>
  </si>
  <si>
    <t>光电传感器XUB-1ANBNL2</t>
  </si>
  <si>
    <t>1533</t>
  </si>
  <si>
    <t>光电传感器放大器PA 12B003 24VDC</t>
  </si>
  <si>
    <t>1534</t>
  </si>
  <si>
    <t>合闸线圈2N63A-12型</t>
  </si>
  <si>
    <t>1535</t>
  </si>
  <si>
    <t>互感器SF-74/40</t>
  </si>
  <si>
    <t>1536</t>
  </si>
  <si>
    <t>环形灯镇流器9W</t>
  </si>
  <si>
    <t>1537</t>
  </si>
  <si>
    <t>黄蜡管φ12mm</t>
  </si>
  <si>
    <t>1538</t>
  </si>
  <si>
    <t>黄蜡管φ16mm</t>
  </si>
  <si>
    <t>1539</t>
  </si>
  <si>
    <t>黄蜡管φ1mm</t>
  </si>
  <si>
    <t>1540</t>
  </si>
  <si>
    <t>黄蜡管φ2</t>
  </si>
  <si>
    <t>1541</t>
  </si>
  <si>
    <t>黄蜡管φ3mm</t>
  </si>
  <si>
    <t>1542</t>
  </si>
  <si>
    <t>急停按钮XB2-2S542</t>
  </si>
  <si>
    <t>1543</t>
  </si>
  <si>
    <t>计数器模块X20DC1196(贝加莱）</t>
  </si>
  <si>
    <t>1544</t>
  </si>
  <si>
    <t>继电器</t>
  </si>
  <si>
    <t>1545</t>
  </si>
  <si>
    <t>继电器24V</t>
  </si>
  <si>
    <t>1546</t>
  </si>
  <si>
    <t>继电器3RH2122-2BB40</t>
  </si>
  <si>
    <t>1547</t>
  </si>
  <si>
    <t>继电器3RN1012-1BB00</t>
  </si>
  <si>
    <t>1548</t>
  </si>
  <si>
    <t>继电器JD1914 10V 80A</t>
  </si>
  <si>
    <t>1549</t>
  </si>
  <si>
    <t>继电器板HVFJDQ11-0000</t>
  </si>
  <si>
    <t>1550</t>
  </si>
  <si>
    <t>继电器板HVFJDQ11-1000</t>
  </si>
  <si>
    <t>1551</t>
  </si>
  <si>
    <t>继电器板HVFJDQ11-1010</t>
  </si>
  <si>
    <t>1552</t>
  </si>
  <si>
    <t>检修开关3LD2064-1GP51</t>
  </si>
  <si>
    <t>1553</t>
  </si>
  <si>
    <t>检修开关3LD2264-1GP51</t>
  </si>
  <si>
    <t>1554</t>
  </si>
  <si>
    <t>交流变送器JLB500AA1Y4</t>
  </si>
  <si>
    <t>1555</t>
  </si>
  <si>
    <t>交流接触器3RT1016-1AP02</t>
  </si>
  <si>
    <t>1556</t>
  </si>
  <si>
    <t>交流接触器3RT1054-1AP36 220V</t>
  </si>
  <si>
    <t>1557</t>
  </si>
  <si>
    <t>交流接触器3RV2011-1GA25</t>
  </si>
  <si>
    <t>1558</t>
  </si>
  <si>
    <t>交流接触器3tf4222-0xm0</t>
  </si>
  <si>
    <t>1559</t>
  </si>
  <si>
    <t>交流接触器3tf4522-0xm0</t>
  </si>
  <si>
    <t>1560</t>
  </si>
  <si>
    <t>交流接触器3tf4622-0xm0</t>
  </si>
  <si>
    <t>1561</t>
  </si>
  <si>
    <t>交流接触器3tf4922-0xm0</t>
  </si>
  <si>
    <t>1562</t>
  </si>
  <si>
    <t>交流接触器CDC9-95A</t>
  </si>
  <si>
    <t>1563</t>
  </si>
  <si>
    <t>交流接触器CJ20-630</t>
  </si>
  <si>
    <t>1564</t>
  </si>
  <si>
    <t>交流接触器CJX2-0901 220V</t>
  </si>
  <si>
    <t>1565</t>
  </si>
  <si>
    <t>脚踏开关CFS-320 15A 250V</t>
  </si>
  <si>
    <t>1566</t>
  </si>
  <si>
    <t>接触器3RH2262-2AP00</t>
  </si>
  <si>
    <t>1567</t>
  </si>
  <si>
    <t>接触器3RT1024-1AP00</t>
  </si>
  <si>
    <t>1568</t>
  </si>
  <si>
    <t>接触器3RT1024-1APOO</t>
  </si>
  <si>
    <t>1569</t>
  </si>
  <si>
    <t>接触器3RT1025-1AP00</t>
  </si>
  <si>
    <t>1570</t>
  </si>
  <si>
    <t>接触器3RT1026-1AP00 AC230</t>
  </si>
  <si>
    <t>1571</t>
  </si>
  <si>
    <t>接触器3RT1034-1AP00</t>
  </si>
  <si>
    <t>1572</t>
  </si>
  <si>
    <t>接触器3RT1035-1AP00</t>
  </si>
  <si>
    <t>1573</t>
  </si>
  <si>
    <t>接触器3RT1044-1APOO</t>
  </si>
  <si>
    <t>1574</t>
  </si>
  <si>
    <t>接触器3RT1075-6AP36 线圈220v</t>
  </si>
  <si>
    <t>1575</t>
  </si>
  <si>
    <t>接触器3RT2025-2AP00</t>
  </si>
  <si>
    <t>1576</t>
  </si>
  <si>
    <t>接触器CJX2-1210 110V</t>
  </si>
  <si>
    <t>1577</t>
  </si>
  <si>
    <t>接触器辅助触头F4-11</t>
  </si>
  <si>
    <t>1578</t>
  </si>
  <si>
    <t>接触器辅助触头F4-22</t>
  </si>
  <si>
    <t>1579</t>
  </si>
  <si>
    <t>接近开关IE5327 10-36VDC 常闭型</t>
  </si>
  <si>
    <t>1580</t>
  </si>
  <si>
    <t>接近开关IGS204</t>
  </si>
  <si>
    <t>1581</t>
  </si>
  <si>
    <t>接近开关IM0010</t>
  </si>
  <si>
    <t>1582</t>
  </si>
  <si>
    <t>接近开关LJ18-Z8K</t>
  </si>
  <si>
    <t>1583</t>
  </si>
  <si>
    <t>接近开关SME-8-K-24-S6</t>
  </si>
  <si>
    <t>1584</t>
  </si>
  <si>
    <t>接近开关SME-8-S-LED-24 150857</t>
  </si>
  <si>
    <t>1585</t>
  </si>
  <si>
    <t>接头电缆99-0650-36-35-78</t>
  </si>
  <si>
    <t>1586</t>
  </si>
  <si>
    <t>接线端盒13616552（SEW</t>
  </si>
  <si>
    <t>1587</t>
  </si>
  <si>
    <t>接线端子EBT 33</t>
  </si>
  <si>
    <t>1588</t>
  </si>
  <si>
    <t>接线端子EK 2.5/35</t>
  </si>
  <si>
    <t>1589</t>
  </si>
  <si>
    <t>接线端子EK 4/35</t>
  </si>
  <si>
    <t>1590</t>
  </si>
  <si>
    <t>接线端子EK35/35</t>
  </si>
  <si>
    <t>1591</t>
  </si>
  <si>
    <t>接线端子SAK 2.5/EN</t>
  </si>
  <si>
    <t>1592</t>
  </si>
  <si>
    <t>接线端子SAK 4/EN</t>
  </si>
  <si>
    <t>1593</t>
  </si>
  <si>
    <t>接线端子SAK 6/EN</t>
  </si>
  <si>
    <t>1594</t>
  </si>
  <si>
    <t>接线端子SAK16/EN</t>
  </si>
  <si>
    <t>1595</t>
  </si>
  <si>
    <t>接线端子SAK35/EN</t>
  </si>
  <si>
    <t>1596</t>
  </si>
  <si>
    <t>接线端子UKH 95</t>
  </si>
  <si>
    <t>1597</t>
  </si>
  <si>
    <t>接线端子UKH50-50mm2(1000V150A)</t>
  </si>
  <si>
    <t>1598</t>
  </si>
  <si>
    <t>接线盒暗装25m㎡</t>
  </si>
  <si>
    <t>1599</t>
  </si>
  <si>
    <t>节能灯泡2U-5W</t>
  </si>
  <si>
    <t>1600</t>
  </si>
  <si>
    <t>节能灯泡9W</t>
  </si>
  <si>
    <t>1601</t>
  </si>
  <si>
    <t>金属卤化物灯泡150W</t>
  </si>
  <si>
    <t>1602</t>
  </si>
  <si>
    <t>金属卤化物灯泡2000W</t>
  </si>
  <si>
    <t>1603</t>
  </si>
  <si>
    <t>九芯航空插头/插座GX20/M20</t>
  </si>
  <si>
    <t>1604</t>
  </si>
  <si>
    <t>绝缘端子盖ITL33</t>
  </si>
  <si>
    <t>1605</t>
  </si>
  <si>
    <t>绝缘端子盖ITL43</t>
  </si>
  <si>
    <t>1606</t>
  </si>
  <si>
    <t>绝缘胶带</t>
  </si>
  <si>
    <t>1607</t>
  </si>
  <si>
    <t>开出板HVFOUTP31</t>
  </si>
  <si>
    <t>1608</t>
  </si>
  <si>
    <t>开关按钮（红）ZB2BA4C</t>
  </si>
  <si>
    <t>1609</t>
  </si>
  <si>
    <t>开关电源6EP1333-3BAOO</t>
  </si>
  <si>
    <t>1610</t>
  </si>
  <si>
    <t>开关电源S-350-24</t>
  </si>
  <si>
    <t>1611</t>
  </si>
  <si>
    <t>开关量输出模块6ES7 132-4HB01-0AB0</t>
  </si>
  <si>
    <t>1612</t>
  </si>
  <si>
    <t>开关量输入模块6ES7  131-4BD01-0AA0</t>
  </si>
  <si>
    <t>1613</t>
  </si>
  <si>
    <t>开关量输入模块6ES7  131-4BF00-0AA0</t>
  </si>
  <si>
    <t>1614</t>
  </si>
  <si>
    <t>铠装热电阻WZGPK-33N  PT100A  304  -200-600度,带螺纹</t>
  </si>
  <si>
    <t>1615</t>
  </si>
  <si>
    <t>铠装热电阻WZGPK-33N  PT100B  1Cr18ni9ti-200-600度,带螺纹</t>
  </si>
  <si>
    <t>1616</t>
  </si>
  <si>
    <t>空挡启动传感器φ6*2S*500</t>
  </si>
  <si>
    <t>1617</t>
  </si>
  <si>
    <t>控制变压器BK-100 380V-6V</t>
  </si>
  <si>
    <t>1618</t>
  </si>
  <si>
    <t>控制滑阀VHFR-AH-MO4C-G12LD</t>
  </si>
  <si>
    <t>1619</t>
  </si>
  <si>
    <t>控制器电源板HVFPWR34</t>
  </si>
  <si>
    <t>1620</t>
  </si>
  <si>
    <t>冷却风扇M2D068-GA</t>
  </si>
  <si>
    <t>1621</t>
  </si>
  <si>
    <t>离心轴流风机CF(A)-2.5A-0.75kw-220V</t>
  </si>
  <si>
    <t>1622</t>
  </si>
  <si>
    <t>连接电缆SEM-8-LED-24</t>
  </si>
  <si>
    <t>1623</t>
  </si>
  <si>
    <t>流量传感器EFK2-015HK029PS</t>
  </si>
  <si>
    <t>1624</t>
  </si>
  <si>
    <t>流量传感器SI5000</t>
  </si>
  <si>
    <t>1625</t>
  </si>
  <si>
    <t>流量传感器SI5004</t>
  </si>
  <si>
    <t>1626</t>
  </si>
  <si>
    <t>卤钨灯架E40(2000W金属卤化物灯泡灯头）</t>
  </si>
  <si>
    <t>1627</t>
  </si>
  <si>
    <t>铝线鼻95m㎡</t>
  </si>
  <si>
    <t>1628</t>
  </si>
  <si>
    <t>马达断路器触点3RV1901-1E</t>
  </si>
  <si>
    <t>1629</t>
  </si>
  <si>
    <t>马达继电器58*80 杭叉5T</t>
  </si>
  <si>
    <t>1630</t>
  </si>
  <si>
    <t>明装接线盒25m㎡</t>
  </si>
  <si>
    <t>1631</t>
  </si>
  <si>
    <t>模块6ES7134-4FB52-0AB0</t>
  </si>
  <si>
    <t>1632</t>
  </si>
  <si>
    <t>模块6ES7307-1KA02-OAAO</t>
  </si>
  <si>
    <t>1633</t>
  </si>
  <si>
    <t>模块6ES7407-OKA02-OAAO</t>
  </si>
  <si>
    <t>1634</t>
  </si>
  <si>
    <t>模块6ES74501AP000AEO</t>
  </si>
  <si>
    <t>1635</t>
  </si>
  <si>
    <t>模块6ES7953-8LG30-0AA0</t>
  </si>
  <si>
    <t>1636</t>
  </si>
  <si>
    <t>模块6ES7972-4AA02-0XA0</t>
  </si>
  <si>
    <t>1637</t>
  </si>
  <si>
    <t>模块ACO24D14152</t>
  </si>
  <si>
    <t>1638</t>
  </si>
  <si>
    <t>模块CX1020-0121</t>
  </si>
  <si>
    <t>1639</t>
  </si>
  <si>
    <t>模块EL6731（BECKHOFF）</t>
  </si>
  <si>
    <t>1640</t>
  </si>
  <si>
    <t>模块底座6ES7 400-1JA01-0AA0</t>
  </si>
  <si>
    <t>1641</t>
  </si>
  <si>
    <t>模拟板HVFA1035</t>
  </si>
  <si>
    <t>1642</t>
  </si>
  <si>
    <t>模拟量输出模块6ES7  135-4FB01-0AB0</t>
  </si>
  <si>
    <t>1643</t>
  </si>
  <si>
    <t>模拟量输入模块6ES7  134-4MB02-0AB0</t>
  </si>
  <si>
    <t>1644</t>
  </si>
  <si>
    <t>模拟量输入模块6ES7 134-4FB52-0AB0</t>
  </si>
  <si>
    <t>1645</t>
  </si>
  <si>
    <t>模拟量输入模块6ES7134-4NB51-0AB0</t>
  </si>
  <si>
    <t>1646</t>
  </si>
  <si>
    <t>模拟量输入模块6ES7431-1KF00-0AB0</t>
  </si>
  <si>
    <t>1647</t>
  </si>
  <si>
    <t>排风扇250</t>
  </si>
  <si>
    <t>1648</t>
  </si>
  <si>
    <t>跑偏开关SFUPB-12-30</t>
  </si>
  <si>
    <t>1649</t>
  </si>
  <si>
    <t>配电柜风扇Φ150mm</t>
  </si>
  <si>
    <t>1650</t>
  </si>
  <si>
    <t>屏蔽电缆RVVP6*0.5</t>
  </si>
  <si>
    <t>1651</t>
  </si>
  <si>
    <t>切换电容器接触器CDC9-63/21E 220V</t>
  </si>
  <si>
    <t>1652</t>
  </si>
  <si>
    <t>热电阻WZP-231  PT100  -200-500度</t>
  </si>
  <si>
    <t>1653</t>
  </si>
  <si>
    <t>热电阻WZP-431  PT100B  304  -200-420度,带法兰</t>
  </si>
  <si>
    <t>1654</t>
  </si>
  <si>
    <t>热继电器3ua5840-2v  57-70a</t>
  </si>
  <si>
    <t>1655</t>
  </si>
  <si>
    <t>热继电器3ua6140-2w  63-90a</t>
  </si>
  <si>
    <t>1656</t>
  </si>
  <si>
    <t>热继电器GTH-150/3.125</t>
  </si>
  <si>
    <t>1657</t>
  </si>
  <si>
    <t>热继电器JR36-160A</t>
  </si>
  <si>
    <t>1658</t>
  </si>
  <si>
    <t>热继电器JR36-5A</t>
  </si>
  <si>
    <t>1659</t>
  </si>
  <si>
    <t>热继电器JRS1-25/18-25A</t>
  </si>
  <si>
    <t>1660</t>
  </si>
  <si>
    <t>热继电器JRS212P54</t>
  </si>
  <si>
    <t>1661</t>
  </si>
  <si>
    <t>热继电器JRS4-09/25 1-1.6A</t>
  </si>
  <si>
    <t>1662</t>
  </si>
  <si>
    <t>热继电器LRD3357C</t>
  </si>
  <si>
    <t>1663</t>
  </si>
  <si>
    <t>热缩管φ10</t>
  </si>
  <si>
    <t>1664</t>
  </si>
  <si>
    <t>热缩管φ12mm</t>
  </si>
  <si>
    <t>1665</t>
  </si>
  <si>
    <t>热缩管φ14</t>
  </si>
  <si>
    <t>1666</t>
  </si>
  <si>
    <t>热缩管φ2</t>
  </si>
  <si>
    <t>1667</t>
  </si>
  <si>
    <t>热缩管φ20</t>
  </si>
  <si>
    <t>1668</t>
  </si>
  <si>
    <t>热缩管φ25</t>
  </si>
  <si>
    <t>1669</t>
  </si>
  <si>
    <t>热缩管φ3</t>
  </si>
  <si>
    <t>1670</t>
  </si>
  <si>
    <t>热缩管φ30</t>
  </si>
  <si>
    <t>1671</t>
  </si>
  <si>
    <t>热缩管φ4</t>
  </si>
  <si>
    <t>1672</t>
  </si>
  <si>
    <t>热缩管φ6</t>
  </si>
  <si>
    <t>1673</t>
  </si>
  <si>
    <t>日光灯管T5 28W</t>
  </si>
  <si>
    <t>1674</t>
  </si>
  <si>
    <t>日光灯具T5 28W</t>
  </si>
  <si>
    <t>1675</t>
  </si>
  <si>
    <t>日光灯启辉器</t>
  </si>
  <si>
    <t>1676</t>
  </si>
  <si>
    <t>熔断器</t>
  </si>
  <si>
    <t>盒</t>
  </si>
  <si>
    <t>1677</t>
  </si>
  <si>
    <t>熔断器160A</t>
  </si>
  <si>
    <t>1678</t>
  </si>
  <si>
    <t>熔断器1A</t>
  </si>
  <si>
    <t>1679</t>
  </si>
  <si>
    <t>熔断器3A</t>
  </si>
  <si>
    <t>1680</t>
  </si>
  <si>
    <t>熔断器4A</t>
  </si>
  <si>
    <t>1681</t>
  </si>
  <si>
    <t>熔断器5A</t>
  </si>
  <si>
    <t>1682</t>
  </si>
  <si>
    <t>熔断器80A</t>
  </si>
  <si>
    <t>1683</t>
  </si>
  <si>
    <t>熔断器RO15-20A</t>
  </si>
  <si>
    <t>1684</t>
  </si>
  <si>
    <t>熔断器RT14-100A</t>
  </si>
  <si>
    <t>1685</t>
  </si>
  <si>
    <t>熔断器RT14-63A</t>
  </si>
  <si>
    <t>1686</t>
  </si>
  <si>
    <t>熔断器RT18-63A</t>
  </si>
  <si>
    <t>1687</t>
  </si>
  <si>
    <t>熔断器RT29  63A</t>
  </si>
  <si>
    <t>1688</t>
  </si>
  <si>
    <t>熔断器RT29-16（500V2A）</t>
  </si>
  <si>
    <t>1689</t>
  </si>
  <si>
    <t>熔断器STF5-1000V/3900-1600A B型</t>
  </si>
  <si>
    <t>1690</t>
  </si>
  <si>
    <t>熔断体NT00-50A</t>
  </si>
  <si>
    <t>1691</t>
  </si>
  <si>
    <t>三位旋纽开关M22-LED</t>
  </si>
  <si>
    <t>1692</t>
  </si>
  <si>
    <t>色差传感器WT160-F470</t>
  </si>
  <si>
    <t>1693</t>
  </si>
  <si>
    <t>施耐德中间继电器RXM4LB2P7</t>
  </si>
  <si>
    <t>1694</t>
  </si>
  <si>
    <t>时间继电器JSZ3  220V带底座</t>
  </si>
  <si>
    <t>1695</t>
  </si>
  <si>
    <t>时间继电器XJ3-G</t>
  </si>
  <si>
    <t>1696</t>
  </si>
  <si>
    <t>输出模块6ES7422-1BL00-0AA0</t>
  </si>
  <si>
    <t>1697</t>
  </si>
  <si>
    <t>输出模块X20D09322(贝加莱）</t>
  </si>
  <si>
    <t>1698</t>
  </si>
  <si>
    <t>输入模块6ES7421-1BL01-0AA0</t>
  </si>
  <si>
    <t>1699</t>
  </si>
  <si>
    <t>输入模块X20DI2377(贝加莱）</t>
  </si>
  <si>
    <t>1700</t>
  </si>
  <si>
    <t>输入模块X20DI9371(贝加莱）</t>
  </si>
  <si>
    <t>1701</t>
  </si>
  <si>
    <t>数字量输出模块6ES7132-4BFOO-0AA0</t>
  </si>
  <si>
    <t>1702</t>
  </si>
  <si>
    <t>双继电器DH48S-S</t>
  </si>
  <si>
    <t>1703</t>
  </si>
  <si>
    <t>双时间继电器JSS48A-S AC220V</t>
  </si>
  <si>
    <t>1704</t>
  </si>
  <si>
    <t>双向拉绳开关GH-A-113</t>
  </si>
  <si>
    <t>1705</t>
  </si>
  <si>
    <t>水流动开关STW 1″</t>
  </si>
  <si>
    <t>1706</t>
  </si>
  <si>
    <t>塑壳断路器3VL6780-1AA36-OAA0</t>
  </si>
  <si>
    <t>1707</t>
  </si>
  <si>
    <t>塑壳断路器3VL9400-2ABOO</t>
  </si>
  <si>
    <t>1708</t>
  </si>
  <si>
    <t>塑壳断路器3VL9550-6SS30</t>
  </si>
  <si>
    <t>1709</t>
  </si>
  <si>
    <t>塑壳断路器3VL9563-6SE30</t>
  </si>
  <si>
    <t>1710</t>
  </si>
  <si>
    <t>塑壳断路器3VT8325-2DA03-OBAO</t>
  </si>
  <si>
    <t>1711</t>
  </si>
  <si>
    <t>塑壳断路器TS630N 500A</t>
  </si>
  <si>
    <t>1712</t>
  </si>
  <si>
    <t>塑壳断路器TS630N ETS33 630A</t>
  </si>
  <si>
    <t>1713</t>
  </si>
  <si>
    <t>塑壳断路器辅件3VL9400-2AHOO</t>
  </si>
  <si>
    <t>1714</t>
  </si>
  <si>
    <t>铁接线盒25m㎡</t>
  </si>
  <si>
    <t>1715</t>
  </si>
  <si>
    <t>通信板HVFCOM52-10</t>
  </si>
  <si>
    <t>1716</t>
  </si>
  <si>
    <t>通信板HVFCOM52-5</t>
  </si>
  <si>
    <t>1717</t>
  </si>
  <si>
    <t>通讯模块FL CAT5 TERMINAL BOX（2744610）</t>
  </si>
  <si>
    <t>1718</t>
  </si>
  <si>
    <t>铜鼻子16平方</t>
  </si>
  <si>
    <t>1719</t>
  </si>
  <si>
    <t>铜鼻子240平方</t>
  </si>
  <si>
    <t>1720</t>
  </si>
  <si>
    <t>铜铝线鼻120m㎡</t>
  </si>
  <si>
    <t>1721</t>
  </si>
  <si>
    <t>铜铝线鼻150m㎡</t>
  </si>
  <si>
    <t>1722</t>
  </si>
  <si>
    <t>铜铝线鼻185m㎡</t>
  </si>
  <si>
    <t>1723</t>
  </si>
  <si>
    <t>铜铝线鼻240m㎡</t>
  </si>
  <si>
    <t>1724</t>
  </si>
  <si>
    <t>铜铝线鼻50m㎡</t>
  </si>
  <si>
    <t>1725</t>
  </si>
  <si>
    <t>铜铝线鼻70m㎡</t>
  </si>
  <si>
    <t>1726</t>
  </si>
  <si>
    <t>铜线鼻16mm2</t>
  </si>
  <si>
    <t>1727</t>
  </si>
  <si>
    <t>铜线鼻25mm2</t>
  </si>
  <si>
    <t>1728</t>
  </si>
  <si>
    <t>铜线鼻4m㎡</t>
  </si>
  <si>
    <t>1729</t>
  </si>
  <si>
    <t>铜线耳120㎜2</t>
  </si>
  <si>
    <t>1730</t>
  </si>
  <si>
    <t>铜线耳25m㎡</t>
  </si>
  <si>
    <t>1731</t>
  </si>
  <si>
    <t>铜线耳95㎜2</t>
  </si>
  <si>
    <t>1732</t>
  </si>
  <si>
    <t>投入式液位计LT501-G-M1-L-M=5/LT501-G4-E-M1-X2-L-M=5</t>
  </si>
  <si>
    <t>1733</t>
  </si>
  <si>
    <t>拖链E4.56.07.135.0</t>
  </si>
  <si>
    <t>1734</t>
  </si>
  <si>
    <t>微型断路器3RV2021-4AA25</t>
  </si>
  <si>
    <t>1735</t>
  </si>
  <si>
    <t>位移传感器IF503A</t>
  </si>
  <si>
    <t>1736</t>
  </si>
  <si>
    <t>位移传感器IF520A-NO24</t>
  </si>
  <si>
    <t>1737</t>
  </si>
  <si>
    <t>位移传感器IG-5539</t>
  </si>
  <si>
    <t>1738</t>
  </si>
  <si>
    <t>位移传感器IG-6083</t>
  </si>
  <si>
    <t>1739</t>
  </si>
  <si>
    <t>位移传感器II501A</t>
  </si>
  <si>
    <t>1740</t>
  </si>
  <si>
    <t>位移传感器IM0010-NC24</t>
  </si>
  <si>
    <t>1741</t>
  </si>
  <si>
    <t>位移传感器LWG-100</t>
  </si>
  <si>
    <t>1742</t>
  </si>
  <si>
    <t>位移传感器LWG-360</t>
  </si>
  <si>
    <t>1743</t>
  </si>
  <si>
    <t>位移传感器LWG-600</t>
  </si>
  <si>
    <t>1744</t>
  </si>
  <si>
    <t>温度传感器</t>
  </si>
  <si>
    <t>1745</t>
  </si>
  <si>
    <t>温度传感器（热电偶）WRN-331 0-1300℃</t>
  </si>
  <si>
    <t>1746</t>
  </si>
  <si>
    <t>温度传感器（热电阻）WTH90239-F21 EL220G3/4</t>
  </si>
  <si>
    <t>1747</t>
  </si>
  <si>
    <t>温度传感器1089 0574 70</t>
  </si>
  <si>
    <t>1748</t>
  </si>
  <si>
    <t>温度传感器7MC1006-1DE11</t>
  </si>
  <si>
    <t>1749</t>
  </si>
  <si>
    <t>温度传感器PT1004W M6 内螺纹安装 长度20mm 直径6mm 测量温度0-120</t>
  </si>
  <si>
    <t>1750</t>
  </si>
  <si>
    <t>温度传感器PT100-B-4L</t>
  </si>
  <si>
    <t>1751</t>
  </si>
  <si>
    <t>温度传感器S106L.A4.B4.700.800.1.S1</t>
  </si>
  <si>
    <t>1752</t>
  </si>
  <si>
    <t>西门子断路器3RV1021-0JA15</t>
  </si>
  <si>
    <t>1753</t>
  </si>
  <si>
    <t>西门子断路器3RV1021-1CA15</t>
  </si>
  <si>
    <t>1754</t>
  </si>
  <si>
    <t>西门子断路器3RV1021-1EA15</t>
  </si>
  <si>
    <t>1755</t>
  </si>
  <si>
    <t>西门子断路器3RV1021-1GA15</t>
  </si>
  <si>
    <t>1756</t>
  </si>
  <si>
    <t>西门子断路器3RV1021-1JA15</t>
  </si>
  <si>
    <t>1757</t>
  </si>
  <si>
    <t>西门子断路器3RV1021-1KA15</t>
  </si>
  <si>
    <t>1758</t>
  </si>
  <si>
    <t>西门子断路器3RV1021-4BA15</t>
  </si>
  <si>
    <t>1759</t>
  </si>
  <si>
    <t>西门子断路器3RV1021-4DA15</t>
  </si>
  <si>
    <t>1760</t>
  </si>
  <si>
    <t>西门子断路器3RV1031-4EA10</t>
  </si>
  <si>
    <t>1761</t>
  </si>
  <si>
    <t>西门子断路器3VT8208-2DA03-0BA0</t>
  </si>
  <si>
    <t>1762</t>
  </si>
  <si>
    <t>西门子断路器3VT8216-2DA03-0BA0</t>
  </si>
  <si>
    <t>1763</t>
  </si>
  <si>
    <t>西门子断路器5SY61107CC</t>
  </si>
  <si>
    <t>1764</t>
  </si>
  <si>
    <t>西门子热继电器3RU1116-1KB1</t>
  </si>
  <si>
    <t>1765</t>
  </si>
  <si>
    <t>线卡10</t>
  </si>
  <si>
    <t>1766</t>
  </si>
  <si>
    <t>线盘30m</t>
  </si>
  <si>
    <t>1767</t>
  </si>
  <si>
    <t>线圈MSFG-24/42-50/60</t>
  </si>
  <si>
    <t>1768</t>
  </si>
  <si>
    <t>限流电抗器XD1-30 千乏</t>
  </si>
  <si>
    <t>1769</t>
  </si>
  <si>
    <t>限流电抗器XD1-40-690V</t>
  </si>
  <si>
    <t>1770</t>
  </si>
  <si>
    <t>限位开关XCK-J.C</t>
  </si>
  <si>
    <t>1771</t>
  </si>
  <si>
    <t>限位开关XCKM102H29C</t>
  </si>
  <si>
    <t>1772</t>
  </si>
  <si>
    <t>信号板ⅠHVFSIG22-I-20-RT</t>
  </si>
  <si>
    <t>1773</t>
  </si>
  <si>
    <t>信号板ⅡHVFSIG21-II-A</t>
  </si>
  <si>
    <t>1774</t>
  </si>
  <si>
    <t>信号转换器MUP100-4</t>
  </si>
  <si>
    <t>1775</t>
  </si>
  <si>
    <t>行程开关头ZCK Y14</t>
  </si>
  <si>
    <t>1776</t>
  </si>
  <si>
    <t>行程开关头ZCK Y43C</t>
  </si>
  <si>
    <t>1777</t>
  </si>
  <si>
    <t>行程开关头ZCK Y59</t>
  </si>
  <si>
    <t>1778</t>
  </si>
  <si>
    <t>旋扭开关LAY37(三档）</t>
  </si>
  <si>
    <t>1779</t>
  </si>
  <si>
    <t>旋纽开关L38.2档</t>
  </si>
  <si>
    <t>1780</t>
  </si>
  <si>
    <t>旋纽开关M22-WK3</t>
  </si>
  <si>
    <t>1781</t>
  </si>
  <si>
    <t>旋纽开关M22-WPK</t>
  </si>
  <si>
    <t>1782</t>
  </si>
  <si>
    <t>旋纽开关触点M22-K01</t>
  </si>
  <si>
    <t>1783</t>
  </si>
  <si>
    <t>旋纽开关触点M22-K10</t>
  </si>
  <si>
    <t>1784</t>
  </si>
  <si>
    <t>压差变送器3051-DP-3-E-22</t>
  </si>
  <si>
    <t>1785</t>
  </si>
  <si>
    <t>压力变送器</t>
  </si>
  <si>
    <t>1786</t>
  </si>
  <si>
    <t>压力变送器（差压开关）DE506840B91E</t>
  </si>
  <si>
    <t>1787</t>
  </si>
  <si>
    <t>压力变送器1100 SALAMN</t>
  </si>
  <si>
    <t>1788</t>
  </si>
  <si>
    <t>压力变送器DE505641B91E</t>
  </si>
  <si>
    <t>1789</t>
  </si>
  <si>
    <t>压力变送器PMC71-ACA1SBRDAAA</t>
  </si>
  <si>
    <t>1790</t>
  </si>
  <si>
    <t>压力变送器PMP131-AIBOIAT</t>
  </si>
  <si>
    <t>1791</t>
  </si>
  <si>
    <t>压力变送器PMP135-A1N01A2N 0-2.5Bar</t>
  </si>
  <si>
    <t>1792</t>
  </si>
  <si>
    <t>压力传感器1089 9625 33</t>
  </si>
  <si>
    <t>1793</t>
  </si>
  <si>
    <t>压力传感器LGW50A2</t>
  </si>
  <si>
    <t>1794</t>
  </si>
  <si>
    <t>压力传感器PA3027</t>
  </si>
  <si>
    <t>1795</t>
  </si>
  <si>
    <t>压力传感器PMC131-A11F1A1V</t>
  </si>
  <si>
    <t>1796</t>
  </si>
  <si>
    <t>压力传感器PMP135-A1N01A1W</t>
  </si>
  <si>
    <t>1797</t>
  </si>
  <si>
    <t>压力传感器PMP51-4FTF3/0</t>
  </si>
  <si>
    <t>1798</t>
  </si>
  <si>
    <t>压力传感器PMP55-AA21RA1SGBGVJA1A</t>
  </si>
  <si>
    <t>1799</t>
  </si>
  <si>
    <t>压力传感器PT124B-210-35MPa-G1/4-4-20mA 18VC</t>
  </si>
  <si>
    <t>1800</t>
  </si>
  <si>
    <t>压力开关PEV-1/4-B ge</t>
  </si>
  <si>
    <t>1801</t>
  </si>
  <si>
    <t>压力开关PEV-1/4-B-OD</t>
  </si>
  <si>
    <t>1802</t>
  </si>
  <si>
    <t>压力开关XMLA020C2S11</t>
  </si>
  <si>
    <t>1803</t>
  </si>
  <si>
    <t>液位继电器JYB-714</t>
  </si>
  <si>
    <t>1804</t>
  </si>
  <si>
    <t>音叉料位开关FTL20-0420</t>
  </si>
  <si>
    <t>1805</t>
  </si>
  <si>
    <t>音叉料位开关FTL260-0220</t>
  </si>
  <si>
    <t>1806</t>
  </si>
  <si>
    <t>有水感应开关KRV-1NH</t>
  </si>
  <si>
    <t>1807</t>
  </si>
  <si>
    <t>运动检测传感器DI502A</t>
  </si>
  <si>
    <t>1808</t>
  </si>
  <si>
    <t>针形鼻1.0m㎡</t>
  </si>
  <si>
    <t>1809</t>
  </si>
  <si>
    <t>针形鼻1.5m㎡</t>
  </si>
  <si>
    <t>1810</t>
  </si>
  <si>
    <t>针形鼻120m㎡</t>
  </si>
  <si>
    <t>1811</t>
  </si>
  <si>
    <t>针形鼻2.5m㎡</t>
  </si>
  <si>
    <t>1812</t>
  </si>
  <si>
    <t>镇流器150W</t>
  </si>
  <si>
    <t>1813</t>
  </si>
  <si>
    <t>镇流器40W</t>
  </si>
  <si>
    <t>1814</t>
  </si>
  <si>
    <t>镇流器GM250Z</t>
  </si>
  <si>
    <t>1815</t>
  </si>
  <si>
    <t>震动传感器1-800-959-4464　641B01</t>
  </si>
  <si>
    <t>1816</t>
  </si>
  <si>
    <t>整流装置6SL3000-0CE37-7AAO</t>
  </si>
  <si>
    <t>1817</t>
  </si>
  <si>
    <t>指示灯DC24V</t>
  </si>
  <si>
    <t>1818</t>
  </si>
  <si>
    <t>制动单元6SL3300-1AE31-3AAO</t>
  </si>
  <si>
    <t>1819</t>
  </si>
  <si>
    <t>智能式变送器EJA110A-DMS5A-94DA/NF1(单边阀2个)</t>
  </si>
  <si>
    <t>1820</t>
  </si>
  <si>
    <t>智能式变送器EJA110A-DMS5A-94DA/NF1(含阀组2个)</t>
  </si>
  <si>
    <t>1821</t>
  </si>
  <si>
    <t>智能式变送器EJA110A-EMS5A-92NN</t>
  </si>
  <si>
    <t>1822</t>
  </si>
  <si>
    <t>智能式变送器EJA310A-DAS5A-94DA/NF1(单边阀2个)</t>
  </si>
  <si>
    <t>1823</t>
  </si>
  <si>
    <t>智能式航空障碍灯GZ-122LED</t>
  </si>
  <si>
    <t>1824</t>
  </si>
  <si>
    <t>智能无功补偿控制器JKL5C 12回路</t>
  </si>
  <si>
    <t>1825</t>
  </si>
  <si>
    <t>中继继电器ＲＸＭ4ＡＢ2ＢＤ+ＲＸＺＥ1Ｍ4Ｃ</t>
  </si>
  <si>
    <t>1826</t>
  </si>
  <si>
    <t>中间继电器G2R-1-SNDDC24(S) BY OMB</t>
  </si>
  <si>
    <t>1827</t>
  </si>
  <si>
    <t>中间继电器G2R-2-SNDDC24(S) BY OMB</t>
  </si>
  <si>
    <t>1828</t>
  </si>
  <si>
    <t>中间继电器JZC1-44  22-220V</t>
  </si>
  <si>
    <t>1829</t>
  </si>
  <si>
    <t>中间继电器MRS-24Vdc 1CO</t>
  </si>
  <si>
    <t>1830</t>
  </si>
  <si>
    <t>中间继电器MY4NJ/DC24V</t>
  </si>
  <si>
    <t>1831</t>
  </si>
  <si>
    <t>中间继电器RXM2LB2BD</t>
  </si>
  <si>
    <t>1832</t>
  </si>
  <si>
    <t>中间继电器RXM2LB2P7</t>
  </si>
  <si>
    <t>1833</t>
  </si>
  <si>
    <t>中间继电器RXM3AB2BD</t>
  </si>
  <si>
    <t>1834</t>
  </si>
  <si>
    <t>中间继电器RXM3AB2P7</t>
  </si>
  <si>
    <t>1835</t>
  </si>
  <si>
    <t>中间继电器底座RXZE1M2C</t>
  </si>
  <si>
    <t>1836</t>
  </si>
  <si>
    <t>中间继电器底座RXZE2S111M</t>
  </si>
  <si>
    <t>1837</t>
  </si>
  <si>
    <t>中间继电器附件GVAD0101</t>
  </si>
  <si>
    <t>1838</t>
  </si>
  <si>
    <t>主板HVFMB53</t>
  </si>
  <si>
    <t>1839</t>
  </si>
  <si>
    <t>转换开关LW12-16/4</t>
  </si>
  <si>
    <t>1840</t>
  </si>
  <si>
    <t>阻旋料位开关XLT-10S</t>
  </si>
  <si>
    <t>1841</t>
  </si>
  <si>
    <t>差压变送器SSTCC-1202F22M3B2G2E1  4~20MA  24V  -500~1000pa</t>
  </si>
  <si>
    <t>1842</t>
  </si>
  <si>
    <t>焊把线50</t>
  </si>
  <si>
    <t>1843</t>
  </si>
  <si>
    <t>断路器3RV1021-1JA10</t>
  </si>
  <si>
    <t>1844</t>
  </si>
  <si>
    <t>断路器3RV1021-4AA10</t>
  </si>
  <si>
    <t>1845</t>
  </si>
  <si>
    <t>断路器3RV1031-4HA10</t>
  </si>
  <si>
    <t>1846</t>
  </si>
  <si>
    <t>黄蜡管10</t>
  </si>
  <si>
    <t>1847</t>
  </si>
  <si>
    <t>断路器附件3RA1921-1AA00</t>
  </si>
  <si>
    <t>1848</t>
  </si>
  <si>
    <t>断路器附件3RA1911-1AA00</t>
  </si>
  <si>
    <t>1849</t>
  </si>
  <si>
    <t>接触器附件3RA1913-2A</t>
  </si>
  <si>
    <t>1850</t>
  </si>
  <si>
    <t>接触器3RT1036-1AP00</t>
  </si>
  <si>
    <t>1851</t>
  </si>
  <si>
    <t>断路器附件3RA1931-1AA00</t>
  </si>
  <si>
    <t>1852</t>
  </si>
  <si>
    <t>断路器附件3RA1932-1AA00</t>
  </si>
  <si>
    <t>1853</t>
  </si>
  <si>
    <t>模块6SL3224-0BE37-5AA0</t>
  </si>
  <si>
    <t>1854</t>
  </si>
  <si>
    <t>变频器面板6SL3255-0AA00-4BA1</t>
  </si>
  <si>
    <t>1855</t>
  </si>
  <si>
    <t>铜线耳185m㎡</t>
  </si>
  <si>
    <t>1856</t>
  </si>
  <si>
    <t>交流接触器</t>
  </si>
  <si>
    <t>1857</t>
  </si>
  <si>
    <t>断路器BW1-3200M/3P 2900A/AC220抽-2900A</t>
  </si>
  <si>
    <t>1858</t>
  </si>
  <si>
    <t>断路器BW1-2000M/3P 1000A/AC220抽-1000A</t>
  </si>
  <si>
    <t>1859</t>
  </si>
  <si>
    <t>断路器BW1-2000M/3P 2000A/AC220抽-2000A</t>
  </si>
  <si>
    <t>1860</t>
  </si>
  <si>
    <t>双向拉绳开关</t>
  </si>
  <si>
    <t>1861</t>
  </si>
  <si>
    <t>自愈式低压并联电容器</t>
  </si>
  <si>
    <t>1862</t>
  </si>
  <si>
    <t>减速机</t>
  </si>
  <si>
    <t>1863</t>
  </si>
  <si>
    <t>黄蜡管</t>
  </si>
  <si>
    <t>1864</t>
  </si>
  <si>
    <t>SEW变频器</t>
  </si>
  <si>
    <t>1865</t>
  </si>
  <si>
    <t>压力传感器品牌TS</t>
  </si>
  <si>
    <t>1866</t>
  </si>
  <si>
    <t>溶解氧测定仪品牌LC</t>
  </si>
  <si>
    <t>1867</t>
  </si>
  <si>
    <t>通讯卡西门子</t>
  </si>
  <si>
    <t>1868</t>
  </si>
  <si>
    <t>日光灯管</t>
  </si>
  <si>
    <t>1869</t>
  </si>
  <si>
    <t>两位单控开关+底盒</t>
  </si>
  <si>
    <t>1870</t>
  </si>
  <si>
    <t>线槽</t>
  </si>
  <si>
    <t>1871</t>
  </si>
  <si>
    <t>通讯卡丹尼逊</t>
  </si>
  <si>
    <t>1872</t>
  </si>
  <si>
    <t>转换器WT</t>
  </si>
  <si>
    <t>1873</t>
  </si>
  <si>
    <t>差压变送器川仪</t>
  </si>
  <si>
    <t>1874</t>
  </si>
  <si>
    <t>通讯模块西门子</t>
  </si>
  <si>
    <t>1875</t>
  </si>
  <si>
    <t>德力西断路器CDM1-630M/3300 630A</t>
  </si>
  <si>
    <t>1876</t>
  </si>
  <si>
    <t>变频器30KW</t>
  </si>
  <si>
    <t>1877</t>
  </si>
  <si>
    <t>断路器BM30-630M/3320 500A</t>
  </si>
  <si>
    <t>1878</t>
  </si>
  <si>
    <t>按钮开关LA4S-33H 三档</t>
  </si>
  <si>
    <t>1879</t>
  </si>
  <si>
    <t>桥架300*150*2.0</t>
  </si>
  <si>
    <t>1880</t>
  </si>
  <si>
    <t>RS保险管2A/5*20</t>
  </si>
  <si>
    <t>1881</t>
  </si>
  <si>
    <t>SEW编码器AMG 73 S W29 S2048</t>
  </si>
  <si>
    <t>1882</t>
  </si>
  <si>
    <t>风扇G-315A</t>
  </si>
  <si>
    <t>1883</t>
  </si>
  <si>
    <t>风扇G-100A</t>
  </si>
  <si>
    <t>1884</t>
  </si>
  <si>
    <t>磁力启动器QC36-4TA</t>
  </si>
  <si>
    <t>1885</t>
  </si>
  <si>
    <t>风机200FZY2-D 220V 65W</t>
  </si>
  <si>
    <t>1886</t>
  </si>
  <si>
    <t>安全继电器PNOz X13 24vdc 5n/o 1n/c ID774549</t>
  </si>
  <si>
    <t>1887</t>
  </si>
  <si>
    <t>模块电源CX1100-0920 倍福</t>
  </si>
  <si>
    <t>1888</t>
  </si>
  <si>
    <t>编码器SRM50-HWZO-S01 12V Nr1871897</t>
  </si>
  <si>
    <t>1889</t>
  </si>
  <si>
    <t>轴流风机YWF4S-350S 220V</t>
  </si>
  <si>
    <t>1890</t>
  </si>
  <si>
    <t>轴流风机SFG5-2  2.2KW 380V</t>
  </si>
  <si>
    <t>1891</t>
  </si>
  <si>
    <t>CPU模块CPU412-3 6ES7412-3HJ14-0AB0/4.5</t>
  </si>
  <si>
    <t>1892</t>
  </si>
  <si>
    <t>电源模块6EP1333-2AA01-06B1 220V/24V</t>
  </si>
  <si>
    <t>1893</t>
  </si>
  <si>
    <t>编码器2375790</t>
  </si>
  <si>
    <t>1894</t>
  </si>
  <si>
    <t>甲醛</t>
  </si>
  <si>
    <t>吨</t>
  </si>
  <si>
    <t>1895</t>
  </si>
  <si>
    <t>氯化铵</t>
  </si>
  <si>
    <t>1896</t>
  </si>
  <si>
    <t>单面安全出口灯330*145</t>
  </si>
  <si>
    <t>盏</t>
  </si>
  <si>
    <t>1897</t>
  </si>
  <si>
    <t>灭火器2kg</t>
  </si>
  <si>
    <t>具</t>
  </si>
  <si>
    <t>1898</t>
  </si>
  <si>
    <t>消防水泵耐磨铜套45*32*35</t>
  </si>
  <si>
    <t>1899</t>
  </si>
  <si>
    <t>消防应急灯</t>
  </si>
  <si>
    <t>1900</t>
  </si>
  <si>
    <t>安全警示带100m/卷</t>
  </si>
  <si>
    <t>卷</t>
  </si>
  <si>
    <t>1901</t>
  </si>
  <si>
    <t>安全出口牌</t>
  </si>
  <si>
    <t>1902</t>
  </si>
  <si>
    <t>室内消防栓65</t>
  </si>
  <si>
    <t>1903</t>
  </si>
  <si>
    <t>室内消防箱1000*750*240</t>
  </si>
  <si>
    <t>1904</t>
  </si>
  <si>
    <t>玻璃管Φ20*2*2000mm</t>
  </si>
  <si>
    <t>1905</t>
  </si>
  <si>
    <t>雷磁PH计PHS-3C</t>
  </si>
  <si>
    <t>1906</t>
  </si>
  <si>
    <t>酸洗膏1kg/瓶</t>
  </si>
  <si>
    <t>1907</t>
  </si>
  <si>
    <t>标签纸大</t>
  </si>
  <si>
    <t>张</t>
  </si>
  <si>
    <t>1908</t>
  </si>
  <si>
    <t>标记纸VG M12*1.5</t>
  </si>
  <si>
    <t>1909</t>
  </si>
  <si>
    <t>标识牌VG M12*1.5</t>
  </si>
  <si>
    <t>1910</t>
  </si>
  <si>
    <t>不锈钢杯12CM</t>
  </si>
  <si>
    <t>1911</t>
  </si>
  <si>
    <t>透明胶带50宽</t>
  </si>
  <si>
    <t>1912</t>
  </si>
  <si>
    <t>洗洁精500克/瓶</t>
  </si>
  <si>
    <t>1913</t>
  </si>
  <si>
    <t>洗眼器接头60cm</t>
  </si>
  <si>
    <t>1914</t>
  </si>
  <si>
    <t>扁担800ml</t>
  </si>
  <si>
    <t>1915</t>
  </si>
  <si>
    <t>遮阳伞</t>
  </si>
  <si>
    <t>1916</t>
  </si>
  <si>
    <t>针式听诊器KPDL-1600</t>
  </si>
  <si>
    <t>1917</t>
  </si>
  <si>
    <t>箢箕800ml</t>
  </si>
  <si>
    <t>1918</t>
  </si>
  <si>
    <t>玻璃190*190*10</t>
  </si>
  <si>
    <t>1919</t>
  </si>
  <si>
    <t>玻璃纱布0.7mm 100m/卷</t>
  </si>
  <si>
    <t>1920</t>
  </si>
  <si>
    <t>麻丝50*80*10/7</t>
  </si>
  <si>
    <t>1921</t>
  </si>
  <si>
    <t>麻绳</t>
  </si>
  <si>
    <t>1922</t>
  </si>
  <si>
    <t>麻绳Φ15</t>
  </si>
  <si>
    <t>1923</t>
  </si>
  <si>
    <t>宽拖把60cm</t>
  </si>
  <si>
    <t>1924</t>
  </si>
  <si>
    <t>纽扣电池AG13</t>
  </si>
  <si>
    <t>1925</t>
  </si>
  <si>
    <t>铁扫把AG13</t>
  </si>
  <si>
    <t>1926</t>
  </si>
  <si>
    <t>自封袋9号</t>
  </si>
  <si>
    <t>包</t>
  </si>
  <si>
    <t>1927</t>
  </si>
  <si>
    <t>竹扫把</t>
  </si>
  <si>
    <t>1928</t>
  </si>
  <si>
    <t>焊嘴防堵膏SK-A03</t>
  </si>
  <si>
    <t>1929</t>
  </si>
  <si>
    <t>球型锁</t>
  </si>
  <si>
    <t>1930</t>
  </si>
  <si>
    <t>焊锡丝2.0mm</t>
  </si>
  <si>
    <t>1931</t>
  </si>
  <si>
    <t>不锈钢焊条A102 /3.2</t>
  </si>
  <si>
    <t>1932</t>
  </si>
  <si>
    <t>不锈钢筛板2M*1M*2㎜</t>
  </si>
  <si>
    <t>1933</t>
  </si>
  <si>
    <t>不锈钢钢丝绳轧头M5</t>
  </si>
  <si>
    <t>1934</t>
  </si>
  <si>
    <t>不锈钢钢丝绳φ1.0</t>
  </si>
  <si>
    <t>1935</t>
  </si>
  <si>
    <t>不锈钢垫片0.3#</t>
  </si>
  <si>
    <t>1936</t>
  </si>
  <si>
    <t>不锈钢垫片0.5#</t>
  </si>
  <si>
    <t>1937</t>
  </si>
  <si>
    <t>气保焊丝1.2/白盘(湘江)</t>
  </si>
  <si>
    <t>1938</t>
  </si>
  <si>
    <t>紫铜垫片Ф10mm</t>
  </si>
  <si>
    <t>1939</t>
  </si>
  <si>
    <t>紫铜垫片Ф33mm</t>
  </si>
  <si>
    <t>1940</t>
  </si>
  <si>
    <t>紫铜垫片55*48*2</t>
  </si>
  <si>
    <t>1941</t>
  </si>
  <si>
    <t>紫铜垫片φ22mm</t>
  </si>
  <si>
    <t>1942</t>
  </si>
  <si>
    <t>紫铜垫片φ24*17*2.5</t>
  </si>
  <si>
    <t>1943</t>
  </si>
  <si>
    <t>紫铜垫片φ48mm</t>
  </si>
  <si>
    <t>1944</t>
  </si>
  <si>
    <t>弹子插芯锁锁芯Ф3.5</t>
  </si>
  <si>
    <t>1945</t>
  </si>
  <si>
    <t>镀锌钢丝绳Ф10</t>
  </si>
  <si>
    <t>1946</t>
  </si>
  <si>
    <t>元钉1.5寸</t>
  </si>
  <si>
    <t>1947</t>
  </si>
  <si>
    <t>卡子</t>
  </si>
  <si>
    <t>1948</t>
  </si>
  <si>
    <t>六角头法兰面自攻自钻螺栓5.5*38</t>
  </si>
  <si>
    <t>1949</t>
  </si>
  <si>
    <t>卷钉2557</t>
  </si>
  <si>
    <t>1950</t>
  </si>
  <si>
    <t>空心铝管φ10*7</t>
  </si>
  <si>
    <t>1951</t>
  </si>
  <si>
    <t>钢丝绳卡4</t>
  </si>
  <si>
    <t>1952</t>
  </si>
  <si>
    <t>钢丝绳φ10</t>
  </si>
  <si>
    <t>1953</t>
  </si>
  <si>
    <t>钢丝绳φ14</t>
  </si>
  <si>
    <t>1954</t>
  </si>
  <si>
    <t>钢丝绳φ16</t>
  </si>
  <si>
    <t>1955</t>
  </si>
  <si>
    <t>钢钉管卡160mm</t>
  </si>
  <si>
    <t>1956</t>
  </si>
  <si>
    <t>钢排钉ST-50</t>
  </si>
  <si>
    <t>1957</t>
  </si>
  <si>
    <t>钢排钉ST-64</t>
  </si>
  <si>
    <t>1958</t>
  </si>
  <si>
    <t>钢链φ10*6M</t>
  </si>
  <si>
    <t>1959</t>
  </si>
  <si>
    <t>铁钉315*72</t>
  </si>
  <si>
    <t>1960</t>
  </si>
  <si>
    <t>自攻螺丝M3.5*30</t>
  </si>
  <si>
    <t>1961</t>
  </si>
  <si>
    <t>直焊丝1650SM1.6MM</t>
  </si>
  <si>
    <t>1962</t>
  </si>
  <si>
    <t>槽定滑轮50mm</t>
  </si>
  <si>
    <t>1963</t>
  </si>
  <si>
    <t>不锈钢内六角螺栓M6*16</t>
  </si>
  <si>
    <t>1964</t>
  </si>
  <si>
    <t>不锈钢内六角螺栓M10*35</t>
  </si>
  <si>
    <t>1965</t>
  </si>
  <si>
    <t>三角齿皮带XPC3000</t>
  </si>
  <si>
    <t>1966</t>
  </si>
  <si>
    <t>三角齿皮带XPC3150</t>
  </si>
  <si>
    <t>1967</t>
  </si>
  <si>
    <t>三角皮带A-991</t>
  </si>
  <si>
    <t>1968</t>
  </si>
  <si>
    <t>深沟球轴承6026</t>
  </si>
  <si>
    <t>1969</t>
  </si>
  <si>
    <t>带座轴承NAP208</t>
  </si>
  <si>
    <t>1970</t>
  </si>
  <si>
    <t>8.8级螺母12mm</t>
  </si>
  <si>
    <t>1971</t>
  </si>
  <si>
    <t>8.8级螺母16mm</t>
  </si>
  <si>
    <t>1972</t>
  </si>
  <si>
    <t>开口扳手12件套</t>
  </si>
  <si>
    <t>1973</t>
  </si>
  <si>
    <t>工具包SATA-95183</t>
  </si>
  <si>
    <t>1974</t>
  </si>
  <si>
    <t>热熔器</t>
  </si>
  <si>
    <t>1975</t>
  </si>
  <si>
    <t>不锈钢筛网</t>
  </si>
  <si>
    <t>1976</t>
  </si>
  <si>
    <t>紫铜垫</t>
  </si>
  <si>
    <t>1977</t>
  </si>
  <si>
    <t>不锈钢钢丝绳轧头6MM 304材质</t>
  </si>
  <si>
    <t>1978</t>
  </si>
  <si>
    <t>不锈钢振动专用筛网长2.1米宽1.8米，间隙1.75mm两端配50*50不锈钢角钢</t>
  </si>
  <si>
    <t>1979</t>
  </si>
  <si>
    <t>不锈钢螺栓M16*30</t>
  </si>
  <si>
    <t>1980</t>
  </si>
  <si>
    <t>螺栓M30*80</t>
  </si>
  <si>
    <t>1981</t>
  </si>
  <si>
    <t>外六角螺栓M10*75</t>
  </si>
  <si>
    <t>1982</t>
  </si>
  <si>
    <t>PE管直接DN63</t>
  </si>
  <si>
    <t>1983</t>
  </si>
  <si>
    <t>PE热熔器接头DN20</t>
  </si>
  <si>
    <t>1984</t>
  </si>
  <si>
    <t>PE热熔器接头DN25</t>
  </si>
  <si>
    <t>1985</t>
  </si>
  <si>
    <t>PE热熔器接头Ф40</t>
  </si>
  <si>
    <t>1986</t>
  </si>
  <si>
    <t>PPR变径直接S25*3/4</t>
  </si>
  <si>
    <t>1987</t>
  </si>
  <si>
    <t>PPR大小头40*32</t>
  </si>
  <si>
    <t>1988</t>
  </si>
  <si>
    <t>PPR法兰DN40</t>
  </si>
  <si>
    <t>1989</t>
  </si>
  <si>
    <t>PPR法兰DN50</t>
  </si>
  <si>
    <t>1990</t>
  </si>
  <si>
    <t>PPR法兰Ф75</t>
  </si>
  <si>
    <t>1991</t>
  </si>
  <si>
    <t>PPR管DN40</t>
  </si>
  <si>
    <t>1992</t>
  </si>
  <si>
    <t>PPR管大小头50*25</t>
  </si>
  <si>
    <t>1993</t>
  </si>
  <si>
    <t>PPR管大小头50*40</t>
  </si>
  <si>
    <t>1994</t>
  </si>
  <si>
    <t>PPR管大小头63*25</t>
  </si>
  <si>
    <t>1995</t>
  </si>
  <si>
    <t>PPR管大小头S32*25</t>
  </si>
  <si>
    <t>1996</t>
  </si>
  <si>
    <t>PPR管活接DN25</t>
  </si>
  <si>
    <t>1997</t>
  </si>
  <si>
    <t>PPR管活接DN32</t>
  </si>
  <si>
    <t>1998</t>
  </si>
  <si>
    <t>PPR管活接DN40</t>
  </si>
  <si>
    <t>1999</t>
  </si>
  <si>
    <t>PPR管活接DN50</t>
  </si>
  <si>
    <t>2000</t>
  </si>
  <si>
    <t>PPR管活接球阀DN25</t>
  </si>
  <si>
    <t>2001</t>
  </si>
  <si>
    <t>PPR管活接球阀DN32</t>
  </si>
  <si>
    <t>2002</t>
  </si>
  <si>
    <t>PPR管内丝直接Φ63*2"</t>
  </si>
  <si>
    <t>2003</t>
  </si>
  <si>
    <t>PPR管球阀Ф75</t>
  </si>
  <si>
    <t>2004</t>
  </si>
  <si>
    <t>PPR管三通75*32</t>
  </si>
  <si>
    <t>2005</t>
  </si>
  <si>
    <t>PPR管三通90*50</t>
  </si>
  <si>
    <t>2006</t>
  </si>
  <si>
    <t>PPR管三通DN32*20</t>
  </si>
  <si>
    <t>2007</t>
  </si>
  <si>
    <t>PPR管三通T20</t>
  </si>
  <si>
    <t>2008</t>
  </si>
  <si>
    <t>PPR管三通T25</t>
  </si>
  <si>
    <t>2009</t>
  </si>
  <si>
    <t>PPR管三通T32</t>
  </si>
  <si>
    <t>2010</t>
  </si>
  <si>
    <t>PPR管三通T50</t>
  </si>
  <si>
    <t>2011</t>
  </si>
  <si>
    <t>PPR管三通T75*63</t>
  </si>
  <si>
    <t>2012</t>
  </si>
  <si>
    <t>PPR管三通φ63</t>
  </si>
  <si>
    <t>2013</t>
  </si>
  <si>
    <t>PPR管外丝直接25*15</t>
  </si>
  <si>
    <t>2014</t>
  </si>
  <si>
    <t>PPR管外丝直接Ф25*20</t>
  </si>
  <si>
    <t>2015</t>
  </si>
  <si>
    <t>PPR管弯头Φ63</t>
  </si>
  <si>
    <t>2016</t>
  </si>
  <si>
    <t>PPR管弯头Ф90</t>
  </si>
  <si>
    <t>2017</t>
  </si>
  <si>
    <t>PPR管直接DN25</t>
  </si>
  <si>
    <t>2018</t>
  </si>
  <si>
    <t>PPR管直接DN32</t>
  </si>
  <si>
    <t>2019</t>
  </si>
  <si>
    <t>PPR管直接DN50</t>
  </si>
  <si>
    <t>2020</t>
  </si>
  <si>
    <t>PPR焊条50根/把</t>
  </si>
  <si>
    <t>2021</t>
  </si>
  <si>
    <t>PPR金属管卡DN80</t>
  </si>
  <si>
    <t>2022</t>
  </si>
  <si>
    <t>PPR内丝直接25*20</t>
  </si>
  <si>
    <t>2023</t>
  </si>
  <si>
    <t>PPR三通40</t>
  </si>
  <si>
    <t>2024</t>
  </si>
  <si>
    <t>PPR水管DN25*3.5mm</t>
  </si>
  <si>
    <t>2025</t>
  </si>
  <si>
    <t>PPR水管DN32*4.4mm</t>
  </si>
  <si>
    <t>2026</t>
  </si>
  <si>
    <t>PPR水管DN40*4.5mm 4m/根</t>
  </si>
  <si>
    <t>2027</t>
  </si>
  <si>
    <t>PPR水管DN50</t>
  </si>
  <si>
    <t>2028</t>
  </si>
  <si>
    <t>PPR水管Ф75</t>
  </si>
  <si>
    <t>2029</t>
  </si>
  <si>
    <t>PPR水管大小头S40*25</t>
  </si>
  <si>
    <t>2030</t>
  </si>
  <si>
    <t>PPR水管三通T40*25</t>
  </si>
  <si>
    <t>2031</t>
  </si>
  <si>
    <t>PPR外丝直接Φ32*DN15</t>
  </si>
  <si>
    <t>2032</t>
  </si>
  <si>
    <t>PPR弯头25</t>
  </si>
  <si>
    <t>2033</t>
  </si>
  <si>
    <t>PPR弯头32</t>
  </si>
  <si>
    <t>2034</t>
  </si>
  <si>
    <t>PP-R弯头D50</t>
  </si>
  <si>
    <t>2035</t>
  </si>
  <si>
    <t>PPR弯头75</t>
  </si>
  <si>
    <t>2036</t>
  </si>
  <si>
    <t>PPR直接40</t>
  </si>
  <si>
    <t>2037</t>
  </si>
  <si>
    <t>PVC变径内接DN40*50</t>
  </si>
  <si>
    <t>2038</t>
  </si>
  <si>
    <t>PVC变径直接DN50*40</t>
  </si>
  <si>
    <t>2039</t>
  </si>
  <si>
    <t>PVC大小头Φ40*25</t>
  </si>
  <si>
    <t>2040</t>
  </si>
  <si>
    <t>PVC管直接Φ32</t>
  </si>
  <si>
    <t>2041</t>
  </si>
  <si>
    <t>PVC卡子</t>
  </si>
  <si>
    <t>2042</t>
  </si>
  <si>
    <t>PVC球阀40</t>
  </si>
  <si>
    <t>2043</t>
  </si>
  <si>
    <t>PVC三通Ф75</t>
  </si>
  <si>
    <t>2044</t>
  </si>
  <si>
    <t>PVC弯头45°DN160</t>
  </si>
  <si>
    <t>2045</t>
  </si>
  <si>
    <t>pvc弯头D110</t>
  </si>
  <si>
    <t>2046</t>
  </si>
  <si>
    <t>PVC弯头DN16</t>
  </si>
  <si>
    <t>2047</t>
  </si>
  <si>
    <t>PVC弯头Ф40</t>
  </si>
  <si>
    <t>2048</t>
  </si>
  <si>
    <t>PVC弯头Ф50</t>
  </si>
  <si>
    <t>2049</t>
  </si>
  <si>
    <t>PVC弯头Ф63</t>
  </si>
  <si>
    <t>2050</t>
  </si>
  <si>
    <t>PVC弯头Ф75</t>
  </si>
  <si>
    <t>2051</t>
  </si>
  <si>
    <t>PVC弯头Ф90</t>
  </si>
  <si>
    <t>2052</t>
  </si>
  <si>
    <t>PVC直接DN110</t>
  </si>
  <si>
    <t>2053</t>
  </si>
  <si>
    <t>PVC直接DN50</t>
  </si>
  <si>
    <t>2054</t>
  </si>
  <si>
    <t>PVC直接Ф40</t>
  </si>
  <si>
    <t>2055</t>
  </si>
  <si>
    <t>PVC直接Ф75</t>
  </si>
  <si>
    <t>2056</t>
  </si>
  <si>
    <t>UPVC过滤器32-20目</t>
  </si>
  <si>
    <t>2057</t>
  </si>
  <si>
    <t>Y型过滤器DN40</t>
  </si>
  <si>
    <t>2058</t>
  </si>
  <si>
    <t>Y型过滤器GL41H DN200 PN1.6</t>
  </si>
  <si>
    <t>2059</t>
  </si>
  <si>
    <t>安全阀A27W-10</t>
  </si>
  <si>
    <t>2060</t>
  </si>
  <si>
    <t>安全阀AZ1H-16C DN15 0.3</t>
  </si>
  <si>
    <t>2061</t>
  </si>
  <si>
    <t>按式便池冲洗阀DN50</t>
  </si>
  <si>
    <t>2062</t>
  </si>
  <si>
    <t>变径三通DN100*65</t>
  </si>
  <si>
    <t>2063</t>
  </si>
  <si>
    <t>变径弯头DN40*20</t>
  </si>
  <si>
    <t>2064</t>
  </si>
  <si>
    <t>补心DN15*32</t>
  </si>
  <si>
    <t>2065</t>
  </si>
  <si>
    <t>补心DN15*40</t>
  </si>
  <si>
    <t>2066</t>
  </si>
  <si>
    <t>补心DN15*50</t>
  </si>
  <si>
    <t>2067</t>
  </si>
  <si>
    <t>补心DN20*32</t>
  </si>
  <si>
    <t>2068</t>
  </si>
  <si>
    <t>补心DN20*40</t>
  </si>
  <si>
    <t>2069</t>
  </si>
  <si>
    <t>补心DN20*50</t>
  </si>
  <si>
    <t>2070</t>
  </si>
  <si>
    <t>补心DN25*32</t>
  </si>
  <si>
    <t>2071</t>
  </si>
  <si>
    <t>不锈钢Y型过滤器DN100PN16</t>
  </si>
  <si>
    <t>2072</t>
  </si>
  <si>
    <t>不锈钢Y型过滤器DN20 丝口</t>
  </si>
  <si>
    <t>2073</t>
  </si>
  <si>
    <t>不锈钢Y型过滤器DN25 丝口</t>
  </si>
  <si>
    <t>2074</t>
  </si>
  <si>
    <t>不锈钢Y型过滤器DN40PN16 316</t>
  </si>
  <si>
    <t>2075</t>
  </si>
  <si>
    <t>不锈钢Y型过滤器DN50 丝口</t>
  </si>
  <si>
    <t>2076</t>
  </si>
  <si>
    <t>不锈钢Y型过滤器GL41W-16P DN40 PN16</t>
  </si>
  <si>
    <t>2077</t>
  </si>
  <si>
    <t>不锈钢Y型过滤器GL41W-25P DN32 PN2.5</t>
  </si>
  <si>
    <t>2078</t>
  </si>
  <si>
    <t>不锈钢Y型过滤器SY11P-H16 DN32（丝口）</t>
  </si>
  <si>
    <t>2079</t>
  </si>
  <si>
    <t>不锈钢Y型过滤器SY11RL-H25 DN32(丝口） 316</t>
  </si>
  <si>
    <t>2080</t>
  </si>
  <si>
    <t>不锈钢Y型止回阀DN32</t>
  </si>
  <si>
    <t>2081</t>
  </si>
  <si>
    <t>不锈钢Y型止回阀DN40</t>
  </si>
  <si>
    <t>2082</t>
  </si>
  <si>
    <t>不锈钢波纹管补偿器DN200 PN10*L150</t>
  </si>
  <si>
    <t>2083</t>
  </si>
  <si>
    <t>不锈钢补心01-03</t>
  </si>
  <si>
    <t>2084</t>
  </si>
  <si>
    <t>不锈钢补心DN15*25</t>
  </si>
  <si>
    <t>2085</t>
  </si>
  <si>
    <t>不锈钢补心DN15*DN20</t>
  </si>
  <si>
    <t>2086</t>
  </si>
  <si>
    <t>不锈钢补心DN25*20 316</t>
  </si>
  <si>
    <t>2087</t>
  </si>
  <si>
    <t>不锈钢补心DN40*25</t>
  </si>
  <si>
    <t>2088</t>
  </si>
  <si>
    <t>不锈钢补心DN40*32</t>
  </si>
  <si>
    <t>2089</t>
  </si>
  <si>
    <t>不锈钢补心DN40*32 316</t>
  </si>
  <si>
    <t>2090</t>
  </si>
  <si>
    <t>不锈钢冲压三通DN10</t>
  </si>
  <si>
    <t>2091</t>
  </si>
  <si>
    <t>不锈钢冲压三通DN20 316</t>
  </si>
  <si>
    <t>2092</t>
  </si>
  <si>
    <t>不锈钢冲压三通DN32</t>
  </si>
  <si>
    <t>2093</t>
  </si>
  <si>
    <t>不锈钢冲压三通DN40</t>
  </si>
  <si>
    <t>2094</t>
  </si>
  <si>
    <t>不锈钢冲压三通DN40 316</t>
  </si>
  <si>
    <t>2095</t>
  </si>
  <si>
    <t>不锈钢冲压弯头45°DN250</t>
  </si>
  <si>
    <t>2096</t>
  </si>
  <si>
    <t>不锈钢冲压弯头45°DN300</t>
  </si>
  <si>
    <t>2097</t>
  </si>
  <si>
    <t>不锈钢冲压弯头DN100</t>
  </si>
  <si>
    <t>2098</t>
  </si>
  <si>
    <t>不锈钢冲压弯头DN150</t>
  </si>
  <si>
    <t>2099</t>
  </si>
  <si>
    <t>不锈钢冲压弯头DN200</t>
  </si>
  <si>
    <t>2100</t>
  </si>
  <si>
    <t>不锈钢冲压弯头φ76*4（DN65）</t>
  </si>
  <si>
    <t>2101</t>
  </si>
  <si>
    <t>不锈钢冲压弯头Ф48</t>
  </si>
  <si>
    <t>2102</t>
  </si>
  <si>
    <t>不锈钢大小头DN25*40 316</t>
  </si>
  <si>
    <t>2103</t>
  </si>
  <si>
    <t>不锈钢大小头DN25*50 316</t>
  </si>
  <si>
    <t>2104</t>
  </si>
  <si>
    <t>不锈钢单丝接头DN15</t>
  </si>
  <si>
    <t>2105</t>
  </si>
  <si>
    <t>不锈钢单丝头DN15</t>
  </si>
  <si>
    <t>2106</t>
  </si>
  <si>
    <t>不锈钢对夹式止回阀DN20/304的</t>
  </si>
  <si>
    <t>2107</t>
  </si>
  <si>
    <t>不锈钢对夹式止回阀DN200</t>
  </si>
  <si>
    <t>2108</t>
  </si>
  <si>
    <t>不锈钢对夹式止回阀DN65 304</t>
  </si>
  <si>
    <t>2109</t>
  </si>
  <si>
    <t>不锈钢对夹式止回阀H71W DN65 316</t>
  </si>
  <si>
    <t>2110</t>
  </si>
  <si>
    <t>不锈钢对夹式止回阀H71W DN80</t>
  </si>
  <si>
    <t>2111</t>
  </si>
  <si>
    <t>不锈钢法兰DN100 PN0.25</t>
  </si>
  <si>
    <t>2112</t>
  </si>
  <si>
    <t>不锈钢法兰DN125</t>
  </si>
  <si>
    <t>2113</t>
  </si>
  <si>
    <t>不锈钢法兰DN20 PN1.0</t>
  </si>
  <si>
    <t>2114</t>
  </si>
  <si>
    <t>不锈钢法兰DN200 PN1.6</t>
  </si>
  <si>
    <t>2115</t>
  </si>
  <si>
    <t>不锈钢法兰DN25  PN16</t>
  </si>
  <si>
    <t>2116</t>
  </si>
  <si>
    <t>不锈钢法兰DN250 PN1.6</t>
  </si>
  <si>
    <t>2117</t>
  </si>
  <si>
    <t>不锈钢法兰DN32 PN16 316</t>
  </si>
  <si>
    <t>2118</t>
  </si>
  <si>
    <t>不锈钢法兰DN40</t>
  </si>
  <si>
    <t>2119</t>
  </si>
  <si>
    <t>不锈钢法兰DN80 PN16</t>
  </si>
  <si>
    <t>2120</t>
  </si>
  <si>
    <t>不锈钢法兰盖DN350 PN0.25</t>
  </si>
  <si>
    <t>2121</t>
  </si>
  <si>
    <t>不锈钢浮球阀</t>
  </si>
  <si>
    <t>2122</t>
  </si>
  <si>
    <t>不锈钢管堵DN40</t>
  </si>
  <si>
    <t>2123</t>
  </si>
  <si>
    <t>不锈钢喉箍3＂</t>
  </si>
  <si>
    <t>2124</t>
  </si>
  <si>
    <t>不锈钢活接DN15 316</t>
  </si>
  <si>
    <t>2125</t>
  </si>
  <si>
    <t>不锈钢活接DN20 316</t>
  </si>
  <si>
    <t>2126</t>
  </si>
  <si>
    <t>不锈钢活接DN25</t>
  </si>
  <si>
    <t>2127</t>
  </si>
  <si>
    <t>不锈钢活接DN25 316</t>
  </si>
  <si>
    <t>2128</t>
  </si>
  <si>
    <t>不锈钢活接DN32 316</t>
  </si>
  <si>
    <t>2129</t>
  </si>
  <si>
    <t>不锈钢活接DN50</t>
  </si>
  <si>
    <t>2130</t>
  </si>
  <si>
    <t>不锈钢截止阀DN50 PN2.5</t>
  </si>
  <si>
    <t>2131</t>
  </si>
  <si>
    <t>不锈钢截止阀J41W-16P DN40 PN1.6</t>
  </si>
  <si>
    <t>2132</t>
  </si>
  <si>
    <t>不锈钢内接DN10</t>
  </si>
  <si>
    <t>2133</t>
  </si>
  <si>
    <t>不锈钢内接DN15 316</t>
  </si>
  <si>
    <t>2134</t>
  </si>
  <si>
    <t>不锈钢内接DN20</t>
  </si>
  <si>
    <t>2135</t>
  </si>
  <si>
    <t>不锈钢内接DN20 316</t>
  </si>
  <si>
    <t>2136</t>
  </si>
  <si>
    <t>不锈钢内接DN25 316</t>
  </si>
  <si>
    <t>2137</t>
  </si>
  <si>
    <t>不锈钢内接DN50</t>
  </si>
  <si>
    <t>2138</t>
  </si>
  <si>
    <t>不锈钢内接DN50 316</t>
  </si>
  <si>
    <t>2139</t>
  </si>
  <si>
    <t>不锈钢内接DN8</t>
  </si>
  <si>
    <t>2140</t>
  </si>
  <si>
    <t>不锈钢球阀DN10　PN16</t>
  </si>
  <si>
    <t>2141</t>
  </si>
  <si>
    <t>不锈钢球阀DN15</t>
  </si>
  <si>
    <t>2142</t>
  </si>
  <si>
    <t>不锈钢球阀DN20</t>
  </si>
  <si>
    <t>2143</t>
  </si>
  <si>
    <t>不锈钢球阀DN25</t>
  </si>
  <si>
    <t>2144</t>
  </si>
  <si>
    <t>不锈钢球阀DN32</t>
  </si>
  <si>
    <t>2145</t>
  </si>
  <si>
    <t>不锈钢球阀DN40</t>
  </si>
  <si>
    <t>2146</t>
  </si>
  <si>
    <t>不锈钢球阀Q41F-16P DN25 PN1.6</t>
  </si>
  <si>
    <t>2147</t>
  </si>
  <si>
    <t>不锈钢球阀Q41H-16RL  DN50</t>
  </si>
  <si>
    <t>2148</t>
  </si>
  <si>
    <t>不锈钢三片式丝扣球阀KD1-G2-D-SL</t>
  </si>
  <si>
    <t>2149</t>
  </si>
  <si>
    <t>不锈钢三通DN20</t>
  </si>
  <si>
    <t>2150</t>
  </si>
  <si>
    <t>不锈钢三通DN20 316</t>
  </si>
  <si>
    <t>2151</t>
  </si>
  <si>
    <t>不锈钢三通DN25</t>
  </si>
  <si>
    <t>2152</t>
  </si>
  <si>
    <t>不锈钢三通DN25 316</t>
  </si>
  <si>
    <t>2153</t>
  </si>
  <si>
    <t>不锈钢三通DN32</t>
  </si>
  <si>
    <t>2154</t>
  </si>
  <si>
    <t>不锈钢三通DN32 316</t>
  </si>
  <si>
    <t>2155</t>
  </si>
  <si>
    <t>不锈钢三通DN40</t>
  </si>
  <si>
    <t>2156</t>
  </si>
  <si>
    <t>不锈钢三通DN40 316</t>
  </si>
  <si>
    <t>2157</t>
  </si>
  <si>
    <t>不锈钢三通DN50</t>
  </si>
  <si>
    <t>2158</t>
  </si>
  <si>
    <t>不锈钢丝扣单向阀DN25 PN16</t>
  </si>
  <si>
    <t>2159</t>
  </si>
  <si>
    <t>不锈钢四通DN15</t>
  </si>
  <si>
    <t>2160</t>
  </si>
  <si>
    <t>不锈钢外丝直接DN32(304)</t>
  </si>
  <si>
    <t>2161</t>
  </si>
  <si>
    <t>不锈钢弯头DN15</t>
  </si>
  <si>
    <t>2162</t>
  </si>
  <si>
    <t>不锈钢弯头DN20</t>
  </si>
  <si>
    <t>2163</t>
  </si>
  <si>
    <t>不锈钢弯头DN20 316</t>
  </si>
  <si>
    <t>2164</t>
  </si>
  <si>
    <t>不锈钢弯头DN25</t>
  </si>
  <si>
    <t>2165</t>
  </si>
  <si>
    <t>不锈钢弯头DN32 316</t>
  </si>
  <si>
    <t>2166</t>
  </si>
  <si>
    <t>不锈钢弯头DN40</t>
  </si>
  <si>
    <t>2167</t>
  </si>
  <si>
    <t>不锈钢弯头DN40 316</t>
  </si>
  <si>
    <t>2168</t>
  </si>
  <si>
    <t>不锈钢弯头DN50</t>
  </si>
  <si>
    <t>2169</t>
  </si>
  <si>
    <t>不锈钢弯头DN8（1/4）</t>
  </si>
  <si>
    <t>2170</t>
  </si>
  <si>
    <t>不锈钢异径管38*80</t>
  </si>
  <si>
    <t>2171</t>
  </si>
  <si>
    <t>不锈钢异径管φ108*89</t>
  </si>
  <si>
    <t>2172</t>
  </si>
  <si>
    <t>不锈钢异径管Φ133*108*8</t>
  </si>
  <si>
    <t>2173</t>
  </si>
  <si>
    <t>不锈钢异径管φ159*108</t>
  </si>
  <si>
    <t>2174</t>
  </si>
  <si>
    <t>不锈钢异径管φ219*108</t>
  </si>
  <si>
    <t>2175</t>
  </si>
  <si>
    <t>不锈钢异径管φ32*57</t>
  </si>
  <si>
    <t>2176</t>
  </si>
  <si>
    <t>不锈钢异径管φ38*45</t>
  </si>
  <si>
    <t>2177</t>
  </si>
  <si>
    <t>不锈钢异径管φ57*38</t>
  </si>
  <si>
    <t>2178</t>
  </si>
  <si>
    <t>不锈钢异径管φ76*38</t>
  </si>
  <si>
    <t>2179</t>
  </si>
  <si>
    <t>不锈钢异径管Ф57*38 316</t>
  </si>
  <si>
    <t>2180</t>
  </si>
  <si>
    <t>不锈钢闸阀DN32</t>
  </si>
  <si>
    <t>2181</t>
  </si>
  <si>
    <t>不锈钢直接(外丝)304  DN15</t>
  </si>
  <si>
    <t>2182</t>
  </si>
  <si>
    <t>不锈钢直接DN15</t>
  </si>
  <si>
    <t>2183</t>
  </si>
  <si>
    <t>不锈钢直接DN20</t>
  </si>
  <si>
    <t>2184</t>
  </si>
  <si>
    <t>不锈钢直接DN20 316</t>
  </si>
  <si>
    <t>2185</t>
  </si>
  <si>
    <t>不锈钢直接DN25</t>
  </si>
  <si>
    <t>2186</t>
  </si>
  <si>
    <t>不锈钢直接DN32</t>
  </si>
  <si>
    <t>2187</t>
  </si>
  <si>
    <t>不锈钢直接DN32 316</t>
  </si>
  <si>
    <t>2188</t>
  </si>
  <si>
    <t>不锈钢直接DN50</t>
  </si>
  <si>
    <t>2189</t>
  </si>
  <si>
    <t>不锈钢止回阀DN20 PN16 316</t>
  </si>
  <si>
    <t>2190</t>
  </si>
  <si>
    <t>不锈钢止回阀DN32 316</t>
  </si>
  <si>
    <t>2191</t>
  </si>
  <si>
    <t>不锈钢止回阀DN40 316</t>
  </si>
  <si>
    <t>2192</t>
  </si>
  <si>
    <t>不锈钢止回阀DN50 316</t>
  </si>
  <si>
    <t>2193</t>
  </si>
  <si>
    <t>不锈钢止回阀H41W DN40 PN1.6</t>
  </si>
  <si>
    <t>2194</t>
  </si>
  <si>
    <t>冲压变径三通DN10*15</t>
  </si>
  <si>
    <t>2195</t>
  </si>
  <si>
    <t>冲压三通76</t>
  </si>
  <si>
    <t>2196</t>
  </si>
  <si>
    <t>冲压三通DN10</t>
  </si>
  <si>
    <t>2197</t>
  </si>
  <si>
    <t>冲压三通DN100</t>
  </si>
  <si>
    <t>2198</t>
  </si>
  <si>
    <t>冲压三通DN125</t>
  </si>
  <si>
    <t>2199</t>
  </si>
  <si>
    <t>冲压三通DN15</t>
  </si>
  <si>
    <t>2200</t>
  </si>
  <si>
    <t>冲压三通DN150</t>
  </si>
  <si>
    <t>2201</t>
  </si>
  <si>
    <t>冲压三通DN50</t>
  </si>
  <si>
    <t>2202</t>
  </si>
  <si>
    <t>冲压三通DN65</t>
  </si>
  <si>
    <t>2203</t>
  </si>
  <si>
    <t>冲压弯头DN125</t>
  </si>
  <si>
    <t>2204</t>
  </si>
  <si>
    <t>冲压弯头DN15</t>
  </si>
  <si>
    <t>2205</t>
  </si>
  <si>
    <t>冲压弯头DN20</t>
  </si>
  <si>
    <t>2206</t>
  </si>
  <si>
    <t>冲压弯头DN200</t>
  </si>
  <si>
    <t>2207</t>
  </si>
  <si>
    <t>冲压弯头DN225</t>
  </si>
  <si>
    <t>2208</t>
  </si>
  <si>
    <t>冲压弯头DN400</t>
  </si>
  <si>
    <t>2209</t>
  </si>
  <si>
    <t>冲压弯头DN50</t>
  </si>
  <si>
    <t>2210</t>
  </si>
  <si>
    <t>冲压弯头DN65</t>
  </si>
  <si>
    <t>2211</t>
  </si>
  <si>
    <t>冲压弯头DN80</t>
  </si>
  <si>
    <t>2212</t>
  </si>
  <si>
    <t>冲压弯头Ф273×8</t>
  </si>
  <si>
    <t>2213</t>
  </si>
  <si>
    <t>大小头DN15*32</t>
  </si>
  <si>
    <t>2214</t>
  </si>
  <si>
    <t>大小头DN15*40</t>
  </si>
  <si>
    <t>2215</t>
  </si>
  <si>
    <t>大小头DN20*32</t>
  </si>
  <si>
    <t>2216</t>
  </si>
  <si>
    <t>大小头DN20*40</t>
  </si>
  <si>
    <t>2217</t>
  </si>
  <si>
    <t>大小头DN25*40</t>
  </si>
  <si>
    <t>2218</t>
  </si>
  <si>
    <t>带颈法兰DN200 δ22</t>
  </si>
  <si>
    <t>2219</t>
  </si>
  <si>
    <t>弹簧式安全阀A11H-16C DN25 PN1.6</t>
  </si>
  <si>
    <t>2220</t>
  </si>
  <si>
    <t>弹簧式安全阀A21H-16C DN20</t>
  </si>
  <si>
    <t>2221</t>
  </si>
  <si>
    <t>蝶阀D371 DN150</t>
  </si>
  <si>
    <t>2222</t>
  </si>
  <si>
    <t>蝶阀D371X  DN200 PN16</t>
  </si>
  <si>
    <t>2223</t>
  </si>
  <si>
    <t>蝶阀D371X DN250 PN1.6</t>
  </si>
  <si>
    <t>2224</t>
  </si>
  <si>
    <t>蝶阀专用法兰DN250 δ24</t>
  </si>
  <si>
    <t>2225</t>
  </si>
  <si>
    <t>镀锌活接DN25</t>
  </si>
  <si>
    <t>2226</t>
  </si>
  <si>
    <t>镀锌活接DN65</t>
  </si>
  <si>
    <t>2227</t>
  </si>
  <si>
    <t>法兰片DN15 δ12</t>
  </si>
  <si>
    <t>2228</t>
  </si>
  <si>
    <t>法兰片DN150</t>
  </si>
  <si>
    <t>2229</t>
  </si>
  <si>
    <t>法兰片DN200 δ12</t>
  </si>
  <si>
    <t>2230</t>
  </si>
  <si>
    <t>法兰片DN200 δ28</t>
  </si>
  <si>
    <t>2231</t>
  </si>
  <si>
    <t>法兰片DN250 δ10</t>
  </si>
  <si>
    <t>2232</t>
  </si>
  <si>
    <t>法兰片DN250 δ18</t>
  </si>
  <si>
    <t>2233</t>
  </si>
  <si>
    <t>法兰片DN250 δ20</t>
  </si>
  <si>
    <t>2234</t>
  </si>
  <si>
    <t>法兰片DN250 δ24</t>
  </si>
  <si>
    <t>2235</t>
  </si>
  <si>
    <t>法兰片DN250 δ26</t>
  </si>
  <si>
    <t>2236</t>
  </si>
  <si>
    <t>法兰片DN300 δ12</t>
  </si>
  <si>
    <t>2237</t>
  </si>
  <si>
    <t>法兰片DN300 δ24</t>
  </si>
  <si>
    <t>2238</t>
  </si>
  <si>
    <t>法兰片DN350 δ14</t>
  </si>
  <si>
    <t>2239</t>
  </si>
  <si>
    <t>法兰片DN400 δ16</t>
  </si>
  <si>
    <t>2240</t>
  </si>
  <si>
    <t>法兰片DN400 δ24</t>
  </si>
  <si>
    <t>2241</t>
  </si>
  <si>
    <t>法兰片DN50</t>
  </si>
  <si>
    <t>2242</t>
  </si>
  <si>
    <t>法兰片DN65 PN16</t>
  </si>
  <si>
    <t>2243</t>
  </si>
  <si>
    <t>法兰片DN80</t>
  </si>
  <si>
    <t>2244</t>
  </si>
  <si>
    <t>法兰式Y型过滤器GL41H-25C DN20</t>
  </si>
  <si>
    <t>2245</t>
  </si>
  <si>
    <t>法兰式Y型过滤器GL41H-25C DN25</t>
  </si>
  <si>
    <t>2246</t>
  </si>
  <si>
    <t>法兰式Y型过滤器GL41H-25C DN32</t>
  </si>
  <si>
    <t>2247</t>
  </si>
  <si>
    <t>法兰式Y型过滤器GL41H-25C DN50</t>
  </si>
  <si>
    <t>2248</t>
  </si>
  <si>
    <t>浮球式蒸汽疏水阀DN32 PN16</t>
  </si>
  <si>
    <t>2249</t>
  </si>
  <si>
    <t>浮球式蒸汽疏水阀DN40PN25</t>
  </si>
  <si>
    <t>2250</t>
  </si>
  <si>
    <t>高压压力表弯</t>
  </si>
  <si>
    <t>2251</t>
  </si>
  <si>
    <t>管堵DN40</t>
  </si>
  <si>
    <t>2252</t>
  </si>
  <si>
    <t>管夹DN14</t>
  </si>
  <si>
    <t>2253</t>
  </si>
  <si>
    <t>管夹DN32</t>
  </si>
  <si>
    <t>2254</t>
  </si>
  <si>
    <t>管夹DN40</t>
  </si>
  <si>
    <t>2255</t>
  </si>
  <si>
    <t>管夹DN42</t>
  </si>
  <si>
    <t>2256</t>
  </si>
  <si>
    <t>管夹Ф80</t>
  </si>
  <si>
    <t>2257</t>
  </si>
  <si>
    <t>哈夫节（管道堵漏器）Ф63</t>
  </si>
  <si>
    <t>2258</t>
  </si>
  <si>
    <t>灰色PVC管活接Φ20</t>
  </si>
  <si>
    <t>2259</t>
  </si>
  <si>
    <t>灰色PVC管活接Φ25</t>
  </si>
  <si>
    <t>2260</t>
  </si>
  <si>
    <t>灰色PVC管活结Φ50</t>
  </si>
  <si>
    <t>2261</t>
  </si>
  <si>
    <t>灰色PVC管三通Φ20</t>
  </si>
  <si>
    <t>2262</t>
  </si>
  <si>
    <t>活接DN15</t>
  </si>
  <si>
    <t>2263</t>
  </si>
  <si>
    <t>活接DN20</t>
  </si>
  <si>
    <t>2264</t>
  </si>
  <si>
    <t>活接DN32</t>
  </si>
  <si>
    <t>2265</t>
  </si>
  <si>
    <t>活接DN40</t>
  </si>
  <si>
    <t>2266</t>
  </si>
  <si>
    <t>截止阀J41H DN80,PN1.6</t>
  </si>
  <si>
    <t>2267</t>
  </si>
  <si>
    <t>截止阀J41H-16C DN100 PN1.6</t>
  </si>
  <si>
    <t>2268</t>
  </si>
  <si>
    <t>截止阀J41H-25C DN15 PN2.5</t>
  </si>
  <si>
    <t>2269</t>
  </si>
  <si>
    <t>截止阀J41H-25C DN20 PN2.5</t>
  </si>
  <si>
    <t>2270</t>
  </si>
  <si>
    <t>截止阀J41H-25C DN25</t>
  </si>
  <si>
    <t>2271</t>
  </si>
  <si>
    <t>截止阀J41H-25C DN32 PN2.5</t>
  </si>
  <si>
    <t>2272</t>
  </si>
  <si>
    <t>聚丙烯球阀Q41F-10S/FI DN40</t>
  </si>
  <si>
    <t>2273</t>
  </si>
  <si>
    <t>可调节安全阀DN15 8bar</t>
  </si>
  <si>
    <t>2274</t>
  </si>
  <si>
    <t>冷热水水龙头</t>
  </si>
  <si>
    <t>2275</t>
  </si>
  <si>
    <t>内接DN40</t>
  </si>
  <si>
    <t>2276</t>
  </si>
  <si>
    <t>内丝变径直通M10</t>
  </si>
  <si>
    <t>2277</t>
  </si>
  <si>
    <t>球阀Q41F-16C DN125 PN1.6</t>
  </si>
  <si>
    <t>2278</t>
  </si>
  <si>
    <t>球阀TYPQH-1/4</t>
  </si>
  <si>
    <t>2279</t>
  </si>
  <si>
    <t>三通DN100</t>
  </si>
  <si>
    <t>2280</t>
  </si>
  <si>
    <t>三通DN15</t>
  </si>
  <si>
    <t>2281</t>
  </si>
  <si>
    <t>三通DN20</t>
  </si>
  <si>
    <t>2282</t>
  </si>
  <si>
    <t>三通DN25</t>
  </si>
  <si>
    <t>2283</t>
  </si>
  <si>
    <t>三通DN32</t>
  </si>
  <si>
    <t>2284</t>
  </si>
  <si>
    <t>三通DN40</t>
  </si>
  <si>
    <t>2285</t>
  </si>
  <si>
    <t>三通DN65</t>
  </si>
  <si>
    <t>2286</t>
  </si>
  <si>
    <t>三通M26*1.5</t>
  </si>
  <si>
    <t>2287</t>
  </si>
  <si>
    <t>疏水阀CS41H DN20 PN25</t>
  </si>
  <si>
    <t>2288</t>
  </si>
  <si>
    <t>疏水阀CS41H DN25 PN25</t>
  </si>
  <si>
    <t>2289</t>
  </si>
  <si>
    <t>疏水阀CS41H DN32 PN25</t>
  </si>
  <si>
    <t>2290</t>
  </si>
  <si>
    <t>疏水阀CS41H DN40 PN25</t>
  </si>
  <si>
    <t>2291</t>
  </si>
  <si>
    <t>疏水阀CS49H -25C DN40 PN25 WCB</t>
  </si>
  <si>
    <t>2292</t>
  </si>
  <si>
    <t>疏水阀CS49H-25C  DN25 PN25 WCB</t>
  </si>
  <si>
    <t>2293</t>
  </si>
  <si>
    <t>水力遥控浮球阀100X DN100 PN1.6</t>
  </si>
  <si>
    <t>2294</t>
  </si>
  <si>
    <t>丝扣截止阀J11T DN40</t>
  </si>
  <si>
    <t>2295</t>
  </si>
  <si>
    <t>丝扣闸阀Z11T-16C DN50PN16</t>
  </si>
  <si>
    <t>2296</t>
  </si>
  <si>
    <t>铜内接DN10（3/8）</t>
  </si>
  <si>
    <t>2297</t>
  </si>
  <si>
    <t>铜球阀1/4 连</t>
  </si>
  <si>
    <t>2298</t>
  </si>
  <si>
    <t>外丝直接15</t>
  </si>
  <si>
    <t>2299</t>
  </si>
  <si>
    <t>外丝直接20</t>
  </si>
  <si>
    <t>2300</t>
  </si>
  <si>
    <t>外丝直接25</t>
  </si>
  <si>
    <t>2301</t>
  </si>
  <si>
    <t>弯头DN100</t>
  </si>
  <si>
    <t>2302</t>
  </si>
  <si>
    <t>弯头DN15</t>
  </si>
  <si>
    <t>2303</t>
  </si>
  <si>
    <t>弯头DN20</t>
  </si>
  <si>
    <t>2304</t>
  </si>
  <si>
    <t>弯头DN25</t>
  </si>
  <si>
    <t>2305</t>
  </si>
  <si>
    <t>弯头DN32</t>
  </si>
  <si>
    <t>2306</t>
  </si>
  <si>
    <t>弯头DN40</t>
  </si>
  <si>
    <t>2307</t>
  </si>
  <si>
    <t>弯头DN50</t>
  </si>
  <si>
    <t>2308</t>
  </si>
  <si>
    <t>橡胶软接头DN100</t>
  </si>
  <si>
    <t>2309</t>
  </si>
  <si>
    <t>橡胶软接头DN250</t>
  </si>
  <si>
    <t>2310</t>
  </si>
  <si>
    <t>橡胶软接头DN40</t>
  </si>
  <si>
    <t>2311</t>
  </si>
  <si>
    <t>橡胶软接头DN50</t>
  </si>
  <si>
    <t>2312</t>
  </si>
  <si>
    <t>橡胶软接头DN80</t>
  </si>
  <si>
    <t>2313</t>
  </si>
  <si>
    <t>异径管φ108*133</t>
  </si>
  <si>
    <t>2314</t>
  </si>
  <si>
    <t>异径管φ133*159</t>
  </si>
  <si>
    <t>2315</t>
  </si>
  <si>
    <t>异径管φ133*219</t>
  </si>
  <si>
    <t>2316</t>
  </si>
  <si>
    <t>异径管φ20*25</t>
  </si>
  <si>
    <t>2317</t>
  </si>
  <si>
    <t>异径管φ219*273</t>
  </si>
  <si>
    <t>2318</t>
  </si>
  <si>
    <t>异径管φ219*325</t>
  </si>
  <si>
    <t>2319</t>
  </si>
  <si>
    <t>异径管φ219*377</t>
  </si>
  <si>
    <t>2320</t>
  </si>
  <si>
    <t>异径管φ33*108</t>
  </si>
  <si>
    <t>2321</t>
  </si>
  <si>
    <t>异径管φ38*108</t>
  </si>
  <si>
    <t>2322</t>
  </si>
  <si>
    <t>异径管φ48*108</t>
  </si>
  <si>
    <t>2323</t>
  </si>
  <si>
    <t>异径管φ51*108</t>
  </si>
  <si>
    <t>2324</t>
  </si>
  <si>
    <t>异径管φ57*133</t>
  </si>
  <si>
    <t>2325</t>
  </si>
  <si>
    <t>异径管φ89*133</t>
  </si>
  <si>
    <t>2326</t>
  </si>
  <si>
    <t>异径管φ89*159</t>
  </si>
  <si>
    <t>2327</t>
  </si>
  <si>
    <t>闸阀3/4 CF8</t>
  </si>
  <si>
    <t>2328</t>
  </si>
  <si>
    <t>闸阀A105N DN20 PN16</t>
  </si>
  <si>
    <t>2329</t>
  </si>
  <si>
    <t>闸阀Z41H DN100 PN1.0</t>
  </si>
  <si>
    <t>2330</t>
  </si>
  <si>
    <t>闸阀Z41H DN100 PN1.6</t>
  </si>
  <si>
    <t>2331</t>
  </si>
  <si>
    <t>闸阀Z41H-16C DN150 PN1.6</t>
  </si>
  <si>
    <t>2332</t>
  </si>
  <si>
    <t>闸阀Z41H-25C  DN80  PN25</t>
  </si>
  <si>
    <t>2333</t>
  </si>
  <si>
    <t>闸阀Z41H-25C DN150 PN2.5</t>
  </si>
  <si>
    <t>2334</t>
  </si>
  <si>
    <t>闸阀Z41H-25C DN200</t>
  </si>
  <si>
    <t>2335</t>
  </si>
  <si>
    <t>闸阀Z41H-25C DN65 PN25</t>
  </si>
  <si>
    <t>2336</t>
  </si>
  <si>
    <t>闸阀Z41H-40C DN25 PN40</t>
  </si>
  <si>
    <t>2337</t>
  </si>
  <si>
    <t>闸阀Z41T DN100 PN1.6</t>
  </si>
  <si>
    <t>2338</t>
  </si>
  <si>
    <t>闸阀Z41T DN100 PN10</t>
  </si>
  <si>
    <t>2339</t>
  </si>
  <si>
    <t>闸阀Z41T DN200 PN1.0</t>
  </si>
  <si>
    <t>2340</t>
  </si>
  <si>
    <t>闸阀Z41T DN200 PN1.6</t>
  </si>
  <si>
    <t>2341</t>
  </si>
  <si>
    <t>闸阀Z41T DN80 PN1.6</t>
  </si>
  <si>
    <t>2342</t>
  </si>
  <si>
    <t>直接DN15</t>
  </si>
  <si>
    <t>2343</t>
  </si>
  <si>
    <t>直接DN20</t>
  </si>
  <si>
    <t>2344</t>
  </si>
  <si>
    <t>直接DN25</t>
  </si>
  <si>
    <t>2345</t>
  </si>
  <si>
    <t>直接DN32</t>
  </si>
  <si>
    <t>2346</t>
  </si>
  <si>
    <t>直接DN40</t>
  </si>
  <si>
    <t>2347</t>
  </si>
  <si>
    <t>直接DN50</t>
  </si>
  <si>
    <t>2348</t>
  </si>
  <si>
    <t>直通14</t>
  </si>
  <si>
    <t>2349</t>
  </si>
  <si>
    <t>直通变径接头L15*L10</t>
  </si>
  <si>
    <t>2350</t>
  </si>
  <si>
    <t>直通接头F-GV-L15</t>
  </si>
  <si>
    <t>2351</t>
  </si>
  <si>
    <t>直通接头F-GV-S20-SS</t>
  </si>
  <si>
    <t>2352</t>
  </si>
  <si>
    <t>止回阀H41H DN80 PN2.5</t>
  </si>
  <si>
    <t>2353</t>
  </si>
  <si>
    <t>止回阀H41H-40C DN25</t>
  </si>
  <si>
    <t>2354</t>
  </si>
  <si>
    <t>止回阀H44H-25C DN50</t>
  </si>
  <si>
    <t>2355</t>
  </si>
  <si>
    <t>止回阀H44H-25C DN65 PN25</t>
  </si>
  <si>
    <t>2356</t>
  </si>
  <si>
    <t>生料带</t>
  </si>
  <si>
    <t>2357</t>
  </si>
  <si>
    <t>碳钢球阀DN32PN16</t>
  </si>
  <si>
    <t>2358</t>
  </si>
  <si>
    <t>PVC水管Ф90</t>
  </si>
  <si>
    <t>2359</t>
  </si>
  <si>
    <t>橡胶软接头</t>
  </si>
  <si>
    <t>2360</t>
  </si>
  <si>
    <t>耐高压橡胶软管耐压40(公斤)</t>
  </si>
  <si>
    <t>2361</t>
  </si>
  <si>
    <t>PPR热水管32*4.4</t>
  </si>
  <si>
    <t>2362</t>
  </si>
  <si>
    <t>PPR管 大小头联塑</t>
  </si>
  <si>
    <t>2363</t>
  </si>
  <si>
    <t>石棉密封带</t>
  </si>
  <si>
    <t>2364</t>
  </si>
  <si>
    <t>PPR活接球阀</t>
  </si>
  <si>
    <t>2365</t>
  </si>
  <si>
    <t>管道卡子</t>
  </si>
  <si>
    <t>2366</t>
  </si>
  <si>
    <t>抱箍3/4'',19X6夹紧范围30～33</t>
  </si>
  <si>
    <t>2367</t>
  </si>
  <si>
    <t>球阀KHB-30SR-1112-04X</t>
  </si>
  <si>
    <t>2368</t>
  </si>
  <si>
    <t>疏水阀CS19H-16 DN15</t>
  </si>
  <si>
    <t>2369</t>
  </si>
  <si>
    <t>疏水阀CS41H-16 DN25</t>
  </si>
  <si>
    <t>2370</t>
  </si>
  <si>
    <t>止回阀HC41X-16 DN150</t>
  </si>
  <si>
    <t>2371</t>
  </si>
  <si>
    <t>PVC活接DN40</t>
  </si>
  <si>
    <t>2372</t>
  </si>
  <si>
    <t>金属软管DN15 1m</t>
  </si>
  <si>
    <t>2373</t>
  </si>
  <si>
    <t>不锈钢冲压弯头∮89*4.5 316L</t>
  </si>
  <si>
    <t>2374</t>
  </si>
  <si>
    <t>PPR内丝三通∮25*3/4"</t>
  </si>
  <si>
    <t>2375</t>
  </si>
  <si>
    <t>PPR大小头∮32*20</t>
  </si>
  <si>
    <t>2376</t>
  </si>
  <si>
    <t>PPR内丝弯头∮25*3/4"</t>
  </si>
  <si>
    <t>2377</t>
  </si>
  <si>
    <t>PPR大小头∮63*50</t>
  </si>
  <si>
    <t>2378</t>
  </si>
  <si>
    <t>PPR内丝弯头20*15</t>
  </si>
  <si>
    <t>2379</t>
  </si>
  <si>
    <t>冲压大小头∮133*89*4.5</t>
  </si>
  <si>
    <t>2380</t>
  </si>
  <si>
    <t>冲压大小头∮89*57</t>
  </si>
  <si>
    <t>2381</t>
  </si>
  <si>
    <t>疏水阀CS41H-16P DN15</t>
  </si>
  <si>
    <t>2382</t>
  </si>
  <si>
    <t>不锈钢补心DN20*32</t>
  </si>
  <si>
    <t>2383</t>
  </si>
  <si>
    <t>不锈钢补心DN15*10</t>
  </si>
  <si>
    <t>2384</t>
  </si>
  <si>
    <t>截止阀J41H-16C DN25 PN16</t>
  </si>
  <si>
    <t>2385</t>
  </si>
  <si>
    <t>哈夫接P200*300</t>
  </si>
  <si>
    <t>2386</t>
  </si>
  <si>
    <t>不锈钢金属软管DN15 PN25 L=500MM</t>
  </si>
  <si>
    <t>2387</t>
  </si>
  <si>
    <t>弹簧式安全阀A28H-16 DN25</t>
  </si>
  <si>
    <t>2388</t>
  </si>
  <si>
    <t>PPR内丝弯头∮25*1/2</t>
  </si>
  <si>
    <t>2389</t>
  </si>
  <si>
    <t>手柄对夹蝶阀D71X-10 DN200</t>
  </si>
  <si>
    <t>2390</t>
  </si>
  <si>
    <t>不锈钢管箍10-16mm</t>
  </si>
  <si>
    <t>2391</t>
  </si>
  <si>
    <t>不锈钢无缝U型冲压等径弯管76*4.5</t>
  </si>
  <si>
    <t>2392</t>
  </si>
  <si>
    <t>不锈钢对夹式止回阀H71W-25P DN40PN25</t>
  </si>
  <si>
    <t>2393</t>
  </si>
  <si>
    <t>不锈钢对夹式止回阀H71W-25P DN125PN2.5MPa</t>
  </si>
  <si>
    <t>2394</t>
  </si>
  <si>
    <t>不锈钢三片式球阀DN100PN16 配24V气动电磁阀</t>
  </si>
  <si>
    <t>2395</t>
  </si>
  <si>
    <t>镀锌液压油管外丝直接一头螺纹是M22牙距1.75mm平口，另一头为M22牙距1.5mm内孔锥口</t>
  </si>
  <si>
    <t>2396</t>
  </si>
  <si>
    <t>截止阀J41W-16P DN25 PN1.6 材质304</t>
  </si>
  <si>
    <t>2397</t>
  </si>
  <si>
    <t>截止阀J41W-16P，DN15 PN1.6，材质304</t>
  </si>
  <si>
    <t>2398</t>
  </si>
  <si>
    <t>不锈钢补芯DN15*DN8</t>
  </si>
  <si>
    <t>2399</t>
  </si>
  <si>
    <t>不锈钢三片式球阀Q11F-16P DN40PN16</t>
  </si>
  <si>
    <t>2400</t>
  </si>
  <si>
    <t>PPR内丝直接25*15</t>
  </si>
  <si>
    <t>2401</t>
  </si>
  <si>
    <t>PPR内丝直接50*32</t>
  </si>
  <si>
    <t>2402</t>
  </si>
  <si>
    <t>PPR内丝三通20*15</t>
  </si>
  <si>
    <t>2403</t>
  </si>
  <si>
    <t>PPR内丝直接50*40</t>
  </si>
  <si>
    <t>2404</t>
  </si>
  <si>
    <t>PPR内丝三通25*15</t>
  </si>
  <si>
    <t>2405</t>
  </si>
  <si>
    <t>PPR内丝直接32*25</t>
  </si>
  <si>
    <t>2406</t>
  </si>
  <si>
    <t>PPR内丝直接20*20</t>
  </si>
  <si>
    <t>2407</t>
  </si>
  <si>
    <t>PPR内丝直接40*32</t>
  </si>
  <si>
    <t>2408</t>
  </si>
  <si>
    <t>PPR内丝直接20*15</t>
  </si>
  <si>
    <t>2409</t>
  </si>
  <si>
    <t>PPR外丝直接20*15</t>
  </si>
  <si>
    <t>2410</t>
  </si>
  <si>
    <t>液压管10*2*500，压力48公斤</t>
  </si>
  <si>
    <t>2411</t>
  </si>
  <si>
    <t>液压管8*2*1500，配接头</t>
  </si>
  <si>
    <t>2412</t>
  </si>
  <si>
    <t>PPR管大小头25*20</t>
  </si>
  <si>
    <t>2413</t>
  </si>
  <si>
    <t>PPR管法兰DN20</t>
  </si>
  <si>
    <t>2414</t>
  </si>
  <si>
    <t>PPR管法兰DN25</t>
  </si>
  <si>
    <t>2415</t>
  </si>
  <si>
    <t>不锈钢外丝直接DN8</t>
  </si>
  <si>
    <t>2416</t>
  </si>
  <si>
    <t>不锈钢法兰球阀DN32PN16带保温夹套</t>
  </si>
  <si>
    <t>2417</t>
  </si>
  <si>
    <t>不锈钢法兰球阀DN40PN16带保温夹套</t>
  </si>
  <si>
    <t>2418</t>
  </si>
  <si>
    <t>不锈钢法兰球阀DN15PN16带保温夹套</t>
  </si>
  <si>
    <t>2419</t>
  </si>
  <si>
    <t>不锈钢卡套直接直径8mm</t>
  </si>
  <si>
    <t>2420</t>
  </si>
  <si>
    <t>不锈钢卡套变径直接直径5-8mm</t>
  </si>
  <si>
    <t>2421</t>
  </si>
  <si>
    <t>不锈钢卡套直接直径5mm</t>
  </si>
  <si>
    <t>2422</t>
  </si>
  <si>
    <t>压力表变径接头内丝1/8*28牙，外丝M14*1.5</t>
  </si>
  <si>
    <t>2423</t>
  </si>
  <si>
    <t>合成齿轮油美孚 Mobi升 SHC XMP320,20升/桶</t>
  </si>
  <si>
    <t>升</t>
  </si>
  <si>
    <t>2424</t>
  </si>
  <si>
    <t>蜗轮蜗杆润滑油3004N220 18升/桶</t>
  </si>
  <si>
    <t>2425</t>
  </si>
  <si>
    <t>克鲁勃润滑脂BH  72-422 30千克/桶</t>
  </si>
  <si>
    <t>2426</t>
  </si>
  <si>
    <t>克鲁勃润滑油KLUBERLUB PHB 71-461 25㎏/桶</t>
  </si>
  <si>
    <t>2427</t>
  </si>
  <si>
    <t>克鲁勃无金属高温粘贴油750g/瓶</t>
  </si>
  <si>
    <t>2428</t>
  </si>
  <si>
    <t>摩力克防卡润滑剂HTCPLUS  PASTE</t>
  </si>
  <si>
    <t>2429</t>
  </si>
  <si>
    <t>美孚刹车油DOT4 0.5升/桶</t>
  </si>
  <si>
    <t>2430</t>
  </si>
  <si>
    <t>高温黄油HP-360</t>
  </si>
  <si>
    <t>2431</t>
  </si>
  <si>
    <t>车用齿轮油85W-140 208L/桶</t>
  </si>
  <si>
    <t>2432</t>
  </si>
  <si>
    <t>不锈钢翻边管φ219*4</t>
  </si>
  <si>
    <t>2433</t>
  </si>
  <si>
    <t>不锈钢翻边管φ325*4</t>
  </si>
  <si>
    <t>2434</t>
  </si>
  <si>
    <t>不锈钢翻边管φ57*3</t>
  </si>
  <si>
    <t>2435</t>
  </si>
  <si>
    <t>不锈钢翻边管φ89*4</t>
  </si>
  <si>
    <t>2436</t>
  </si>
  <si>
    <t>不锈钢无缝钢管φ89*4mm</t>
  </si>
  <si>
    <t>2437</t>
  </si>
  <si>
    <t>镀锌管DN65</t>
  </si>
  <si>
    <t>2438</t>
  </si>
  <si>
    <t>方管50*50</t>
  </si>
  <si>
    <t>2439</t>
  </si>
  <si>
    <t>六角方钢φ30mm</t>
  </si>
  <si>
    <t>2440</t>
  </si>
  <si>
    <t>紫铜棒φ30*200</t>
  </si>
  <si>
    <t>2441</t>
  </si>
  <si>
    <t>紫铜棒φ50*350mm</t>
  </si>
  <si>
    <t>2442</t>
  </si>
  <si>
    <t>紫铜管10*1.5</t>
  </si>
  <si>
    <t>2443</t>
  </si>
  <si>
    <t>紫铜管5MM</t>
  </si>
  <si>
    <t>2444</t>
  </si>
  <si>
    <t>紫铜管φ8*0.75</t>
  </si>
  <si>
    <t>2445</t>
  </si>
  <si>
    <t>圆铁Ф30</t>
  </si>
  <si>
    <t>2446</t>
  </si>
  <si>
    <t>检查门护角板100*100*4</t>
  </si>
  <si>
    <t>2447</t>
  </si>
  <si>
    <t>镀锌方管</t>
  </si>
  <si>
    <t>2448</t>
  </si>
  <si>
    <t>镀锌钢板网</t>
  </si>
  <si>
    <t>2449</t>
  </si>
  <si>
    <t>铜排</t>
  </si>
  <si>
    <t>2450</t>
  </si>
  <si>
    <t>紫铜片0.4*200mm</t>
  </si>
  <si>
    <t>2451</t>
  </si>
  <si>
    <t>紫铜片0.3*200mm</t>
  </si>
  <si>
    <t>2452</t>
  </si>
  <si>
    <t>拉光轴30*3000</t>
  </si>
  <si>
    <t>2453</t>
  </si>
  <si>
    <t>D气源处理组FRC-1/4-D-MINI-KA</t>
  </si>
  <si>
    <t>2454</t>
  </si>
  <si>
    <t>D系列气源处理组LER-1/2-D-MIDI_KCA</t>
  </si>
  <si>
    <t>2455</t>
  </si>
  <si>
    <t>FESTO耳环安装件SNC-63</t>
  </si>
  <si>
    <t>2456</t>
  </si>
  <si>
    <t>FESTO二联体FRC-3/4-D-7-MAX1-A-MPA</t>
  </si>
  <si>
    <t>2457</t>
  </si>
  <si>
    <t>FESTO节流阀GR-3/8-B</t>
  </si>
  <si>
    <t>2458</t>
  </si>
  <si>
    <t>FESTO快速接头CK-1/2-PK-13</t>
  </si>
  <si>
    <t>2459</t>
  </si>
  <si>
    <t>FESTO气动电磁阀MFH-3-1/2,24VDC</t>
  </si>
  <si>
    <t>2460</t>
  </si>
  <si>
    <t>FESTO气动电磁阀MFH-3-1/4,24VDC</t>
  </si>
  <si>
    <t>2461</t>
  </si>
  <si>
    <t>FESTO气动电磁阀MFH-5-1/2</t>
  </si>
  <si>
    <t>2462</t>
  </si>
  <si>
    <t>FESTO气动电磁阀MFH-5-1/4</t>
  </si>
  <si>
    <t>2463</t>
  </si>
  <si>
    <t>FESTO气动电磁换向阀JMFH-5-1/4,2-8dar</t>
  </si>
  <si>
    <t>2464</t>
  </si>
  <si>
    <t>FESTO气动二联件LFR-1/2-D-MIDIA/HED/HFOE</t>
  </si>
  <si>
    <t>2465</t>
  </si>
  <si>
    <t>FESTO气动二联件压力表PAGN-4 0-1.6 1/8</t>
  </si>
  <si>
    <t>2466</t>
  </si>
  <si>
    <t>FESTO气动二联件压力表PAGN-5 0-1.6 1/4</t>
  </si>
  <si>
    <t>2467</t>
  </si>
  <si>
    <t>FESTO气动三联件LFR-3/8-D-MIDI</t>
  </si>
  <si>
    <t>2468</t>
  </si>
  <si>
    <t>FESTO气动三联件LOE-D-MIDI</t>
  </si>
  <si>
    <t>2469</t>
  </si>
  <si>
    <t>FESTO气缸DSBC-100-125-PPVA-N3</t>
  </si>
  <si>
    <t>2470</t>
  </si>
  <si>
    <t>FESTO气缸DSBC-63-50-PPV-A</t>
  </si>
  <si>
    <t>2471</t>
  </si>
  <si>
    <t>FESTO气缸DSNU-25-50-PPV-A</t>
  </si>
  <si>
    <t>2472</t>
  </si>
  <si>
    <t>FESTO气缸维修包DNC-125-1500-PPV-A</t>
  </si>
  <si>
    <t>2473</t>
  </si>
  <si>
    <t>FESTO气缸维修包DSBC-100</t>
  </si>
  <si>
    <t>2474</t>
  </si>
  <si>
    <t>FESTO气缸维修包DSBC80-500-PPV-A</t>
  </si>
  <si>
    <t>2475</t>
  </si>
  <si>
    <t>FESTO双作用气缸DNC-125-320-PPV-A</t>
  </si>
  <si>
    <t>2476</t>
  </si>
  <si>
    <t>FESTO双作用气缸DSBC-50-250-PPV-A-N3</t>
  </si>
  <si>
    <t>2477</t>
  </si>
  <si>
    <t>FESTO双作用气缸DSBC-80-250-PPV-A-N3</t>
  </si>
  <si>
    <t>2478</t>
  </si>
  <si>
    <t>KSB 泵用O型圈SYT100-250　412</t>
  </si>
  <si>
    <t>2479</t>
  </si>
  <si>
    <t>KSB 泵用O型圈SYT150-315 412.1</t>
  </si>
  <si>
    <t>2480</t>
  </si>
  <si>
    <t>KSB 泵用机械密封SYT150-400 433</t>
  </si>
  <si>
    <t>2481</t>
  </si>
  <si>
    <t>KSB 泵用密封环SYT100-250 501.2</t>
  </si>
  <si>
    <t>2482</t>
  </si>
  <si>
    <t>KSB 泵用密封环SYT100-250 502.1</t>
  </si>
  <si>
    <t>2483</t>
  </si>
  <si>
    <t>KSB 泵用密封环SYT150-400 502.1</t>
  </si>
  <si>
    <t>2484</t>
  </si>
  <si>
    <t>KSB泵叶轮230-SYT100-250</t>
  </si>
  <si>
    <t>2485</t>
  </si>
  <si>
    <t>KSB泵叶轮230-SYT150-400</t>
  </si>
  <si>
    <t>2486</t>
  </si>
  <si>
    <t>KSB泵用弹性挡圈SYT150-315 932.1/.3/.4</t>
  </si>
  <si>
    <t>2487</t>
  </si>
  <si>
    <t>KSB泵用弹性挡圈SYT80-315 932.1/.3/.4</t>
  </si>
  <si>
    <t>2488</t>
  </si>
  <si>
    <t>KSB泵用垫圈SYT80-315 550.1/.2/.5</t>
  </si>
  <si>
    <t>2489</t>
  </si>
  <si>
    <t>KSB泵用静环座SYT150-315 476</t>
  </si>
  <si>
    <t>2490</t>
  </si>
  <si>
    <t>KSB泵用静环座SYT80-315 476</t>
  </si>
  <si>
    <t>2491</t>
  </si>
  <si>
    <t>KSB泵用密封垫圈SYT150-315 411.1/.3/.4/5</t>
  </si>
  <si>
    <t>2492</t>
  </si>
  <si>
    <t>KSB泵用密封环SYT150-315 502.1/.2</t>
  </si>
  <si>
    <t>2493</t>
  </si>
  <si>
    <t>KSB泵用密封圈SYT150-400 411.1/.3/.4/.5</t>
  </si>
  <si>
    <t>2494</t>
  </si>
  <si>
    <t>KSB泵用深沟球轴承SYT150-315 321</t>
  </si>
  <si>
    <t>2495</t>
  </si>
  <si>
    <t>KSB泵轴210-SYT100-250</t>
  </si>
  <si>
    <t>2496</t>
  </si>
  <si>
    <t>KSB泵轴210-SYT150-315</t>
  </si>
  <si>
    <t>2497</t>
  </si>
  <si>
    <t>O型端子LIR 1.5M4 V</t>
  </si>
  <si>
    <t>2498</t>
  </si>
  <si>
    <t>O型端子LIR 2.5M4 V</t>
  </si>
  <si>
    <t>2499</t>
  </si>
  <si>
    <t>O型端子LIR 6M6 V</t>
  </si>
  <si>
    <t>2500</t>
  </si>
  <si>
    <t>O型圈val0009673</t>
  </si>
  <si>
    <t>2501</t>
  </si>
  <si>
    <t>O型圈VAL0099717</t>
  </si>
  <si>
    <t>2502</t>
  </si>
  <si>
    <t>O型圈val0117033</t>
  </si>
  <si>
    <t>2503</t>
  </si>
  <si>
    <t>O型圈VAL0117163</t>
  </si>
  <si>
    <t>2504</t>
  </si>
  <si>
    <t>O型圈val0117171</t>
  </si>
  <si>
    <t>2505</t>
  </si>
  <si>
    <t>O型圈VAL0208214</t>
  </si>
  <si>
    <t>2506</t>
  </si>
  <si>
    <t>PROFINET总线6XV1840-2AH10</t>
  </si>
  <si>
    <t>2507</t>
  </si>
  <si>
    <t>PU-S糊1350*25mm</t>
  </si>
  <si>
    <t>2508</t>
  </si>
  <si>
    <t>PU箔黑色，宽80mm，25米/卷</t>
  </si>
  <si>
    <t>2509</t>
  </si>
  <si>
    <t>SKF高压油管729834</t>
  </si>
  <si>
    <t>2510</t>
  </si>
  <si>
    <t>SKF液压泵加长管1077453/100MPA L325MM</t>
  </si>
  <si>
    <t>2511</t>
  </si>
  <si>
    <t>SKF液压泵加长管227965/100MPA L300MM</t>
  </si>
  <si>
    <t>2512</t>
  </si>
  <si>
    <t>SKF液压泵维修包728619 E-7</t>
  </si>
  <si>
    <t>2513</t>
  </si>
  <si>
    <t>SKF液压泵油嘴1077454/100MPA FG1/4变M6</t>
  </si>
  <si>
    <t>2514</t>
  </si>
  <si>
    <t>SKF液压泵油嘴1077456/100MPA M6变M8</t>
  </si>
  <si>
    <t>2515</t>
  </si>
  <si>
    <t>SKF液压泵油嘴729654/150MPA FG1/4变NPT1/4</t>
  </si>
  <si>
    <t>2516</t>
  </si>
  <si>
    <t>V型密封圈VD120A</t>
  </si>
  <si>
    <t>2517</t>
  </si>
  <si>
    <t>YX系列防震电接点压力表YX-150</t>
  </si>
  <si>
    <t>2518</t>
  </si>
  <si>
    <t>阿特拉斯放空阀1622369480</t>
  </si>
  <si>
    <t>2519</t>
  </si>
  <si>
    <t>阿特拉斯恒温阀1619756000</t>
  </si>
  <si>
    <t>2520</t>
  </si>
  <si>
    <t>阿特拉斯空压机卸荷阀保养包2906059700</t>
  </si>
  <si>
    <t>2521</t>
  </si>
  <si>
    <t>阿特拉斯压力变送器1089962501</t>
  </si>
  <si>
    <t>2522</t>
  </si>
  <si>
    <t>安装支架HFOF-D-M1D1/MAX1</t>
  </si>
  <si>
    <t>2523</t>
  </si>
  <si>
    <t>板式平衡阀4孔</t>
  </si>
  <si>
    <t>2524</t>
  </si>
  <si>
    <t>半联轴器A2.2KW</t>
  </si>
  <si>
    <t>2525</t>
  </si>
  <si>
    <t>半联轴器B2.2KW</t>
  </si>
  <si>
    <t>2526</t>
  </si>
  <si>
    <t>保护开关AZ16-02ZVRK-M16</t>
  </si>
  <si>
    <t>2527</t>
  </si>
  <si>
    <t>保温管Ф43</t>
  </si>
  <si>
    <t>2528</t>
  </si>
  <si>
    <t>备料1号斜皮带减速机输入轴L290*50</t>
  </si>
  <si>
    <t>2529</t>
  </si>
  <si>
    <t>备料剥皮机出料链条高背链节P=153.67</t>
  </si>
  <si>
    <t>2530</t>
  </si>
  <si>
    <t>备料大减速机油滤938782Q</t>
  </si>
  <si>
    <t>2531</t>
  </si>
  <si>
    <t>备料机械手垫片加工件</t>
  </si>
  <si>
    <t>2532</t>
  </si>
  <si>
    <t>备料机械手轴套EQ153</t>
  </si>
  <si>
    <t>2533</t>
  </si>
  <si>
    <t>备料轮毂油封31N-04080（EQ153）</t>
  </si>
  <si>
    <t>2534</t>
  </si>
  <si>
    <t>备料小削片机油管接头加工件</t>
  </si>
  <si>
    <t>2535</t>
  </si>
  <si>
    <t>备料小削片机轴承盖加工件</t>
  </si>
  <si>
    <t>2536</t>
  </si>
  <si>
    <t>泵轴210</t>
  </si>
  <si>
    <t>2537</t>
  </si>
  <si>
    <t>拨料臂</t>
  </si>
  <si>
    <t>2538</t>
  </si>
  <si>
    <t>剥皮机驱动桥轴承27314</t>
  </si>
  <si>
    <t>2539</t>
  </si>
  <si>
    <t>剥皮机驱动桥轴承NUP2207</t>
  </si>
  <si>
    <t>2540</t>
  </si>
  <si>
    <t>剥皮机凸缘叉EQ153</t>
  </si>
  <si>
    <t>2541</t>
  </si>
  <si>
    <t>剥皮机液压站油滤芯HDX-160*20</t>
  </si>
  <si>
    <t>2542</t>
  </si>
  <si>
    <t>剥皮机用钢丝胎12R-22.5</t>
  </si>
  <si>
    <t>2543</t>
  </si>
  <si>
    <t>剥皮机用轮胎螺栓按图加工</t>
  </si>
  <si>
    <t>2544</t>
  </si>
  <si>
    <t>补偿器25TB100*10－F</t>
  </si>
  <si>
    <t>2545</t>
  </si>
  <si>
    <t>不锈钢操作手柄接长杆300*110</t>
  </si>
  <si>
    <t>2546</t>
  </si>
  <si>
    <t>不锈钢缠绕石墨垫DN200 PN1.6</t>
  </si>
  <si>
    <t>2547</t>
  </si>
  <si>
    <t>不锈钢缠绕石墨垫DN250 PN1.6</t>
  </si>
  <si>
    <t>2548</t>
  </si>
  <si>
    <t>不锈钢弹簧304</t>
  </si>
  <si>
    <t>2549</t>
  </si>
  <si>
    <t>不锈钢电动球阀XHL15  DN15 220V 1.6MPa</t>
  </si>
  <si>
    <t>2550</t>
  </si>
  <si>
    <t>不锈钢高强四复垫DN15 PN2.5</t>
  </si>
  <si>
    <t>2551</t>
  </si>
  <si>
    <t>不锈钢高强四复垫DN250 PN2.5</t>
  </si>
  <si>
    <t>2552</t>
  </si>
  <si>
    <t>不锈钢高强四复垫DN32 PN2.5</t>
  </si>
  <si>
    <t>2553</t>
  </si>
  <si>
    <t>不锈钢高强四复垫DN40 PN1.6</t>
  </si>
  <si>
    <t>2554</t>
  </si>
  <si>
    <t>不锈钢机械密封CR12</t>
  </si>
  <si>
    <t>2555</t>
  </si>
  <si>
    <t>不锈钢机械密封M37G-25-4F</t>
  </si>
  <si>
    <t>2556</t>
  </si>
  <si>
    <t>不锈钢金属编织软管（带法兰）114*1220   DN100PN16（内径114）</t>
  </si>
  <si>
    <t>2557</t>
  </si>
  <si>
    <t>不锈钢金属编织软管（带活套法兰）DN80 PN16 500mm</t>
  </si>
  <si>
    <t>2558</t>
  </si>
  <si>
    <t>不锈钢金属编织软管DN15 L=2000mm</t>
  </si>
  <si>
    <t>2559</t>
  </si>
  <si>
    <t>不锈钢金属编织软管DN20 PN25 L=1500mm</t>
  </si>
  <si>
    <t>2560</t>
  </si>
  <si>
    <t>不锈钢快速接头DN25　D型 316</t>
  </si>
  <si>
    <t>2561</t>
  </si>
  <si>
    <t>不锈钢拉杆式快速接头DN50 A型</t>
  </si>
  <si>
    <t>2562</t>
  </si>
  <si>
    <t>不锈钢拉杆式快速接头DN50 D型</t>
  </si>
  <si>
    <t>2563</t>
  </si>
  <si>
    <t>不锈钢输送带扣1号 316</t>
  </si>
  <si>
    <t>2564</t>
  </si>
  <si>
    <t>不锈钢锁紧型螺纹丝套FRM10*1*17CN</t>
  </si>
  <si>
    <t>2565</t>
  </si>
  <si>
    <t>不锈钢锁紧型螺纹丝套FRM10*1.5*11CN</t>
  </si>
  <si>
    <t>2566</t>
  </si>
  <si>
    <t>不锈钢锁紧型螺纹丝套FRM12*1.75*11.6CN</t>
  </si>
  <si>
    <t>2567</t>
  </si>
  <si>
    <t>不锈钢锁紧型螺纹丝套FRM14*1.5*16CN</t>
  </si>
  <si>
    <t>2568</t>
  </si>
  <si>
    <t>不锈钢锁紧型螺纹丝套FRM14*2*12CN</t>
  </si>
  <si>
    <t>2569</t>
  </si>
  <si>
    <t>不锈钢锁紧型螺纹丝套FRM16*1.5*18CN</t>
  </si>
  <si>
    <t>2570</t>
  </si>
  <si>
    <t>不锈钢锁紧型螺纹丝套FRM16*2*2D</t>
  </si>
  <si>
    <t>2571</t>
  </si>
  <si>
    <t>不锈钢锁紧型螺纹丝套FRM16*2－1D</t>
  </si>
  <si>
    <t>2572</t>
  </si>
  <si>
    <t>不锈钢锁紧型螺纹丝套FRM20*2.5*10CN</t>
  </si>
  <si>
    <t>2573</t>
  </si>
  <si>
    <t>不锈钢锁紧型螺纹丝套FRM24*3*10CN</t>
  </si>
  <si>
    <t>2574</t>
  </si>
  <si>
    <t>不锈钢锁紧型螺纹丝套FRM6*1*9.6CN</t>
  </si>
  <si>
    <t>2575</t>
  </si>
  <si>
    <t>不锈钢锁紧型螺纹丝套FRM8*1*13.5CN</t>
  </si>
  <si>
    <t>2576</t>
  </si>
  <si>
    <t>不锈钢锁紧型螺纹丝套SLM16*2－1D</t>
  </si>
  <si>
    <t>2577</t>
  </si>
  <si>
    <t>不锈钢直通接头C-GV-L12-SS</t>
  </si>
  <si>
    <t>2578</t>
  </si>
  <si>
    <t>不锈钢直通接头G3/8</t>
  </si>
  <si>
    <t>2579</t>
  </si>
  <si>
    <t>测厚传感器3RG6113-3BF00-PF</t>
  </si>
  <si>
    <t>2580</t>
  </si>
  <si>
    <t>测速仪JX1000-1F 风压：0--±10000Pa；风速：＜57m/s；风量：＜999999m3/h</t>
  </si>
  <si>
    <t>2581</t>
  </si>
  <si>
    <t>测压接头MAS-G1/4WD-SS</t>
  </si>
  <si>
    <t>2582</t>
  </si>
  <si>
    <t>测压接头MAS-G1/8WD-SS</t>
  </si>
  <si>
    <t>2583</t>
  </si>
  <si>
    <t>插头连接器6es7392-1ajoo-oaao</t>
  </si>
  <si>
    <t>2584</t>
  </si>
  <si>
    <t>插头连接器6es7392-1amoo-oaao</t>
  </si>
  <si>
    <t>2585</t>
  </si>
  <si>
    <t>长皮带下托辊轴25*1185</t>
  </si>
  <si>
    <t>2586</t>
  </si>
  <si>
    <t>超声波发声器JTS-103G  220V  10A</t>
  </si>
  <si>
    <t>2587</t>
  </si>
  <si>
    <t>衬塑镀锌直接DN50</t>
  </si>
  <si>
    <t>2588</t>
  </si>
  <si>
    <t>称重传感器H3-C3-200KG-3B-A</t>
  </si>
  <si>
    <t>2589</t>
  </si>
  <si>
    <t>齿轮140*13.5</t>
  </si>
  <si>
    <t>2590</t>
  </si>
  <si>
    <t>齿轮泵BMRS-200-H2RSGB-9198-1410</t>
  </si>
  <si>
    <t>2591</t>
  </si>
  <si>
    <t>齿轮泵CB-BM16</t>
  </si>
  <si>
    <t>2592</t>
  </si>
  <si>
    <t>齿轮泵CB-FD31.5-FL</t>
  </si>
  <si>
    <t>2593</t>
  </si>
  <si>
    <t>齿轮油泵045</t>
  </si>
  <si>
    <t>2594</t>
  </si>
  <si>
    <t>齿轮轴</t>
  </si>
  <si>
    <t>2595</t>
  </si>
  <si>
    <t>抽屉开关GCS 630A 配多功能数显表</t>
  </si>
  <si>
    <t>2596</t>
  </si>
  <si>
    <t>除尘布袋框架?130*4500镀锌</t>
  </si>
  <si>
    <t>2597</t>
  </si>
  <si>
    <t>除渣机链条P=80节距</t>
  </si>
  <si>
    <t>2598</t>
  </si>
  <si>
    <t>除渣机链条刮板P=80节距</t>
  </si>
  <si>
    <t>2599</t>
  </si>
  <si>
    <t>厨柜发热管2.5KW</t>
  </si>
  <si>
    <t>2600</t>
  </si>
  <si>
    <t>处理组LFR-1/2-D-MIDI-KC-A</t>
  </si>
  <si>
    <t>2601</t>
  </si>
  <si>
    <t>传动皮带导辊Ф78*170</t>
  </si>
  <si>
    <t>2602</t>
  </si>
  <si>
    <t>吹灰器销轴18*42</t>
  </si>
  <si>
    <t>2603</t>
  </si>
  <si>
    <t>吹灰枪提升阀V04</t>
  </si>
  <si>
    <t>2604</t>
  </si>
  <si>
    <t>锤子</t>
  </si>
  <si>
    <t>2605</t>
  </si>
  <si>
    <t>磁环63mm</t>
  </si>
  <si>
    <t>2606</t>
  </si>
  <si>
    <t>磁性套筒8*65</t>
  </si>
  <si>
    <t>2607</t>
  </si>
  <si>
    <t>带边轴向耐震压力表yn60  0-40</t>
  </si>
  <si>
    <t>2608</t>
  </si>
  <si>
    <t>单螺杆泵定子G40-1</t>
  </si>
  <si>
    <t>2609</t>
  </si>
  <si>
    <t>单螺杆泵转子G40-1</t>
  </si>
  <si>
    <t>2610</t>
  </si>
  <si>
    <t>单面齿形皮带8400*100*5mm</t>
  </si>
  <si>
    <t>2611</t>
  </si>
  <si>
    <t>单面毛毡环形皮带6300*100</t>
  </si>
  <si>
    <t>2612</t>
  </si>
  <si>
    <t>单面毛毡环形皮带7400*100</t>
  </si>
  <si>
    <t>2613</t>
  </si>
  <si>
    <t>单丝接头ＤＮ65</t>
  </si>
  <si>
    <t>2614</t>
  </si>
  <si>
    <t>单弯液压油管∮10*2S*8000mm</t>
  </si>
  <si>
    <t>2615</t>
  </si>
  <si>
    <t>单弯液压油管φ10*2S*750</t>
  </si>
  <si>
    <t>2616</t>
  </si>
  <si>
    <t>单弯液压油管Φ16*2S*3000</t>
  </si>
  <si>
    <t>2617</t>
  </si>
  <si>
    <t>单弯液压油管φ19*4S*2000mm</t>
  </si>
  <si>
    <t>2618</t>
  </si>
  <si>
    <t>单弯液压油管Ф08*2S*2950mm</t>
  </si>
  <si>
    <t>2619</t>
  </si>
  <si>
    <t>单弯液压油管Ф08*2s*400mmH</t>
  </si>
  <si>
    <t>2620</t>
  </si>
  <si>
    <t>单弯液压油管Ф13*2S*950mm</t>
  </si>
  <si>
    <t>2621</t>
  </si>
  <si>
    <t>单向超越离合器GCYW-D35110(配ZSY200-31.5-I-S-BSP减速机用）</t>
  </si>
  <si>
    <t>2622</t>
  </si>
  <si>
    <t>单向阀D-HA25LW</t>
  </si>
  <si>
    <t>2623</t>
  </si>
  <si>
    <t>单向阀DN150 PN25</t>
  </si>
  <si>
    <t>2624</t>
  </si>
  <si>
    <t>单向阀DN25</t>
  </si>
  <si>
    <t>2625</t>
  </si>
  <si>
    <t>单向阀H-1/2-B</t>
  </si>
  <si>
    <t>2626</t>
  </si>
  <si>
    <t>单向节流阀LA-F16D-A-1</t>
  </si>
  <si>
    <t>2627</t>
  </si>
  <si>
    <t>单向节流阀LA-F16D-AU-1</t>
  </si>
  <si>
    <t>2628</t>
  </si>
  <si>
    <t>单向节流阀Z2FS10-30(LX014)</t>
  </si>
  <si>
    <t>2629</t>
  </si>
  <si>
    <t>弹性挡圈Form A/a=34/b=2/NM031/NL20/1.4401</t>
  </si>
  <si>
    <t>2630</t>
  </si>
  <si>
    <t>弹性挡圈Form A/a=68,5/b=2,5/NM053/NL40/1.4401</t>
  </si>
  <si>
    <t>2631</t>
  </si>
  <si>
    <t>弹性联轴器POLY-norm55 d1=40/d2=30</t>
  </si>
  <si>
    <t>2632</t>
  </si>
  <si>
    <t>弹性盘120*55</t>
  </si>
  <si>
    <t>2633</t>
  </si>
  <si>
    <t>弹性盘GR19</t>
  </si>
  <si>
    <t>2634</t>
  </si>
  <si>
    <t>弹性盘GR28（外径65）</t>
  </si>
  <si>
    <t>2635</t>
  </si>
  <si>
    <t>弹性盘GR90</t>
  </si>
  <si>
    <t>2636</t>
  </si>
  <si>
    <t>弹性盘GS65-98SHA</t>
  </si>
  <si>
    <t>2637</t>
  </si>
  <si>
    <t>弹性盘LM*42</t>
  </si>
  <si>
    <t>2638</t>
  </si>
  <si>
    <t>弹性盘POLY-norm55</t>
  </si>
  <si>
    <t>2639</t>
  </si>
  <si>
    <t>弹性盘Φ165mm</t>
  </si>
  <si>
    <t>2640</t>
  </si>
  <si>
    <t>弹性盘Φ80mm</t>
  </si>
  <si>
    <t>2641</t>
  </si>
  <si>
    <t>导向板230-SYT100-250</t>
  </si>
  <si>
    <t>2642</t>
  </si>
  <si>
    <t>导向辊筒Ф30*170</t>
  </si>
  <si>
    <t>2643</t>
  </si>
  <si>
    <t>导向环</t>
  </si>
  <si>
    <t>2644</t>
  </si>
  <si>
    <t>等离子枪P80  带轮</t>
  </si>
  <si>
    <t>2645</t>
  </si>
  <si>
    <t>迪芬巴赫valve阀990650343682</t>
  </si>
  <si>
    <t>2646</t>
  </si>
  <si>
    <t>迪芬巴赫valve阀990650346178</t>
  </si>
  <si>
    <t>2647</t>
  </si>
  <si>
    <t>迪芬巴赫valve阀990650384093</t>
  </si>
  <si>
    <t>2648</t>
  </si>
  <si>
    <t>迪芬巴赫触头113565584007</t>
  </si>
  <si>
    <t>2649</t>
  </si>
  <si>
    <t>迪芬巴赫触头113565588007</t>
  </si>
  <si>
    <t>2650</t>
  </si>
  <si>
    <t>迪芬巴赫磁性离合器93-0102-10-29-70</t>
  </si>
  <si>
    <t>2651</t>
  </si>
  <si>
    <t>迪芬巴赫导向环99-0250-77-50-00</t>
  </si>
  <si>
    <t>2652</t>
  </si>
  <si>
    <t>迪芬巴赫电机0.37KW  DDA71B4</t>
  </si>
  <si>
    <t>2653</t>
  </si>
  <si>
    <t>迪芬巴赫飞轮93-0102-10-31-44</t>
  </si>
  <si>
    <t>2654</t>
  </si>
  <si>
    <t>迪芬巴赫辊杆纠偏传感器113565584000</t>
  </si>
  <si>
    <t>2655</t>
  </si>
  <si>
    <t>迪芬巴赫计量元件990650376990</t>
  </si>
  <si>
    <t>2656</t>
  </si>
  <si>
    <t>迪芬巴赫阶梯密封99-0200-09-78-00</t>
  </si>
  <si>
    <t>2657</t>
  </si>
  <si>
    <t>迪芬巴赫密封圈99-0550-35-77-00</t>
  </si>
  <si>
    <t>2658</t>
  </si>
  <si>
    <t>迪芬巴赫密封圈99-0550-36-17-00</t>
  </si>
  <si>
    <t>2659</t>
  </si>
  <si>
    <t>迪芬巴赫喷嘴连接管990550849400</t>
  </si>
  <si>
    <t>2660</t>
  </si>
  <si>
    <t>迪芬巴赫软管990450683700</t>
  </si>
  <si>
    <t>2661</t>
  </si>
  <si>
    <t>迪芬巴赫软管990650371832</t>
  </si>
  <si>
    <t>2662</t>
  </si>
  <si>
    <t>迪芬巴赫油缸密封组99-0100-03-89-00</t>
  </si>
  <si>
    <t>2663</t>
  </si>
  <si>
    <t>迪芬巴赫油缸密封组99-0200-10-09-00</t>
  </si>
  <si>
    <t>2664</t>
  </si>
  <si>
    <t>迪芬巴赫油缸密封组99-0650-36-04-64</t>
  </si>
  <si>
    <t>2665</t>
  </si>
  <si>
    <t>迪芬巴赫轴封990650290000</t>
  </si>
  <si>
    <t>2666</t>
  </si>
  <si>
    <t>底板6ES7400-1JAO1-OAAO</t>
  </si>
  <si>
    <t>2667</t>
  </si>
  <si>
    <t>电磁阀121-00849-8MSM924530-001</t>
  </si>
  <si>
    <t>2668</t>
  </si>
  <si>
    <t>电磁阀2W-250-25 AC220V</t>
  </si>
  <si>
    <t>2669</t>
  </si>
  <si>
    <t>电磁阀CPE10-M1BH-5L-Q5-6</t>
  </si>
  <si>
    <t>2670</t>
  </si>
  <si>
    <t>电磁阀CPE18-M1H-5L-1/4</t>
  </si>
  <si>
    <t>2671</t>
  </si>
  <si>
    <t>电磁阀DN50 220W</t>
  </si>
  <si>
    <t>2672</t>
  </si>
  <si>
    <t>电磁阀MFH3-1/8-SEU（含线圈）</t>
  </si>
  <si>
    <t>2673</t>
  </si>
  <si>
    <t>电磁阀MFH-5-1/8-EX(535906)</t>
  </si>
  <si>
    <t>2674</t>
  </si>
  <si>
    <t>电磁阀Q23D2A-L6 DC24V</t>
  </si>
  <si>
    <t>2675</t>
  </si>
  <si>
    <t>电磁阀Q25DA-L6 DC24V</t>
  </si>
  <si>
    <t>2676</t>
  </si>
  <si>
    <t>电磁阀Q25R5-L6</t>
  </si>
  <si>
    <t>2677</t>
  </si>
  <si>
    <t>电磁换向阀4WE10H-L3X/CG24NZ5L(LX007)</t>
  </si>
  <si>
    <t>2678</t>
  </si>
  <si>
    <t>电磁换向阀4WEH16H50/6AG24N</t>
  </si>
  <si>
    <t>2679</t>
  </si>
  <si>
    <t>电磁节流阀LEH-F10D-B-1</t>
  </si>
  <si>
    <t>2680</t>
  </si>
  <si>
    <t>电磁流量计OPTIFLUX2300C DN150</t>
  </si>
  <si>
    <t>2681</t>
  </si>
  <si>
    <t>电磁脉冲阀DMF-Z 50</t>
  </si>
  <si>
    <t>2682</t>
  </si>
  <si>
    <t>电磁脉冲阀DMF-Z-25</t>
  </si>
  <si>
    <t>2683</t>
  </si>
  <si>
    <t>电磁脉冲阀DMF-Z-40S</t>
  </si>
  <si>
    <t>2684</t>
  </si>
  <si>
    <t>电磁脉冲阀线圈DC24V</t>
  </si>
  <si>
    <t>2685</t>
  </si>
  <si>
    <t>电动堆杆DT系列电动堆杆</t>
  </si>
  <si>
    <t>2686</t>
  </si>
  <si>
    <t>电动葫芦导绳器2T</t>
  </si>
  <si>
    <t>2687</t>
  </si>
  <si>
    <t>电动葫芦导绳器3T</t>
  </si>
  <si>
    <t>2688</t>
  </si>
  <si>
    <t>电动葫芦箱盖2T</t>
  </si>
  <si>
    <t>2689</t>
  </si>
  <si>
    <t>垫片</t>
  </si>
  <si>
    <t>2690</t>
  </si>
  <si>
    <t>垫片φ55*φ30*3</t>
  </si>
  <si>
    <t>2691</t>
  </si>
  <si>
    <t>垫铁140*150*20mm</t>
  </si>
  <si>
    <t>2692</t>
  </si>
  <si>
    <t>垫铁140*150*30mm</t>
  </si>
  <si>
    <t>2693</t>
  </si>
  <si>
    <t>垫铁140*150*5mm</t>
  </si>
  <si>
    <t>2694</t>
  </si>
  <si>
    <t>垫铁210*145*25mm</t>
  </si>
  <si>
    <t>2695</t>
  </si>
  <si>
    <t>垫铁400*50mm</t>
  </si>
  <si>
    <t>2696</t>
  </si>
  <si>
    <t>垫铁450*40mm</t>
  </si>
  <si>
    <t>2697</t>
  </si>
  <si>
    <t>调整垫块M16*145</t>
  </si>
  <si>
    <t>2698</t>
  </si>
  <si>
    <t>调整垫块M16*185</t>
  </si>
  <si>
    <t>2699</t>
  </si>
  <si>
    <t>调整螺丝3T</t>
  </si>
  <si>
    <t>2700</t>
  </si>
  <si>
    <t>蝶形弹簧</t>
  </si>
  <si>
    <t>2701</t>
  </si>
  <si>
    <t>蝶形弹簧φ40*16*2.25</t>
  </si>
  <si>
    <t>2702</t>
  </si>
  <si>
    <t>蝶形螺母M10</t>
  </si>
  <si>
    <t>2703</t>
  </si>
  <si>
    <t>蝶形螺母M12</t>
  </si>
  <si>
    <t>2704</t>
  </si>
  <si>
    <t>蝶形螺母M14</t>
  </si>
  <si>
    <t>2705</t>
  </si>
  <si>
    <t>定位器放大器HEP 15-126</t>
  </si>
  <si>
    <t>2706</t>
  </si>
  <si>
    <t>定向轮200mm</t>
  </si>
  <si>
    <t>2707</t>
  </si>
  <si>
    <t>定制非标立式水泵联轴器8M-44-50</t>
  </si>
  <si>
    <t>2708</t>
  </si>
  <si>
    <t>斗车轴140*70</t>
  </si>
  <si>
    <t>2709</t>
  </si>
  <si>
    <t>镀镍波纹管25*12*12mm</t>
  </si>
  <si>
    <t>2710</t>
  </si>
  <si>
    <t>镀锌手轮外劲4"内劲M12</t>
  </si>
  <si>
    <t>2711</t>
  </si>
  <si>
    <t>镀锌特种起重链条连径12外长68外宽41</t>
  </si>
  <si>
    <t>2712</t>
  </si>
  <si>
    <t>镀锌油管接头M18*G1/4*1.5</t>
  </si>
  <si>
    <t>2713</t>
  </si>
  <si>
    <t>端直通接头G3/8" L15</t>
  </si>
  <si>
    <t>2714</t>
  </si>
  <si>
    <t>断火限位器20A</t>
  </si>
  <si>
    <t>2715</t>
  </si>
  <si>
    <t>多级泵盘根压盖加工件</t>
  </si>
  <si>
    <t>2716</t>
  </si>
  <si>
    <t>多级泵盘根压盖轴套φ48mm</t>
  </si>
  <si>
    <t>2717</t>
  </si>
  <si>
    <t>多级泵轴承盖板Ф130（加工件）</t>
  </si>
  <si>
    <t>2718</t>
  </si>
  <si>
    <t>多级补水泵轴套DN35*120mm</t>
  </si>
  <si>
    <t>2719</t>
  </si>
  <si>
    <t>多楔带PJ300-6</t>
  </si>
  <si>
    <t>2720</t>
  </si>
  <si>
    <t>发讯器306839（HYDAC）</t>
  </si>
  <si>
    <t>2721</t>
  </si>
  <si>
    <t>发讯器311645（HYDAC）</t>
  </si>
  <si>
    <t>2722</t>
  </si>
  <si>
    <t>阀99-0650-35-22-43</t>
  </si>
  <si>
    <t>2723</t>
  </si>
  <si>
    <t>阀插头286046（MURR）</t>
  </si>
  <si>
    <t>2724</t>
  </si>
  <si>
    <t>帆布输送带350</t>
  </si>
  <si>
    <t>2725</t>
  </si>
  <si>
    <t>反光板XUZ-C100</t>
  </si>
  <si>
    <t>2726</t>
  </si>
  <si>
    <t>防爆型压力控制器KY-16-131  1.05-0.95MPA  5A  36V</t>
  </si>
  <si>
    <t>2727</t>
  </si>
  <si>
    <t>防爆压力控制器KY16-141-10-Z12</t>
  </si>
  <si>
    <t>2728</t>
  </si>
  <si>
    <t>飞刀实心销轴加工件</t>
  </si>
  <si>
    <t>2729</t>
  </si>
  <si>
    <t>费斯托PU管PU-13-SW （50米/根）</t>
  </si>
  <si>
    <t>2730</t>
  </si>
  <si>
    <t>费斯托导向杆FENG-100-100-KF</t>
  </si>
  <si>
    <t>2731</t>
  </si>
  <si>
    <t>费斯托电磁阀MFH-5/3G-D-3-C</t>
  </si>
  <si>
    <t>2732</t>
  </si>
  <si>
    <t>费斯托活塞杆DSBC-100-100-PPVA-N3</t>
  </si>
  <si>
    <t>2733</t>
  </si>
  <si>
    <t>费斯托气动阀MN1H-5/2-D-2-FR-C</t>
  </si>
  <si>
    <t>2734</t>
  </si>
  <si>
    <t>费斯托气管PUN-10X1.5-BL</t>
  </si>
  <si>
    <t>2735</t>
  </si>
  <si>
    <t>费斯托气管PUN-12X2-BL</t>
  </si>
  <si>
    <t>2736</t>
  </si>
  <si>
    <t>分气块FRM-D-MAXI</t>
  </si>
  <si>
    <t>2737</t>
  </si>
  <si>
    <t>风动转换头3/4“*1”*63</t>
  </si>
  <si>
    <t>2738</t>
  </si>
  <si>
    <t>蜂鸣器220V</t>
  </si>
  <si>
    <t>2739</t>
  </si>
  <si>
    <t>氟橡胶骨架油封200*230*15\14</t>
  </si>
  <si>
    <t>2740</t>
  </si>
  <si>
    <t>浮球液位控制器</t>
  </si>
  <si>
    <t>2741</t>
  </si>
  <si>
    <t>浮球液位控制器4m</t>
  </si>
  <si>
    <t>2742</t>
  </si>
  <si>
    <t>干洗分级筛辊传动链导向条L=1700</t>
  </si>
  <si>
    <t>2743</t>
  </si>
  <si>
    <t>干洗分级筛辊传动链导向条L=700</t>
  </si>
  <si>
    <t>2744</t>
  </si>
  <si>
    <t>干燥过滤器SR-164S</t>
  </si>
  <si>
    <t>2745</t>
  </si>
  <si>
    <t>钢带清洁刷2740*70</t>
  </si>
  <si>
    <t>2746</t>
  </si>
  <si>
    <t>钢带清洁刷辊轴加工件</t>
  </si>
  <si>
    <t>2747</t>
  </si>
  <si>
    <t>钢带铜滚轮40*12*10</t>
  </si>
  <si>
    <t>2748</t>
  </si>
  <si>
    <t>钢带销轴L65*12</t>
  </si>
  <si>
    <t>2749</t>
  </si>
  <si>
    <t>钢钉枪安全开关T64</t>
  </si>
  <si>
    <t>2750</t>
  </si>
  <si>
    <t>钢排钉枪盖板T64</t>
  </si>
  <si>
    <t>2751</t>
  </si>
  <si>
    <t>钢排钉枪气缸T64</t>
  </si>
  <si>
    <t>2752</t>
  </si>
  <si>
    <t>钢球60MM</t>
  </si>
  <si>
    <t>2753</t>
  </si>
  <si>
    <t>钢丝管1寸</t>
  </si>
  <si>
    <t>2754</t>
  </si>
  <si>
    <t>高铬磨片9-54-G3</t>
  </si>
  <si>
    <t>2755</t>
  </si>
  <si>
    <t>高温硅胶输送管Ф40</t>
  </si>
  <si>
    <t>2756</t>
  </si>
  <si>
    <t>割枪G01-30</t>
  </si>
  <si>
    <t>2757</t>
  </si>
  <si>
    <t>割嘴2#</t>
  </si>
  <si>
    <t>2758</t>
  </si>
  <si>
    <t>格雷康UPU接头6SE6400-1PBOO-OAAO</t>
  </si>
  <si>
    <t>2759</t>
  </si>
  <si>
    <t>格雷康电磁阀线圈24V 12W 16bar</t>
  </si>
  <si>
    <t>2760</t>
  </si>
  <si>
    <t>格雷康加压泵多级板15长衬套STW VARIABEL 2"-4"</t>
  </si>
  <si>
    <t>2761</t>
  </si>
  <si>
    <t>格雷康加压泵多级板40长衬套M14*12</t>
  </si>
  <si>
    <t>2762</t>
  </si>
  <si>
    <t>格雷康加压泵多级泵锡青铜衬套BSTW VARIABEL 2"-4"</t>
  </si>
  <si>
    <t>2763</t>
  </si>
  <si>
    <t>格雷康喷水装置接线盒KKLE 9/1</t>
  </si>
  <si>
    <t>2764</t>
  </si>
  <si>
    <t>格雷康消防水泵火花探头FM1/8 EX II 1/2</t>
  </si>
  <si>
    <t>2765</t>
  </si>
  <si>
    <t>格雷康消防水泵流量计STW VARIABEL 2"-4"</t>
  </si>
  <si>
    <t>2766</t>
  </si>
  <si>
    <t>格雷康消防水泵气动球阀DN80 2-WAY</t>
  </si>
  <si>
    <t>2767</t>
  </si>
  <si>
    <t>格雷康消防水泵球阀DN80 MITENDSCHALTER</t>
  </si>
  <si>
    <t>2768</t>
  </si>
  <si>
    <t>格雷康消防水泵压力开关FF4-10VDS（wvitch 5614915)</t>
  </si>
  <si>
    <t>2769</t>
  </si>
  <si>
    <t>隔板TW/SAK2.5</t>
  </si>
  <si>
    <t>2770</t>
  </si>
  <si>
    <t>隔板TW/SAK4-10</t>
  </si>
  <si>
    <t>2771</t>
  </si>
  <si>
    <t>公制孔TB锥套3020-35</t>
  </si>
  <si>
    <t>2772</t>
  </si>
  <si>
    <t>公制孔TB锥套3020-50</t>
  </si>
  <si>
    <t>2773</t>
  </si>
  <si>
    <t>公制孔TB锥套3535-80</t>
  </si>
  <si>
    <t>2774</t>
  </si>
  <si>
    <t>公制孔TB锥套4040-100</t>
  </si>
  <si>
    <t>2775</t>
  </si>
  <si>
    <t>公制孔TB锥套4040-70</t>
  </si>
  <si>
    <t>2776</t>
  </si>
  <si>
    <t>公制孔TB锥套4040-80</t>
  </si>
  <si>
    <t>2777</t>
  </si>
  <si>
    <t>公制孔TB锥套4040-85</t>
  </si>
  <si>
    <t>2778</t>
  </si>
  <si>
    <t>骨架橡胶防护套NM053/NL40A/1.4401/EPDM</t>
  </si>
  <si>
    <t>2779</t>
  </si>
  <si>
    <t>骨架油封 进口175*205*15</t>
  </si>
  <si>
    <t>2780</t>
  </si>
  <si>
    <t>骨架油封 进口28*35*4</t>
  </si>
  <si>
    <t>2781</t>
  </si>
  <si>
    <t>鼓风机齿轮GRB-100</t>
  </si>
  <si>
    <t>2782</t>
  </si>
  <si>
    <t>鼓式削片机大皮带轮BX2110-212#</t>
  </si>
  <si>
    <t>2783</t>
  </si>
  <si>
    <t>鼓式削片机防护板BX2110</t>
  </si>
  <si>
    <t>2784</t>
  </si>
  <si>
    <t>鼓式削片机筛网BX2110-107#-65*65</t>
  </si>
  <si>
    <t>2785</t>
  </si>
  <si>
    <t>鼓式削片机下梳板BX2110</t>
  </si>
  <si>
    <t>2786</t>
  </si>
  <si>
    <t>固化剂泵定子NMP5026936(NM021-04S-S45</t>
  </si>
  <si>
    <t>2787</t>
  </si>
  <si>
    <t>管钉110mm</t>
  </si>
  <si>
    <t>2788</t>
  </si>
  <si>
    <t>管钉Ф75</t>
  </si>
  <si>
    <t>2789</t>
  </si>
  <si>
    <t>硅胶o型密封条Φ4.0</t>
  </si>
  <si>
    <t>2790</t>
  </si>
  <si>
    <t>硅胶垫DN25</t>
  </si>
  <si>
    <t>2791</t>
  </si>
  <si>
    <t>硅胶垫DN32</t>
  </si>
  <si>
    <t>2792</t>
  </si>
  <si>
    <t>滚筛驱动减速机链轮16A*17齿</t>
  </si>
  <si>
    <t>2793</t>
  </si>
  <si>
    <t>滚筒</t>
  </si>
  <si>
    <t>2794</t>
  </si>
  <si>
    <t>滚筒108*1150</t>
  </si>
  <si>
    <t>2795</t>
  </si>
  <si>
    <t>滚筒端盖加工件</t>
  </si>
  <si>
    <t>2796</t>
  </si>
  <si>
    <t>滚筒张紧丝杆M14*20</t>
  </si>
  <si>
    <t>2797</t>
  </si>
  <si>
    <t>滚筒张紧丝杆螺母M36*6</t>
  </si>
  <si>
    <t>2798</t>
  </si>
  <si>
    <t>锅炉软化水泵叶轮IS65-40-200</t>
  </si>
  <si>
    <t>2799</t>
  </si>
  <si>
    <t>过渡链节06B</t>
  </si>
  <si>
    <t>2800</t>
  </si>
  <si>
    <t>过渡链节08A</t>
  </si>
  <si>
    <t>2801</t>
  </si>
  <si>
    <t>过渡链节08B</t>
  </si>
  <si>
    <t>2802</t>
  </si>
  <si>
    <t>过渡链节08B-2</t>
  </si>
  <si>
    <t>2803</t>
  </si>
  <si>
    <t>过渡链节10A</t>
  </si>
  <si>
    <t>2804</t>
  </si>
  <si>
    <t>过渡链节10B</t>
  </si>
  <si>
    <t>2805</t>
  </si>
  <si>
    <t>过渡链节12A</t>
  </si>
  <si>
    <t>2806</t>
  </si>
  <si>
    <t>过渡链节12A-2</t>
  </si>
  <si>
    <t>2807</t>
  </si>
  <si>
    <t>过渡链节12B</t>
  </si>
  <si>
    <t>2808</t>
  </si>
  <si>
    <t>过渡链节12B-2</t>
  </si>
  <si>
    <t>2809</t>
  </si>
  <si>
    <t>过渡链节16A</t>
  </si>
  <si>
    <t>2810</t>
  </si>
  <si>
    <t>过渡链节16A-2</t>
  </si>
  <si>
    <t>2811</t>
  </si>
  <si>
    <t>过渡链节16B</t>
  </si>
  <si>
    <t>2812</t>
  </si>
  <si>
    <t>过渡链节16B-2</t>
  </si>
  <si>
    <t>2813</t>
  </si>
  <si>
    <t>过渡链节20A</t>
  </si>
  <si>
    <t>2814</t>
  </si>
  <si>
    <t>过渡链节20A-2</t>
  </si>
  <si>
    <t>2815</t>
  </si>
  <si>
    <t>过渡链节20B</t>
  </si>
  <si>
    <t>2816</t>
  </si>
  <si>
    <t>过渡链节24A</t>
  </si>
  <si>
    <t>2817</t>
  </si>
  <si>
    <t>过渡链节24B</t>
  </si>
  <si>
    <t>2818</t>
  </si>
  <si>
    <t>过滤器</t>
  </si>
  <si>
    <t>2819</t>
  </si>
  <si>
    <t>过滤器滤芯PLFX-BH-30*10</t>
  </si>
  <si>
    <t>2820</t>
  </si>
  <si>
    <t>过滤器滤芯WU-100*100-J</t>
  </si>
  <si>
    <t>2821</t>
  </si>
  <si>
    <t>合金机械密封120-28</t>
  </si>
  <si>
    <t>2822</t>
  </si>
  <si>
    <t>贺德克进气阀门芯SB330-10A1</t>
  </si>
  <si>
    <t>2823</t>
  </si>
  <si>
    <t>横向锯切出板滚筒Φ90*2860</t>
  </si>
  <si>
    <t>2824</t>
  </si>
  <si>
    <t>后护板配GMZ65-34-60上海连成</t>
  </si>
  <si>
    <t>2825</t>
  </si>
  <si>
    <t>滑块轴承盖板Ф10mm</t>
  </si>
  <si>
    <t>2826</t>
  </si>
  <si>
    <t>滑轮50*60</t>
  </si>
  <si>
    <t>2827</t>
  </si>
  <si>
    <t>滑轮轴12*108</t>
  </si>
  <si>
    <t>2828</t>
  </si>
  <si>
    <t>环齿形皮带B950</t>
  </si>
  <si>
    <t>2829</t>
  </si>
  <si>
    <t>环形皮带1190*100mm</t>
  </si>
  <si>
    <t>2830</t>
  </si>
  <si>
    <t>环形皮带13238*100mm</t>
  </si>
  <si>
    <t>2831</t>
  </si>
  <si>
    <t>环形皮带15300*100mm</t>
  </si>
  <si>
    <t>2832</t>
  </si>
  <si>
    <t>环形皮带3180*100</t>
  </si>
  <si>
    <t>2833</t>
  </si>
  <si>
    <t>环形皮带3750*100mm</t>
  </si>
  <si>
    <t>2834</t>
  </si>
  <si>
    <t>环形皮带3890*100</t>
  </si>
  <si>
    <t>2835</t>
  </si>
  <si>
    <t>环形皮带7120*100</t>
  </si>
  <si>
    <t>2836</t>
  </si>
  <si>
    <t>环形皮带7360*400mm</t>
  </si>
  <si>
    <t>2837</t>
  </si>
  <si>
    <t>环形皮带7403*100mm</t>
  </si>
  <si>
    <t>2838</t>
  </si>
  <si>
    <t>环形皮带8400*100</t>
  </si>
  <si>
    <t>2839</t>
  </si>
  <si>
    <t>环形平皮带11000*100mm</t>
  </si>
  <si>
    <t>2840</t>
  </si>
  <si>
    <t>黄油枪平嘴四瓣式</t>
  </si>
  <si>
    <t>2841</t>
  </si>
  <si>
    <t>黄油枪软管L450mm,世达编号97213，18寸</t>
  </si>
  <si>
    <t>2842</t>
  </si>
  <si>
    <t>黄油嘴10*1 90°</t>
  </si>
  <si>
    <t>2843</t>
  </si>
  <si>
    <t>黄油嘴45°M10*1</t>
  </si>
  <si>
    <t>2844</t>
  </si>
  <si>
    <t>黄油嘴45°M6*1</t>
  </si>
  <si>
    <t>2845</t>
  </si>
  <si>
    <t>黄油嘴45°M8*1</t>
  </si>
  <si>
    <t>2846</t>
  </si>
  <si>
    <t>黄油嘴66742</t>
  </si>
  <si>
    <t>2847</t>
  </si>
  <si>
    <t>黄油嘴8*1 90°</t>
  </si>
  <si>
    <t>2848</t>
  </si>
  <si>
    <t>黄油嘴M6*1</t>
  </si>
  <si>
    <t>2849</t>
  </si>
  <si>
    <t>黄油嘴M8*1</t>
  </si>
  <si>
    <t>2850</t>
  </si>
  <si>
    <t>璜时得胶</t>
  </si>
  <si>
    <t>2851</t>
  </si>
  <si>
    <t>机械密封104-20</t>
  </si>
  <si>
    <t>2852</t>
  </si>
  <si>
    <t>机械密封109-20</t>
  </si>
  <si>
    <t>2853</t>
  </si>
  <si>
    <t>机械密封109-55</t>
  </si>
  <si>
    <t>2854</t>
  </si>
  <si>
    <t>机械密封120C-28WA（配50GDL18-15*4)</t>
  </si>
  <si>
    <t>2855</t>
  </si>
  <si>
    <t>机械密封1527-50</t>
  </si>
  <si>
    <t>2856</t>
  </si>
  <si>
    <t>机械密封G25-30*7</t>
  </si>
  <si>
    <t>2857</t>
  </si>
  <si>
    <t>机械密封HQQE-12(SSF)（热磨立式热水泵）</t>
  </si>
  <si>
    <t>2858</t>
  </si>
  <si>
    <t>机械密封M37G-18</t>
  </si>
  <si>
    <t>2859</t>
  </si>
  <si>
    <t>机械密封M37G-55R（配XBD6.6/65-SLS150-250IT)</t>
  </si>
  <si>
    <t>2860</t>
  </si>
  <si>
    <t>机械密封MG-16</t>
  </si>
  <si>
    <t>2861</t>
  </si>
  <si>
    <t>机械密封维修包VAL0288212</t>
  </si>
  <si>
    <t>2862</t>
  </si>
  <si>
    <t>机械气动阀TAC MVHA-3P</t>
  </si>
  <si>
    <t>2863</t>
  </si>
  <si>
    <t>基本阀LFR-D-MIDI-A</t>
  </si>
  <si>
    <t>2864</t>
  </si>
  <si>
    <t>棘爪配MDD-5000A磨刀机</t>
  </si>
  <si>
    <t>2865</t>
  </si>
  <si>
    <t>夹布胶管φ32*7P</t>
  </si>
  <si>
    <t>2866</t>
  </si>
  <si>
    <t>减速机FA97-3391-Y132M-4-T-M1-0</t>
  </si>
  <si>
    <t>2867</t>
  </si>
  <si>
    <t>减速机K87/RAQA140/3  速比：12.56；01.1349191101.0002.1</t>
  </si>
  <si>
    <t>2868</t>
  </si>
  <si>
    <t>减速机MC3PLHT06-32-23</t>
  </si>
  <si>
    <t>2869</t>
  </si>
  <si>
    <t>减速机YTR37/080/K4/0</t>
  </si>
  <si>
    <t>2870</t>
  </si>
  <si>
    <t>减速机齿轮轴原木上料链式机用</t>
  </si>
  <si>
    <t>2871</t>
  </si>
  <si>
    <t>减速机输入齿轮TK98-09/3.38-38</t>
  </si>
  <si>
    <t>2872</t>
  </si>
  <si>
    <t>减速机输入大齿轮TFAT88-15.48-M5（323042）</t>
  </si>
  <si>
    <t>2873</t>
  </si>
  <si>
    <t>减速机输入端大齿轮GFATSZ97AD4-22.11-M6（320542）</t>
  </si>
  <si>
    <t>2874</t>
  </si>
  <si>
    <t>减压阀LFR-1-D-DI-MAXI-A</t>
  </si>
  <si>
    <t>2875</t>
  </si>
  <si>
    <t>减压阀QTYC-L15</t>
  </si>
  <si>
    <t>2876</t>
  </si>
  <si>
    <t>减压阀QTYC-L8</t>
  </si>
  <si>
    <t>2877</t>
  </si>
  <si>
    <t>减压器QTY-25</t>
  </si>
  <si>
    <t>2878</t>
  </si>
  <si>
    <t>减震圈Ф110*30*60</t>
  </si>
  <si>
    <t>2879</t>
  </si>
  <si>
    <t>减震圈Ф40*12.5*20</t>
  </si>
  <si>
    <t>2880</t>
  </si>
  <si>
    <t>胶轮</t>
  </si>
  <si>
    <t>2881</t>
  </si>
  <si>
    <t>胶水计量泵定子NM045BY04S18B/EPBPF(乙丙橡胶）</t>
  </si>
  <si>
    <t>2882</t>
  </si>
  <si>
    <t>胶水计量泵转子NM045BY04S18B</t>
  </si>
  <si>
    <t>2883</t>
  </si>
  <si>
    <t>胶水输送泵定子NM045BY01L06B/EPBPF(乙丙橡胶）</t>
  </si>
  <si>
    <t>2884</t>
  </si>
  <si>
    <t>胶水输送泵转子NM045BY01L06B</t>
  </si>
  <si>
    <t>2885</t>
  </si>
  <si>
    <t>角齿油封80*135*19/26</t>
  </si>
  <si>
    <t>2886</t>
  </si>
  <si>
    <t>角齿轴承座EQ153</t>
  </si>
  <si>
    <t>2887</t>
  </si>
  <si>
    <t>铰制孔螺栓M12*70 8.8级</t>
  </si>
  <si>
    <t>2888</t>
  </si>
  <si>
    <t>铰制孔螺栓M20*100</t>
  </si>
  <si>
    <t>2889</t>
  </si>
  <si>
    <t>金属编织软管（带法兰）DN50 PN25 L=300mm</t>
  </si>
  <si>
    <t>2890</t>
  </si>
  <si>
    <t>金属编织软管DN200 PN10*L200</t>
  </si>
  <si>
    <t>2891</t>
  </si>
  <si>
    <t>金属编织软管DN200 PN16 L=1025mm</t>
  </si>
  <si>
    <t>2892</t>
  </si>
  <si>
    <t>金属编织软管DN40(带法兰)</t>
  </si>
  <si>
    <t>2893</t>
  </si>
  <si>
    <t>金属缠绕石墨垫125</t>
  </si>
  <si>
    <t>2894</t>
  </si>
  <si>
    <t>金属缠绕石墨垫25</t>
  </si>
  <si>
    <t>2895</t>
  </si>
  <si>
    <t>金属缠绕石墨垫65</t>
  </si>
  <si>
    <t>2896</t>
  </si>
  <si>
    <t>金属缠绕石墨垫80</t>
  </si>
  <si>
    <t>2897</t>
  </si>
  <si>
    <t>金属缠绕石墨垫DN100</t>
  </si>
  <si>
    <t>2898</t>
  </si>
  <si>
    <t>金属软管32</t>
  </si>
  <si>
    <t>2899</t>
  </si>
  <si>
    <t>金属石墨垫DN20</t>
  </si>
  <si>
    <t>2900</t>
  </si>
  <si>
    <t>金属石墨垫DN50</t>
  </si>
  <si>
    <t>2901</t>
  </si>
  <si>
    <t>紧箍圈NM031/NL20A/CrNiMo17-12-2</t>
  </si>
  <si>
    <t>2902</t>
  </si>
  <si>
    <t>紧箍圈NM053/NL40A/CrNiMo17-12-2</t>
  </si>
  <si>
    <t>2903</t>
  </si>
  <si>
    <t>紧固螺栓65ZW30-18</t>
  </si>
  <si>
    <t>2904</t>
  </si>
  <si>
    <t>紧固压铁65ZW30-18</t>
  </si>
  <si>
    <t>2905</t>
  </si>
  <si>
    <t>锯板机齿条</t>
  </si>
  <si>
    <t>2906</t>
  </si>
  <si>
    <t>锯切振动运输机连杆40*360</t>
  </si>
  <si>
    <t>2907</t>
  </si>
  <si>
    <t>聚氨脂风管直径 180</t>
  </si>
  <si>
    <t>2908</t>
  </si>
  <si>
    <t>聚氨酯耐磨透明波纹管Φ100*1.5</t>
  </si>
  <si>
    <t>2909</t>
  </si>
  <si>
    <t>聚氨酯耐磨透明波纹管Φ200*1.0</t>
  </si>
  <si>
    <t>2910</t>
  </si>
  <si>
    <t>聚氨酯耐磨透明波纹管Φ230*0.6</t>
  </si>
  <si>
    <t>2911</t>
  </si>
  <si>
    <t>聚氨酯耐磨透明波纹管Φ280*0.6</t>
  </si>
  <si>
    <t>2912</t>
  </si>
  <si>
    <t>聚氨酯耐磨透明波纹管Φ315</t>
  </si>
  <si>
    <t>2913</t>
  </si>
  <si>
    <t>聚四氟乙烯垫DN150</t>
  </si>
  <si>
    <t>2914</t>
  </si>
  <si>
    <t>聚四氟乙烯垫DN25</t>
  </si>
  <si>
    <t>2915</t>
  </si>
  <si>
    <t>聚四氟乙烯垫DN32</t>
  </si>
  <si>
    <t>2916</t>
  </si>
  <si>
    <t>聚四氟乙烯垫DN40</t>
  </si>
  <si>
    <t>2917</t>
  </si>
  <si>
    <t>聚四氟乙烯垫DN80</t>
  </si>
  <si>
    <t>2918</t>
  </si>
  <si>
    <t>聚酯输送带350*10</t>
  </si>
  <si>
    <t>2919</t>
  </si>
  <si>
    <t>卡套三通接头10mm/03</t>
  </si>
  <si>
    <t>2920</t>
  </si>
  <si>
    <t>卡套直通接头03-10</t>
  </si>
  <si>
    <t>2921</t>
  </si>
  <si>
    <t>卡套直通接头04-10</t>
  </si>
  <si>
    <t>2922</t>
  </si>
  <si>
    <t>开入板HVFINP32</t>
  </si>
  <si>
    <t>2923</t>
  </si>
  <si>
    <t>空气过滤减压阀KZ03-3A-M</t>
  </si>
  <si>
    <t>2924</t>
  </si>
  <si>
    <t>空压机1.05/12.5</t>
  </si>
  <si>
    <t>2925</t>
  </si>
  <si>
    <t>空压机轮胎200*100*32</t>
  </si>
  <si>
    <t>2926</t>
  </si>
  <si>
    <t>快换阳接头LV-ST-G1/2-SS</t>
  </si>
  <si>
    <t>2927</t>
  </si>
  <si>
    <t>快换阳接头LV-ST-PK1/2-SS</t>
  </si>
  <si>
    <t>2928</t>
  </si>
  <si>
    <t>快换阳接头LV-ST-R1/2-SS</t>
  </si>
  <si>
    <t>2929</t>
  </si>
  <si>
    <t>快换阴接头LV-MU-G1/2-SS</t>
  </si>
  <si>
    <t>2930</t>
  </si>
  <si>
    <t>快换阴接头LV-MU-PK1/2-SS</t>
  </si>
  <si>
    <t>2931</t>
  </si>
  <si>
    <t>快换阴接头LV-MU-R1/2-SS</t>
  </si>
  <si>
    <t>2932</t>
  </si>
  <si>
    <t>快开冲洗阀DN25*20</t>
  </si>
  <si>
    <t>2933</t>
  </si>
  <si>
    <t>快速接头</t>
  </si>
  <si>
    <t>2934</t>
  </si>
  <si>
    <t>快速接头40SP</t>
  </si>
  <si>
    <t>2935</t>
  </si>
  <si>
    <t>快速接头DN20</t>
  </si>
  <si>
    <t>2936</t>
  </si>
  <si>
    <t>快速接头气管40PP</t>
  </si>
  <si>
    <t>2937</t>
  </si>
  <si>
    <t>拉木机链条垫圈56*32*5</t>
  </si>
  <si>
    <t>2938</t>
  </si>
  <si>
    <t>拉木机链条垫圈Φ35*Φ25*4</t>
  </si>
  <si>
    <t>2939</t>
  </si>
  <si>
    <t>拉木运输链销轴按图加工</t>
  </si>
  <si>
    <t>2940</t>
  </si>
  <si>
    <t>蓝白隔离纸宽330mm，50米/卷</t>
  </si>
  <si>
    <t>2941</t>
  </si>
  <si>
    <t>冷干机控制板TD20老款</t>
  </si>
  <si>
    <t>2942</t>
  </si>
  <si>
    <t>离心泵val0174656</t>
  </si>
  <si>
    <t>2943</t>
  </si>
  <si>
    <t>立式排污泵WL2260-419A-100</t>
  </si>
  <si>
    <t>2944</t>
  </si>
  <si>
    <t>联络组件Q 10SAK2.5</t>
  </si>
  <si>
    <t>2945</t>
  </si>
  <si>
    <t>联络组件ZQV 4N/10 SW</t>
  </si>
  <si>
    <t>2946</t>
  </si>
  <si>
    <t>联轴器</t>
  </si>
  <si>
    <t>2947</t>
  </si>
  <si>
    <t>联轴器105*38*24mm</t>
  </si>
  <si>
    <t>2948</t>
  </si>
  <si>
    <t>联轴器42*</t>
  </si>
  <si>
    <t>2949</t>
  </si>
  <si>
    <t>联轴器54*30</t>
  </si>
  <si>
    <t>2950</t>
  </si>
  <si>
    <t>联轴器LM*42</t>
  </si>
  <si>
    <t>2951</t>
  </si>
  <si>
    <t>联轴器MT-YY-132</t>
  </si>
  <si>
    <t>2952</t>
  </si>
  <si>
    <t>联轴器MT-YY-210</t>
  </si>
  <si>
    <t>2953</t>
  </si>
  <si>
    <t>联轴器Φ350*140</t>
  </si>
  <si>
    <t>2954</t>
  </si>
  <si>
    <t>联轴器含联轴器毂Ф220及Ф136各一个，联轴器外滑套2个，紧固件boltkit28套及中间轴一根</t>
  </si>
  <si>
    <t>2955</t>
  </si>
  <si>
    <t>联轴器胶垫8</t>
  </si>
  <si>
    <t>2956</t>
  </si>
  <si>
    <t>链节06B</t>
  </si>
  <si>
    <t>2957</t>
  </si>
  <si>
    <t>链节08A</t>
  </si>
  <si>
    <t>2958</t>
  </si>
  <si>
    <t>链节08B</t>
  </si>
  <si>
    <t>2959</t>
  </si>
  <si>
    <t>链节08B-2</t>
  </si>
  <si>
    <t>2960</t>
  </si>
  <si>
    <t>链节10A</t>
  </si>
  <si>
    <t>2961</t>
  </si>
  <si>
    <t>链节10B</t>
  </si>
  <si>
    <t>2962</t>
  </si>
  <si>
    <t>链节12A-1</t>
  </si>
  <si>
    <t>2963</t>
  </si>
  <si>
    <t>链节12A-2</t>
  </si>
  <si>
    <t>2964</t>
  </si>
  <si>
    <t>链节12B-1</t>
  </si>
  <si>
    <t>2965</t>
  </si>
  <si>
    <t>链节12B-2</t>
  </si>
  <si>
    <t>2966</t>
  </si>
  <si>
    <t>链节16A</t>
  </si>
  <si>
    <t>2967</t>
  </si>
  <si>
    <t>链节16A-1</t>
  </si>
  <si>
    <t>2968</t>
  </si>
  <si>
    <t>链节16A-2</t>
  </si>
  <si>
    <t>2969</t>
  </si>
  <si>
    <t>链节16B</t>
  </si>
  <si>
    <t>2970</t>
  </si>
  <si>
    <t>链节16B-2</t>
  </si>
  <si>
    <t>2971</t>
  </si>
  <si>
    <t>链节20A</t>
  </si>
  <si>
    <t>2972</t>
  </si>
  <si>
    <t>链节20A-2</t>
  </si>
  <si>
    <t>2973</t>
  </si>
  <si>
    <t>链节20A-3</t>
  </si>
  <si>
    <t>2974</t>
  </si>
  <si>
    <t>链节20B</t>
  </si>
  <si>
    <t>2975</t>
  </si>
  <si>
    <t>链节24A</t>
  </si>
  <si>
    <t>2976</t>
  </si>
  <si>
    <t>链节24B</t>
  </si>
  <si>
    <t>2977</t>
  </si>
  <si>
    <t>链轮16A-1*18Z*φ45*12</t>
  </si>
  <si>
    <t>2978</t>
  </si>
  <si>
    <t>链轮16A1-14</t>
  </si>
  <si>
    <t>2979</t>
  </si>
  <si>
    <t>链轮16A-25/16A-27 连</t>
  </si>
  <si>
    <t>2980</t>
  </si>
  <si>
    <t>链轮P=65节距;X=14齿</t>
  </si>
  <si>
    <t>2981</t>
  </si>
  <si>
    <t>链毯监测探头块11-2653-96-01-00</t>
  </si>
  <si>
    <t>2982</t>
  </si>
  <si>
    <t>链条08A   p=12.7 b1=7.85 d=7.92</t>
  </si>
  <si>
    <t>2983</t>
  </si>
  <si>
    <t>链条08B   p=12.7 b1=7.75 d=8.51</t>
  </si>
  <si>
    <t>2984</t>
  </si>
  <si>
    <t>链条08B-2</t>
  </si>
  <si>
    <t>2985</t>
  </si>
  <si>
    <t>链条10A-1</t>
  </si>
  <si>
    <t>2986</t>
  </si>
  <si>
    <t>链条10B-1</t>
  </si>
  <si>
    <t>2987</t>
  </si>
  <si>
    <t>链条12A</t>
  </si>
  <si>
    <t>2988</t>
  </si>
  <si>
    <t>链条12A-1</t>
  </si>
  <si>
    <t>2989</t>
  </si>
  <si>
    <t>链条12B-2</t>
  </si>
  <si>
    <t>2990</t>
  </si>
  <si>
    <t>链条16A 连</t>
  </si>
  <si>
    <t>2991</t>
  </si>
  <si>
    <t>链条16A-1</t>
  </si>
  <si>
    <t>2992</t>
  </si>
  <si>
    <t>链条16A-2  1.854米</t>
  </si>
  <si>
    <t>2993</t>
  </si>
  <si>
    <t>链条16B-1</t>
  </si>
  <si>
    <t>2994</t>
  </si>
  <si>
    <t>链条20A-2</t>
  </si>
  <si>
    <t>2995</t>
  </si>
  <si>
    <t>链条24A</t>
  </si>
  <si>
    <t>2996</t>
  </si>
  <si>
    <t>链条24B-1</t>
  </si>
  <si>
    <t>2997</t>
  </si>
  <si>
    <t>料位传感器FMR57-53CO/O</t>
  </si>
  <si>
    <t>2998</t>
  </si>
  <si>
    <t>料位开关R7-X</t>
  </si>
  <si>
    <t>2999</t>
  </si>
  <si>
    <t>流量计20GPM</t>
  </si>
  <si>
    <t>3000</t>
  </si>
  <si>
    <t>流量计35GPM</t>
  </si>
  <si>
    <t>3001</t>
  </si>
  <si>
    <t>流量计VAL0295567</t>
  </si>
  <si>
    <t>3002</t>
  </si>
  <si>
    <t>滤波器NF048-503(FS21226-42-33)</t>
  </si>
  <si>
    <t>3003</t>
  </si>
  <si>
    <t>滤芯0240 D010 BH4HC</t>
  </si>
  <si>
    <t>3004</t>
  </si>
  <si>
    <t>滤芯0280 D010 BH4HC</t>
  </si>
  <si>
    <t>3005</t>
  </si>
  <si>
    <t>滤芯0660 D005 BN4HC</t>
  </si>
  <si>
    <t>3006</t>
  </si>
  <si>
    <t>滤芯50*L135(126550135)</t>
  </si>
  <si>
    <t>3007</t>
  </si>
  <si>
    <t>滤芯70*L200(126570200)</t>
  </si>
  <si>
    <t>3008</t>
  </si>
  <si>
    <t>滤芯80*L310(126580310)</t>
  </si>
  <si>
    <t>3009</t>
  </si>
  <si>
    <t>滤芯90*Ｌ210(126590210)</t>
  </si>
  <si>
    <t>3010</t>
  </si>
  <si>
    <t>滤芯E7-44F-螺纹</t>
  </si>
  <si>
    <t>3011</t>
  </si>
  <si>
    <t>滤芯E9-44F-螺纹</t>
  </si>
  <si>
    <t>3012</t>
  </si>
  <si>
    <t>路锥35*35*68</t>
  </si>
  <si>
    <t>3013</t>
  </si>
  <si>
    <t>铝箔胶带50MM</t>
  </si>
  <si>
    <t>3014</t>
  </si>
  <si>
    <t>螺纹接头E-1/4-1/4</t>
  </si>
  <si>
    <t>3015</t>
  </si>
  <si>
    <t>螺旋轴承32314</t>
  </si>
  <si>
    <t>3016</t>
  </si>
  <si>
    <t>脉冲喷吹控制仪</t>
  </si>
  <si>
    <t>3017</t>
  </si>
  <si>
    <t>脉冲喷吹控制仪DMK-5CSA-15</t>
  </si>
  <si>
    <t>3018</t>
  </si>
  <si>
    <t>脉冲喷吹控制仪DMK-5CSA-6</t>
  </si>
  <si>
    <t>3019</t>
  </si>
  <si>
    <t>梅花弹性联轴器140*125*50</t>
  </si>
  <si>
    <t>3020</t>
  </si>
  <si>
    <t>梅花弹性联轴器48-1GG-95-62-50</t>
  </si>
  <si>
    <t>3021</t>
  </si>
  <si>
    <t>梅花弹性联轴器R.38 gg 42*45/42*45</t>
  </si>
  <si>
    <t>3022</t>
  </si>
  <si>
    <t>梅花弹性联轴器ROTEX 55-42-65</t>
  </si>
  <si>
    <t>3023</t>
  </si>
  <si>
    <t>梅花联轴器Ф16*Ф28</t>
  </si>
  <si>
    <t>3024</t>
  </si>
  <si>
    <t>梅花形弹性联轴器R.55 st 3.0-10/2.0-11</t>
  </si>
  <si>
    <t>3025</t>
  </si>
  <si>
    <t>迷宫式密封环TS44</t>
  </si>
  <si>
    <t>3026</t>
  </si>
  <si>
    <t>密封件UKSNΦ80</t>
  </si>
  <si>
    <t>3027</t>
  </si>
  <si>
    <t>密封胶垫34</t>
  </si>
  <si>
    <t>3028</t>
  </si>
  <si>
    <t>膜片联轴器n80 65/80</t>
  </si>
  <si>
    <t>3029</t>
  </si>
  <si>
    <t>膜片组件φ111s</t>
  </si>
  <si>
    <t>3030</t>
  </si>
  <si>
    <t>膜片组件φ160s</t>
  </si>
  <si>
    <t>3031</t>
  </si>
  <si>
    <t>膜片组件φ66</t>
  </si>
  <si>
    <t>3032</t>
  </si>
  <si>
    <t>膜片组件φ96</t>
  </si>
  <si>
    <t>3033</t>
  </si>
  <si>
    <t>磨刀机棘轮MDD5000A</t>
  </si>
  <si>
    <t>3034</t>
  </si>
  <si>
    <t>磨盘O型密封圈FKM φ1280*8.4mm</t>
  </si>
  <si>
    <t>3035</t>
  </si>
  <si>
    <t>磨盘O型密封圈FKM φ570*8.4mm</t>
  </si>
  <si>
    <t>3036</t>
  </si>
  <si>
    <t>耐驰泵连杆轴GA135/NM031-12B/CrNiMo17-12-2</t>
  </si>
  <si>
    <t>3037</t>
  </si>
  <si>
    <t>耐驰泵橡胶O型圈65*3.5B</t>
  </si>
  <si>
    <t>3038</t>
  </si>
  <si>
    <t>耐驰泵销子A10,0m6*35/NM031/NL20/1.3505</t>
  </si>
  <si>
    <t>3039</t>
  </si>
  <si>
    <t>耐驰泵销子A20,0m6*70/NM053/NL40/1.3505</t>
  </si>
  <si>
    <t>3040</t>
  </si>
  <si>
    <t>耐高温O型密封圈Ф23*2.4</t>
  </si>
  <si>
    <t>3041</t>
  </si>
  <si>
    <t>耐高温氟橡胶O型圈200*3.5</t>
  </si>
  <si>
    <t>3042</t>
  </si>
  <si>
    <t>耐高温钢化玻璃315*72</t>
  </si>
  <si>
    <t>3043</t>
  </si>
  <si>
    <t>耐高温高压油管32</t>
  </si>
  <si>
    <t>3044</t>
  </si>
  <si>
    <t>耐高温密封垫外Ф17.6*内15*2.7</t>
  </si>
  <si>
    <t>3045</t>
  </si>
  <si>
    <t>耐高温密封圈Φ65*5mm</t>
  </si>
  <si>
    <t>3046</t>
  </si>
  <si>
    <t>耐高温橡胶O型圈16*2.4</t>
  </si>
  <si>
    <t>3047</t>
  </si>
  <si>
    <t>耐高温橡胶O型圈379*5.7</t>
  </si>
  <si>
    <t>3048</t>
  </si>
  <si>
    <t>耐高温橡胶O型圈479*5.7</t>
  </si>
  <si>
    <t>3049</t>
  </si>
  <si>
    <t>耐高温橡胶O型圈580*5.7</t>
  </si>
  <si>
    <t>3050</t>
  </si>
  <si>
    <t>耐高温橡胶O型圈Ф72*2.4</t>
  </si>
  <si>
    <t>3051</t>
  </si>
  <si>
    <t>耐火砖36V</t>
  </si>
  <si>
    <t>3052</t>
  </si>
  <si>
    <t>耐压橡胶管DN25*14层</t>
  </si>
  <si>
    <t>3053</t>
  </si>
  <si>
    <t>耐压橡胶管DN50*7层</t>
  </si>
  <si>
    <t>3054</t>
  </si>
  <si>
    <t>耐震压力表40Mpa YN60</t>
  </si>
  <si>
    <t>3055</t>
  </si>
  <si>
    <t>耐震压力表YN100 0-2.5MPa</t>
  </si>
  <si>
    <t>3056</t>
  </si>
  <si>
    <t>耐震压力表YN100-1.6MPa</t>
  </si>
  <si>
    <t>3057</t>
  </si>
  <si>
    <t>耐震压力表YN40  0-10MPa</t>
  </si>
  <si>
    <t>3058</t>
  </si>
  <si>
    <t>耐震压力表YN60 0-1.6MPa</t>
  </si>
  <si>
    <t>3059</t>
  </si>
  <si>
    <t>耐震压力表YN60,0-40MPa</t>
  </si>
  <si>
    <t>3060</t>
  </si>
  <si>
    <t>耐震压力表YN60,0-60MPa</t>
  </si>
  <si>
    <t>3061</t>
  </si>
  <si>
    <t>耐震压力表YTN60Z 0-2.5MPa 轴向 G1/4"</t>
  </si>
  <si>
    <t>3062</t>
  </si>
  <si>
    <t>能源工厂水过滤筛网袋V04</t>
  </si>
  <si>
    <t>3063</t>
  </si>
  <si>
    <t>能源工厂用边接块40*12*10</t>
  </si>
  <si>
    <t>3064</t>
  </si>
  <si>
    <t>尼龙棒Ф50</t>
  </si>
  <si>
    <t>3065</t>
  </si>
  <si>
    <t>尼龙输送带NN150  1000*10mm</t>
  </si>
  <si>
    <t>3066</t>
  </si>
  <si>
    <t>尼龙套</t>
  </si>
  <si>
    <t>3067</t>
  </si>
  <si>
    <t>尼龙柱销HL4</t>
  </si>
  <si>
    <t>3068</t>
  </si>
  <si>
    <t>诺德尔橡胶板120*3000*5mm</t>
  </si>
  <si>
    <t>3069</t>
  </si>
  <si>
    <t>欧标带锥套皮带轮170*38*3B</t>
  </si>
  <si>
    <t>3070</t>
  </si>
  <si>
    <t>欧式皮带轮SPB450-4-3535</t>
  </si>
  <si>
    <t>3071</t>
  </si>
  <si>
    <t>排气节流阀GRE-3/8</t>
  </si>
  <si>
    <t>3072</t>
  </si>
  <si>
    <t>盘式削片机主减速机齿轮原装型号D1PSF60CH</t>
  </si>
  <si>
    <t>3073</t>
  </si>
  <si>
    <t>喷浆阀管直角弯头SUS304 PN16</t>
  </si>
  <si>
    <t>3074</t>
  </si>
  <si>
    <t>喷嘴</t>
  </si>
  <si>
    <t>3075</t>
  </si>
  <si>
    <t>棚脱模剂雾化喷头管接头230-SYT150-400</t>
  </si>
  <si>
    <t>3076</t>
  </si>
  <si>
    <t>皮带泵KF20UG1</t>
  </si>
  <si>
    <t>3077</t>
  </si>
  <si>
    <t>皮带机托辊Φ76*750mm</t>
  </si>
  <si>
    <t>3078</t>
  </si>
  <si>
    <t>皮带轮SPB280-4-3020-42</t>
  </si>
  <si>
    <t>3079</t>
  </si>
  <si>
    <t>皮带轮SPC355-8</t>
  </si>
  <si>
    <t>3080</t>
  </si>
  <si>
    <t>皮带轮SPC425-5</t>
  </si>
  <si>
    <t>3081</t>
  </si>
  <si>
    <t>皮带轮SPC560-5</t>
  </si>
  <si>
    <t>3082</t>
  </si>
  <si>
    <t>皮带轮锥套2012-50</t>
  </si>
  <si>
    <t>3083</t>
  </si>
  <si>
    <t>皮带轮锥套4545-100</t>
  </si>
  <si>
    <t>3084</t>
  </si>
  <si>
    <t>皮带运输机滚筒轴25*400</t>
  </si>
  <si>
    <t>3085</t>
  </si>
  <si>
    <t>皮带运输机托辊支架800㎜</t>
  </si>
  <si>
    <t>3086</t>
  </si>
  <si>
    <t>偏心异径管φ219*273</t>
  </si>
  <si>
    <t>3087</t>
  </si>
  <si>
    <t>偏心异径管φ57*89</t>
  </si>
  <si>
    <t>3088</t>
  </si>
  <si>
    <t>平带VAL0129265</t>
  </si>
  <si>
    <t>3089</t>
  </si>
  <si>
    <t>平衡阀WK25160B2</t>
  </si>
  <si>
    <t>3090</t>
  </si>
  <si>
    <t>平行轴斜齿轮减速机GFA87-YVP11-4P-13.12-M3-0°不配电机</t>
  </si>
  <si>
    <t>3091</t>
  </si>
  <si>
    <t>铺装长皮带转角轴承用不锈钢轴Φ7mm</t>
  </si>
  <si>
    <t>3092</t>
  </si>
  <si>
    <t>铺装机伸缩皮带转角轴承安装套筒TXX.BH-160*30</t>
  </si>
  <si>
    <t>3093</t>
  </si>
  <si>
    <t>铺装机轴承润滑连接管接头1加工件</t>
  </si>
  <si>
    <t>3094</t>
  </si>
  <si>
    <t>铺装机轴承润滑连接管接头2加工件</t>
  </si>
  <si>
    <t>3095</t>
  </si>
  <si>
    <t>铺装机轴承润滑连接管接头螺母加工件</t>
  </si>
  <si>
    <t>3096</t>
  </si>
  <si>
    <t>铺装清洁刷250*100*100</t>
  </si>
  <si>
    <t>3097</t>
  </si>
  <si>
    <t>启动阀HE-D-MAXI</t>
  </si>
  <si>
    <t>3098</t>
  </si>
  <si>
    <t>气保绝缘套Ф0.8</t>
  </si>
  <si>
    <t>3099</t>
  </si>
  <si>
    <t>气保连接杆Ф0.8</t>
  </si>
  <si>
    <t>3100</t>
  </si>
  <si>
    <t>气动电磁阀4V210-08-DC24V</t>
  </si>
  <si>
    <t>3101</t>
  </si>
  <si>
    <t>气动电磁阀4V310-10-DC24V</t>
  </si>
  <si>
    <t>3102</t>
  </si>
  <si>
    <t>气动电磁阀4V320-10 DC24V</t>
  </si>
  <si>
    <t>3103</t>
  </si>
  <si>
    <t>气动电磁阀EVP342-5YOB-02FA-Q</t>
  </si>
  <si>
    <t>3104</t>
  </si>
  <si>
    <t>气动电磁阀MEBH-3/2-1/8-B</t>
  </si>
  <si>
    <t>3105</t>
  </si>
  <si>
    <t>气动调节阀ZJHM-16</t>
  </si>
  <si>
    <t>3106</t>
  </si>
  <si>
    <t>气动调节阀ZJHM-25C DN50PN25</t>
  </si>
  <si>
    <t>3107</t>
  </si>
  <si>
    <t>气动阀4A32010</t>
  </si>
  <si>
    <t>3108</t>
  </si>
  <si>
    <t>气动阀K22JD-25W 0.1-0.9MPA</t>
  </si>
  <si>
    <t>3109</t>
  </si>
  <si>
    <t>气动阀门定位器YT1000L</t>
  </si>
  <si>
    <t>3110</t>
  </si>
  <si>
    <t>气动钢钉枪舌64mm</t>
  </si>
  <si>
    <t>3111</t>
  </si>
  <si>
    <t>气动钢排钉枪胶砣T64</t>
  </si>
  <si>
    <t>3112</t>
  </si>
  <si>
    <t>气动球阀DN65</t>
  </si>
  <si>
    <t>3113</t>
  </si>
  <si>
    <t>气缸CB100B150</t>
  </si>
  <si>
    <t>3114</t>
  </si>
  <si>
    <t>气缸DNC-100-220-PPV-A-S2</t>
  </si>
  <si>
    <t>3115</t>
  </si>
  <si>
    <t>气缸DSBC-100-300-PPVA-N3</t>
  </si>
  <si>
    <t>3116</t>
  </si>
  <si>
    <t>气缸DSBC-100-500-PPVA-N3</t>
  </si>
  <si>
    <t>3117</t>
  </si>
  <si>
    <t>气缸DSBC-50-80-PPVA-N3</t>
  </si>
  <si>
    <t>3118</t>
  </si>
  <si>
    <t>气缸DSBC-63-160-PPVA-N3</t>
  </si>
  <si>
    <t>3119</t>
  </si>
  <si>
    <t>气缸DSNU-16-100-P-A</t>
  </si>
  <si>
    <t>3120</t>
  </si>
  <si>
    <t>气缸DSNU-16-25-P-A</t>
  </si>
  <si>
    <t>3121</t>
  </si>
  <si>
    <t>气缸SC100-600-CA-CB</t>
  </si>
  <si>
    <t>3122</t>
  </si>
  <si>
    <t>气缸活塞杆锁紧螺母加工件</t>
  </si>
  <si>
    <t>3123</t>
  </si>
  <si>
    <t>气缸连接杆消声器GRE-1/2</t>
  </si>
  <si>
    <t>3124</t>
  </si>
  <si>
    <t>气缸密封圈20*30</t>
  </si>
  <si>
    <t>3125</t>
  </si>
  <si>
    <t>气缸密封圈Φ28*32</t>
  </si>
  <si>
    <t>3126</t>
  </si>
  <si>
    <t>气管PU-12/10</t>
  </si>
  <si>
    <t>3127</t>
  </si>
  <si>
    <t>气管PU-4/2.5</t>
  </si>
  <si>
    <t>3128</t>
  </si>
  <si>
    <t>气管PUN-10*1.5</t>
  </si>
  <si>
    <t>3129</t>
  </si>
  <si>
    <t>气管PUφ4*6</t>
  </si>
  <si>
    <t>3130</t>
  </si>
  <si>
    <t>气管接头（Y型三通）FPY－6</t>
  </si>
  <si>
    <t>3131</t>
  </si>
  <si>
    <t>气管接头（三通全插）FPE－10</t>
  </si>
  <si>
    <t>3132</t>
  </si>
  <si>
    <t>气管接头（三通全插）FPE－12</t>
  </si>
  <si>
    <t>3133</t>
  </si>
  <si>
    <t>气管接头（三通全插）FPE－16</t>
  </si>
  <si>
    <t>3134</t>
  </si>
  <si>
    <t>气管接头（三通全插）FPE－6</t>
  </si>
  <si>
    <t>3135</t>
  </si>
  <si>
    <t>气管接头（四通全插）FPZA－10</t>
  </si>
  <si>
    <t>3136</t>
  </si>
  <si>
    <t>气管接头（四通全插）FPZA－6</t>
  </si>
  <si>
    <t>3137</t>
  </si>
  <si>
    <t>气管接头（四通全插）FPZA－8</t>
  </si>
  <si>
    <t>3138</t>
  </si>
  <si>
    <t>气管接头（直角）FPL10-02</t>
  </si>
  <si>
    <t>3139</t>
  </si>
  <si>
    <t>气管接头（直角）FPL10-03</t>
  </si>
  <si>
    <t>3140</t>
  </si>
  <si>
    <t>气管接头（直角）FPL10-04</t>
  </si>
  <si>
    <t>3141</t>
  </si>
  <si>
    <t>气管接头（直角）FPL6-01</t>
  </si>
  <si>
    <t>3142</t>
  </si>
  <si>
    <t>气管接头（直角）FPL6-02</t>
  </si>
  <si>
    <t>3143</t>
  </si>
  <si>
    <t>气管接头（直角）FPL6-03</t>
  </si>
  <si>
    <t>3144</t>
  </si>
  <si>
    <t>气管接头（直角）FPL6-04</t>
  </si>
  <si>
    <t>3145</t>
  </si>
  <si>
    <t>气管接头（直角）FPL6-M6</t>
  </si>
  <si>
    <t>3146</t>
  </si>
  <si>
    <t>气管接头（直角）FPL8-01</t>
  </si>
  <si>
    <t>3147</t>
  </si>
  <si>
    <t>气管接头（直角）FPL8-2</t>
  </si>
  <si>
    <t>3148</t>
  </si>
  <si>
    <t>气管接头（直角）PV10</t>
  </si>
  <si>
    <t>3149</t>
  </si>
  <si>
    <t>气管接头（直通）FPC10-01</t>
  </si>
  <si>
    <t>3150</t>
  </si>
  <si>
    <t>气管接头（直通）FPC10-03</t>
  </si>
  <si>
    <t>3151</t>
  </si>
  <si>
    <t>气管接头（直通）FPC12-01</t>
  </si>
  <si>
    <t>3152</t>
  </si>
  <si>
    <t>气管接头（直通）FPC12-02</t>
  </si>
  <si>
    <t>3153</t>
  </si>
  <si>
    <t>气管接头（直通）FPC12-03</t>
  </si>
  <si>
    <t>3154</t>
  </si>
  <si>
    <t>气管接头（直通）FPC12-04</t>
  </si>
  <si>
    <t>3155</t>
  </si>
  <si>
    <t>气管接头（直通）FPC16-02</t>
  </si>
  <si>
    <t>3156</t>
  </si>
  <si>
    <t>气管接头（直通）FPC16-03</t>
  </si>
  <si>
    <t>3157</t>
  </si>
  <si>
    <t>气管接头（直通）FPC16-04</t>
  </si>
  <si>
    <t>3158</t>
  </si>
  <si>
    <t>气管接头（直通）FPC6-02</t>
  </si>
  <si>
    <t>3159</t>
  </si>
  <si>
    <t>气管接头（直通）FPC6-03</t>
  </si>
  <si>
    <t>3160</t>
  </si>
  <si>
    <t>气管接头（直通）FPC6-04</t>
  </si>
  <si>
    <t>3161</t>
  </si>
  <si>
    <t>气管接头（直通）FPC8-04</t>
  </si>
  <si>
    <t>3162</t>
  </si>
  <si>
    <t>气管接头（直通变径）FPG10-6</t>
  </si>
  <si>
    <t>3163</t>
  </si>
  <si>
    <t>气管接头（直通变径）FPG10-8</t>
  </si>
  <si>
    <t>3164</t>
  </si>
  <si>
    <t>气管接头（直通变径）FPG12-8</t>
  </si>
  <si>
    <t>3165</t>
  </si>
  <si>
    <t>气管接头（直通变径）FPG6-4</t>
  </si>
  <si>
    <t>3166</t>
  </si>
  <si>
    <t>气管接头（直通变径）FPG8-6</t>
  </si>
  <si>
    <t>3167</t>
  </si>
  <si>
    <t>气管接头（直通二插）FPU10</t>
  </si>
  <si>
    <t>3168</t>
  </si>
  <si>
    <t>气管接头（直通二插）FPU4</t>
  </si>
  <si>
    <t>3169</t>
  </si>
  <si>
    <t>气管接头（直通二插）FPU6</t>
  </si>
  <si>
    <t>3170</t>
  </si>
  <si>
    <t>气管接头1410 10/8-1/4</t>
  </si>
  <si>
    <t>3171</t>
  </si>
  <si>
    <t>气管接头1410 10/8-1/8</t>
  </si>
  <si>
    <t>3172</t>
  </si>
  <si>
    <t>气管接头1410 12/10-1/2</t>
  </si>
  <si>
    <t>3173</t>
  </si>
  <si>
    <t>气管接头1410 12/10-3/8</t>
  </si>
  <si>
    <t>3174</t>
  </si>
  <si>
    <t>气管接头1410 15/12.5-1/2</t>
  </si>
  <si>
    <t>3175</t>
  </si>
  <si>
    <t>气管接头1410 6/4-1/4</t>
  </si>
  <si>
    <t>3176</t>
  </si>
  <si>
    <t>气管接头1410 6/4-1/8</t>
  </si>
  <si>
    <t>3177</t>
  </si>
  <si>
    <t>气管接头1410 8/6-1/4</t>
  </si>
  <si>
    <t>3178</t>
  </si>
  <si>
    <t>气管接头1410 8/6-1/8</t>
  </si>
  <si>
    <t>3179</t>
  </si>
  <si>
    <t>气管接头1500 10/8-1/2</t>
  </si>
  <si>
    <t>3180</t>
  </si>
  <si>
    <t>气管接头1500 10/8-1/4</t>
  </si>
  <si>
    <t>3181</t>
  </si>
  <si>
    <t>气管接头1500 10/8-1/8</t>
  </si>
  <si>
    <t>3182</t>
  </si>
  <si>
    <t>气管接头1500 10/8-3/8</t>
  </si>
  <si>
    <t>3183</t>
  </si>
  <si>
    <t>气管接头1500 12/10-1/2</t>
  </si>
  <si>
    <t>3184</t>
  </si>
  <si>
    <t>气管接头1500 15/12.5-1/2</t>
  </si>
  <si>
    <t>3185</t>
  </si>
  <si>
    <t>气管接头1500 6/4-1/4</t>
  </si>
  <si>
    <t>3186</t>
  </si>
  <si>
    <t>气管接头1500 6/4-1/8</t>
  </si>
  <si>
    <t>3187</t>
  </si>
  <si>
    <t>气管接头1500 6/4-3/8</t>
  </si>
  <si>
    <t>3188</t>
  </si>
  <si>
    <t>气管接头1500 8/6-1/2</t>
  </si>
  <si>
    <t>3189</t>
  </si>
  <si>
    <t>气管接头1500 8/6-1/4</t>
  </si>
  <si>
    <t>3190</t>
  </si>
  <si>
    <t>气管接头1500 8/6-1/8</t>
  </si>
  <si>
    <t>3191</t>
  </si>
  <si>
    <t>气管接头1500 8/6-3/8</t>
  </si>
  <si>
    <t>3192</t>
  </si>
  <si>
    <t>气管接头1510 10/8-1/2</t>
  </si>
  <si>
    <t>3193</t>
  </si>
  <si>
    <t>气管接头1510 10/8-1/4</t>
  </si>
  <si>
    <t>3194</t>
  </si>
  <si>
    <t>气管接头1510 10/8-1/8</t>
  </si>
  <si>
    <t>3195</t>
  </si>
  <si>
    <t>气管接头1510 10/8-3/8</t>
  </si>
  <si>
    <t>3196</t>
  </si>
  <si>
    <t>气管接头1510 12/10-1/2</t>
  </si>
  <si>
    <t>3197</t>
  </si>
  <si>
    <t>气管接头1510 12/10-3/8</t>
  </si>
  <si>
    <t>3198</t>
  </si>
  <si>
    <t>气管接头1510 15/12.5-1/2</t>
  </si>
  <si>
    <t>3199</t>
  </si>
  <si>
    <t>气管接头1510 6/4-1/2</t>
  </si>
  <si>
    <t>3200</t>
  </si>
  <si>
    <t>气管接头1510 6/4-1/4</t>
  </si>
  <si>
    <t>3201</t>
  </si>
  <si>
    <t>气管接头1510 6/4-1/8</t>
  </si>
  <si>
    <t>3202</t>
  </si>
  <si>
    <t>气管接头1510 6/4-3/8</t>
  </si>
  <si>
    <t>3203</t>
  </si>
  <si>
    <t>气管接头1510 8/6-1/2</t>
  </si>
  <si>
    <t>3204</t>
  </si>
  <si>
    <t>气管接头1510 8/6-1/4</t>
  </si>
  <si>
    <t>3205</t>
  </si>
  <si>
    <t>气管接头1510 8/6-1/8</t>
  </si>
  <si>
    <t>3206</t>
  </si>
  <si>
    <t>气管接头1510 8/6-3/8</t>
  </si>
  <si>
    <t>3207</t>
  </si>
  <si>
    <t>气管接头6540-6</t>
  </si>
  <si>
    <t>3208</t>
  </si>
  <si>
    <t>气管接头6540-8</t>
  </si>
  <si>
    <t>3209</t>
  </si>
  <si>
    <t>气管接头6580 8</t>
  </si>
  <si>
    <t>3210</t>
  </si>
  <si>
    <t>气管接头6580-10</t>
  </si>
  <si>
    <t>3211</t>
  </si>
  <si>
    <t>气管接头6580-6</t>
  </si>
  <si>
    <t>3212</t>
  </si>
  <si>
    <t>气管接头6590-10</t>
  </si>
  <si>
    <t>3213</t>
  </si>
  <si>
    <t>气管接头6590-6</t>
  </si>
  <si>
    <t>3214</t>
  </si>
  <si>
    <t>气管接头6800-8-12</t>
  </si>
  <si>
    <t>3215</t>
  </si>
  <si>
    <t>气管接头G32</t>
  </si>
  <si>
    <t>3216</t>
  </si>
  <si>
    <t>气管接头S6430 10-1/4</t>
  </si>
  <si>
    <t>3217</t>
  </si>
  <si>
    <t>气管接头S6430 10-3/8</t>
  </si>
  <si>
    <t>3218</t>
  </si>
  <si>
    <t>气管接头S6430 12-1/2</t>
  </si>
  <si>
    <t>3219</t>
  </si>
  <si>
    <t>气管接头S6430 12-1/4</t>
  </si>
  <si>
    <t>3220</t>
  </si>
  <si>
    <t>气管接头S6430 12-3/8</t>
  </si>
  <si>
    <t>3221</t>
  </si>
  <si>
    <t>气管接头S6430 6-1/4</t>
  </si>
  <si>
    <t>3222</t>
  </si>
  <si>
    <t>气管接头S6430 6-1/8</t>
  </si>
  <si>
    <t>3223</t>
  </si>
  <si>
    <t>气管接头S6430 8-1/4</t>
  </si>
  <si>
    <t>3224</t>
  </si>
  <si>
    <t>气管接头S6430 8-1/8</t>
  </si>
  <si>
    <t>3225</t>
  </si>
  <si>
    <t>气管接头S6510 10-1/2</t>
  </si>
  <si>
    <t>3226</t>
  </si>
  <si>
    <t>气管接头S6510 10-1/4</t>
  </si>
  <si>
    <t>3227</t>
  </si>
  <si>
    <t>气管接头S6510 10-3/8</t>
  </si>
  <si>
    <t>3228</t>
  </si>
  <si>
    <t>气管接头S6510 12-1/2</t>
  </si>
  <si>
    <t>3229</t>
  </si>
  <si>
    <t>气管接头S6510 12-1/4</t>
  </si>
  <si>
    <t>3230</t>
  </si>
  <si>
    <t>气管接头S6510 12-3/8</t>
  </si>
  <si>
    <t>3231</t>
  </si>
  <si>
    <t>气管接头S6510 4-1/4</t>
  </si>
  <si>
    <t>3232</t>
  </si>
  <si>
    <t>气管接头S6510 4-1/8</t>
  </si>
  <si>
    <t>3233</t>
  </si>
  <si>
    <t>气管接头S6510 6-1/4</t>
  </si>
  <si>
    <t>3234</t>
  </si>
  <si>
    <t>气管接头S6510 6-1/8</t>
  </si>
  <si>
    <t>3235</t>
  </si>
  <si>
    <t>气管接头S6510 8-1/4</t>
  </si>
  <si>
    <t>3236</t>
  </si>
  <si>
    <t>气管接头S6510 8-1/8</t>
  </si>
  <si>
    <t>3237</t>
  </si>
  <si>
    <t>气管接头S6510-12-3/8</t>
  </si>
  <si>
    <t>3238</t>
  </si>
  <si>
    <t>气管接头S6510-16-1/2</t>
  </si>
  <si>
    <t>3239</t>
  </si>
  <si>
    <t>气管接头S6510-6-1/4</t>
  </si>
  <si>
    <t>3240</t>
  </si>
  <si>
    <t>气管接头S6510-8-3/8</t>
  </si>
  <si>
    <t>3241</t>
  </si>
  <si>
    <t>气管接头S6520 10-1/4</t>
  </si>
  <si>
    <t>3242</t>
  </si>
  <si>
    <t>气管接头S6520 10-3/8</t>
  </si>
  <si>
    <t>3243</t>
  </si>
  <si>
    <t>气管接头S6520 12-1/2</t>
  </si>
  <si>
    <t>3244</t>
  </si>
  <si>
    <t>气管接头S6520 12-1/4</t>
  </si>
  <si>
    <t>3245</t>
  </si>
  <si>
    <t>气管接头S6520 12-3/8</t>
  </si>
  <si>
    <t>3246</t>
  </si>
  <si>
    <t>气管接头S6520 4-1/4</t>
  </si>
  <si>
    <t>3247</t>
  </si>
  <si>
    <t>气管接头S6520 4-1/8</t>
  </si>
  <si>
    <t>3248</t>
  </si>
  <si>
    <t>气管接头S6520 6-1/4</t>
  </si>
  <si>
    <t>3249</t>
  </si>
  <si>
    <t>气管接头S6520 6-1/8</t>
  </si>
  <si>
    <t>3250</t>
  </si>
  <si>
    <t>气管接头S6520 8-1/4</t>
  </si>
  <si>
    <t>3251</t>
  </si>
  <si>
    <t>气管接头S6520 8-1/8</t>
  </si>
  <si>
    <t>3252</t>
  </si>
  <si>
    <t>气管直接16</t>
  </si>
  <si>
    <t>3253</t>
  </si>
  <si>
    <t>千页轮磨头30MM(元月)</t>
  </si>
  <si>
    <t>3254</t>
  </si>
  <si>
    <t>千页片</t>
  </si>
  <si>
    <t>3255</t>
  </si>
  <si>
    <t>前护板配GMZ65-34-60上海连成</t>
  </si>
  <si>
    <t>3256</t>
  </si>
  <si>
    <t>潜污泵叶轮配50WQ/D243-2.2-Z潜污泵，Q=25m3/h，H=15m</t>
  </si>
  <si>
    <t>3257</t>
  </si>
  <si>
    <t>强磁铁石50*20*5  双孔</t>
  </si>
  <si>
    <t>3258</t>
  </si>
  <si>
    <t>强力喉箍老虎夹2“</t>
  </si>
  <si>
    <t>3259</t>
  </si>
  <si>
    <t>强力喉箍老虎夹3”</t>
  </si>
  <si>
    <t>3260</t>
  </si>
  <si>
    <t>桥架盖板300</t>
  </si>
  <si>
    <t>3261</t>
  </si>
  <si>
    <t>球阀密封件DN100  PTFE  PN16</t>
  </si>
  <si>
    <t>3262</t>
  </si>
  <si>
    <t>球窝接头689401　M6</t>
  </si>
  <si>
    <t>3263</t>
  </si>
  <si>
    <t>曲面齿式联轴器85/38/25</t>
  </si>
  <si>
    <t>3264</t>
  </si>
  <si>
    <t>曲线锯KY55</t>
  </si>
  <si>
    <t>3265</t>
  </si>
  <si>
    <t>曲线锯条200*100*32</t>
  </si>
  <si>
    <t>3266</t>
  </si>
  <si>
    <t>全身型安全带</t>
  </si>
  <si>
    <t>3267</t>
  </si>
  <si>
    <t>绕辊润滑连接管接头P=153.67</t>
  </si>
  <si>
    <t>3268</t>
  </si>
  <si>
    <t>热磨调施胶喷嘴滑块2SLB3/0.8</t>
  </si>
  <si>
    <t>3269</t>
  </si>
  <si>
    <t>热磨调施胶喷嘴胶枪执行器固定销SLB3/0.8</t>
  </si>
  <si>
    <t>3270</t>
  </si>
  <si>
    <t>热磨调施胶喷嘴胶枪执行器销SLB3/0.8</t>
  </si>
  <si>
    <t>3271</t>
  </si>
  <si>
    <t>热磨调施胶喷嘴螺杆1SLB3/0.8</t>
  </si>
  <si>
    <t>3272</t>
  </si>
  <si>
    <t>热磨机碟簧PN:09 103F-SL60 DN125 PN16</t>
  </si>
  <si>
    <t>3273</t>
  </si>
  <si>
    <t>热磨机定位环PN:07 103F-SL DN125 PN16</t>
  </si>
  <si>
    <t>3274</t>
  </si>
  <si>
    <t>热磨机密封垫PN:14 103F-SL60 DN125 PN16</t>
  </si>
  <si>
    <t>3275</t>
  </si>
  <si>
    <t>热磨机密封垫PN:17 103F-SL60 DN125 PN16</t>
  </si>
  <si>
    <t>3276</t>
  </si>
  <si>
    <t>热磨机密封垫PN:18 103F-SL60 DN125 PN16</t>
  </si>
  <si>
    <t>3277</t>
  </si>
  <si>
    <t>热磨机密封垫PN:28 103F-SL60 DN125 PN16</t>
  </si>
  <si>
    <t>3278</t>
  </si>
  <si>
    <t>热磨机耐磨套PN:04 103F-SL60 DN125 PN16</t>
  </si>
  <si>
    <t>3279</t>
  </si>
  <si>
    <t>热磨机耐磨套PN:05 103F-SL DN125 PN16</t>
  </si>
  <si>
    <t>3280</t>
  </si>
  <si>
    <t>热磨机球PN:24 103F-SL60 DN125 PN16</t>
  </si>
  <si>
    <t>3281</t>
  </si>
  <si>
    <t>热磨机球调节器PN:19 103F-SL60 DN125 PN16</t>
  </si>
  <si>
    <t>3282</t>
  </si>
  <si>
    <t>热磨机轴承PN:25 103F-SL60 DN125 PN16</t>
  </si>
  <si>
    <t>3283</t>
  </si>
  <si>
    <t>热磨用闷板调施胶用</t>
  </si>
  <si>
    <t>3284</t>
  </si>
  <si>
    <t>热磨油滤G04167Q</t>
  </si>
  <si>
    <t>3285</t>
  </si>
  <si>
    <t>热磨蒸汽阀定位器DVC2000 EU03719810</t>
  </si>
  <si>
    <t>3286</t>
  </si>
  <si>
    <t>热能电机K9RK180FC</t>
  </si>
  <si>
    <t>3287</t>
  </si>
  <si>
    <t>热能锅炉石镜SLB3/0.8</t>
  </si>
  <si>
    <t>3288</t>
  </si>
  <si>
    <t>热能灰渣刮板链销轴SLB3/0.8</t>
  </si>
  <si>
    <t>3289</t>
  </si>
  <si>
    <t>热能进料刮板链销轴SLB3/0.8</t>
  </si>
  <si>
    <t>3290</t>
  </si>
  <si>
    <t>热能热油泵板SYT150-250</t>
  </si>
  <si>
    <t>3291</t>
  </si>
  <si>
    <t>热能热油泵板SYT150-400</t>
  </si>
  <si>
    <t>3292</t>
  </si>
  <si>
    <t>热能蛇形联轴器螺栓（12.9级）DJM14</t>
  </si>
  <si>
    <t>3293</t>
  </si>
  <si>
    <t>热能蛇形联轴器膜片KL120802（DJM14）</t>
  </si>
  <si>
    <t>3294</t>
  </si>
  <si>
    <t>热能蛇形联轴器套筒DJM14</t>
  </si>
  <si>
    <t>3295</t>
  </si>
  <si>
    <t>热压钢带调偏立辊组件TXX.BH-160*30</t>
  </si>
  <si>
    <t>3296</t>
  </si>
  <si>
    <t>热压机出板线气缸配件PE150/50/4K</t>
  </si>
  <si>
    <t>3297</t>
  </si>
  <si>
    <t>热压机钓鱼线专用螺丝阿特拉斯空压机用</t>
  </si>
  <si>
    <t>3298</t>
  </si>
  <si>
    <t>热压机刮板链条带刮板链板P=63</t>
  </si>
  <si>
    <t>3299</t>
  </si>
  <si>
    <t>热压机刮板链条连接销轴P=63</t>
  </si>
  <si>
    <t>3300</t>
  </si>
  <si>
    <t>热压机脱模剂喷嘴用过滤器滤芯TXX.BH-160*30</t>
  </si>
  <si>
    <t>3301</t>
  </si>
  <si>
    <t>热压机压轮聚氨酯轮PE200/50/4K</t>
  </si>
  <si>
    <t>3302</t>
  </si>
  <si>
    <t>热压机用钢带辊刷320#D250*d90*160*L500mm</t>
  </si>
  <si>
    <t>3303</t>
  </si>
  <si>
    <t>热压机用拉光轴φ40*3000mm</t>
  </si>
  <si>
    <t>3304</t>
  </si>
  <si>
    <t>热压机用拉光轴φ50*3000mm</t>
  </si>
  <si>
    <t>3305</t>
  </si>
  <si>
    <t>热压机用条刷45*30*12 野猪毛</t>
  </si>
  <si>
    <t>3306</t>
  </si>
  <si>
    <t>热压机用胀套Z3 Ф50*Ф80mm</t>
  </si>
  <si>
    <t>3307</t>
  </si>
  <si>
    <t>热压小堆垛器气缸连杆套阿特拉斯空压机用</t>
  </si>
  <si>
    <t>3308</t>
  </si>
  <si>
    <t>赛钢齿轮Φ158*25</t>
  </si>
  <si>
    <t>3309</t>
  </si>
  <si>
    <t>三联件QFLJWC1-L15</t>
  </si>
  <si>
    <t>3310</t>
  </si>
  <si>
    <t>三片式不锈钢球阀+执行器+定位器DN50-PN25</t>
  </si>
  <si>
    <t>3311</t>
  </si>
  <si>
    <t>三通接头C-TV-S20-SS</t>
  </si>
  <si>
    <t>3312</t>
  </si>
  <si>
    <t>三通接头L15</t>
  </si>
  <si>
    <t>3313</t>
  </si>
  <si>
    <t>砂光标准气缸DSNU-20-40-PPS-A</t>
  </si>
  <si>
    <t>3314</t>
  </si>
  <si>
    <t>砂光传送带13180*160*3.0mm</t>
  </si>
  <si>
    <t>3315</t>
  </si>
  <si>
    <t>砂光传送带14300*160*3.0mm</t>
  </si>
  <si>
    <t>3316</t>
  </si>
  <si>
    <t>砂光传送带9130*160*3.0mm</t>
  </si>
  <si>
    <t>3317</t>
  </si>
  <si>
    <t>砂光粉尘罗茨风机空气滤芯φ377*φ34*523</t>
  </si>
  <si>
    <t>3318</t>
  </si>
  <si>
    <t>砂光滚筒皮带传动轴30*330</t>
  </si>
  <si>
    <t>3319</t>
  </si>
  <si>
    <t>砂光加速运输机导辊轴M16×Ф20×232(加工件)</t>
  </si>
  <si>
    <t>3320</t>
  </si>
  <si>
    <t>砂光紧凑型气缸ADN-100-50-A-P-A</t>
  </si>
  <si>
    <t>3321</t>
  </si>
  <si>
    <t>砂光锯切轴承法兰盖加工件</t>
  </si>
  <si>
    <t>3322</t>
  </si>
  <si>
    <t>砂光密封皮带13800*240*3mm</t>
  </si>
  <si>
    <t>3323</t>
  </si>
  <si>
    <t>砂光送料器传动轴30*195mm</t>
  </si>
  <si>
    <t>3324</t>
  </si>
  <si>
    <t>砂光坦克链条P=63</t>
  </si>
  <si>
    <t>3325</t>
  </si>
  <si>
    <t>砂光坦克链条销轴DSNU-20-40-PPS-A</t>
  </si>
  <si>
    <t>3326</t>
  </si>
  <si>
    <t>砂光线运输机弹簧钢条40*480*6（16MN）</t>
  </si>
  <si>
    <t>3327</t>
  </si>
  <si>
    <t>砂光液压管DN19*2S*4000mm</t>
  </si>
  <si>
    <t>3328</t>
  </si>
  <si>
    <t>砂光用气缸密封圈维修包DNC-100-PPVA</t>
  </si>
  <si>
    <t>3329</t>
  </si>
  <si>
    <t>砂光用气缸密封圈维修包DNCB-40-PPVA</t>
  </si>
  <si>
    <t>3330</t>
  </si>
  <si>
    <t>砂光纵刻痕锯轴（安通）1030-022828-05</t>
  </si>
  <si>
    <t>3331</t>
  </si>
  <si>
    <t>砂锯下线定制轴承座SBLF205</t>
  </si>
  <si>
    <t>3332</t>
  </si>
  <si>
    <t>蛇形联轴器4-2*73/17.9F　电轮DJM14-120*215</t>
  </si>
  <si>
    <t>3333</t>
  </si>
  <si>
    <t>蛇形联轴器4-2*73/17.9F　风轮DJM14-140*255</t>
  </si>
  <si>
    <t>3334</t>
  </si>
  <si>
    <t>蛇形联轴器JS11-110*215/140*255</t>
  </si>
  <si>
    <t>3335</t>
  </si>
  <si>
    <t>蛇形联轴器JS9-95*175*95*175</t>
  </si>
  <si>
    <t>3336</t>
  </si>
  <si>
    <t>蛇形联轴器弹簧JS11</t>
  </si>
  <si>
    <t>3337</t>
  </si>
  <si>
    <t>蛇形联轴器弹簧JS9</t>
  </si>
  <si>
    <t>3338</t>
  </si>
  <si>
    <t>十字滑块加工件</t>
  </si>
  <si>
    <t>3339</t>
  </si>
  <si>
    <t>石蜡保温管接头螺母加工件</t>
  </si>
  <si>
    <t>3340</t>
  </si>
  <si>
    <t>石蜡保温管双联接管接头1加工件</t>
  </si>
  <si>
    <t>3341</t>
  </si>
  <si>
    <t>石蜡计量泵定子NM021BY04S24B/VI(氟橡胶）</t>
  </si>
  <si>
    <t>3342</t>
  </si>
  <si>
    <t>石蜡计量泵转子NM021BY04S24B</t>
  </si>
  <si>
    <t>3343</t>
  </si>
  <si>
    <t>石蜡输送泵定子NM021BY01L06B/VI(氟橡胶）</t>
  </si>
  <si>
    <t>3344</t>
  </si>
  <si>
    <t>石棉密封圈DN100</t>
  </si>
  <si>
    <t>3345</t>
  </si>
  <si>
    <t>石棉密封圈DN40</t>
  </si>
  <si>
    <t>3346</t>
  </si>
  <si>
    <t>石墨板1M*1M*1</t>
  </si>
  <si>
    <t>3347</t>
  </si>
  <si>
    <t>石墨垫/O型圈502.2-3.0</t>
  </si>
  <si>
    <t>3348</t>
  </si>
  <si>
    <t>史丹利蒙离合器摩擦片CLUTCH DISC GR-105 ARPEX</t>
  </si>
  <si>
    <t>3349</t>
  </si>
  <si>
    <t>史丹利蒙输送辊涡轮5 TO 6 Z=25 A=100</t>
  </si>
  <si>
    <t>3350</t>
  </si>
  <si>
    <t>史丹利蒙头片120*53</t>
  </si>
  <si>
    <t>3351</t>
  </si>
  <si>
    <t>史丹利蒙万向轴5630369</t>
  </si>
  <si>
    <t>3352</t>
  </si>
  <si>
    <t>史丹利蒙涡杆5 TO 6 Z=25 A=100</t>
  </si>
  <si>
    <t>3353</t>
  </si>
  <si>
    <t>史丹利蒙涡轮箱A=80MM</t>
  </si>
  <si>
    <t>3354</t>
  </si>
  <si>
    <t>史丹利蒙橡胶联接器（粗砂）GR--69 65SHA(5618552</t>
  </si>
  <si>
    <t>3355</t>
  </si>
  <si>
    <t>史丹利蒙橡胶联接器（精砂）GR--47 65SHA(5610063）</t>
  </si>
  <si>
    <t>3356</t>
  </si>
  <si>
    <t>史丹利蒙轴承30207A（FAG）</t>
  </si>
  <si>
    <t>3357</t>
  </si>
  <si>
    <t>史丹利蒙锥形轴承100/150*32</t>
  </si>
  <si>
    <t>3358</t>
  </si>
  <si>
    <t>手动马达起动器MMS-32H 4A</t>
  </si>
  <si>
    <t>3359</t>
  </si>
  <si>
    <t>手动油泵SYB－2</t>
  </si>
  <si>
    <t>3360</t>
  </si>
  <si>
    <t>手拉葫芦维修包2吨</t>
  </si>
  <si>
    <t>3361</t>
  </si>
  <si>
    <t>手拉葫芦维修包3吨</t>
  </si>
  <si>
    <t>3362</t>
  </si>
  <si>
    <t>手用黄油枪尖嘴头8*200mm</t>
  </si>
  <si>
    <t>3363</t>
  </si>
  <si>
    <t>手用黄油枪油嘴3T</t>
  </si>
  <si>
    <t>3364</t>
  </si>
  <si>
    <t>输送带635*15*1.5</t>
  </si>
  <si>
    <t>3365</t>
  </si>
  <si>
    <t>输送皮带7170*B100(带钢扣)</t>
  </si>
  <si>
    <t>3366</t>
  </si>
  <si>
    <t>输送皮带8200*100mm</t>
  </si>
  <si>
    <t>3367</t>
  </si>
  <si>
    <t>树皮粉碎机用轴套AEQ153</t>
  </si>
  <si>
    <t>3368</t>
  </si>
  <si>
    <t>树皮粉碎机用轴套CEQ153</t>
  </si>
  <si>
    <t>3369</t>
  </si>
  <si>
    <t>树皮粉碎机轴承挡灰盖190*111*17</t>
  </si>
  <si>
    <t>3370</t>
  </si>
  <si>
    <t>树皮粉碎机轴承挡圈185*110*24</t>
  </si>
  <si>
    <t>3371</t>
  </si>
  <si>
    <t>树皮粉碎机轴承挡油圈215*135*53</t>
  </si>
  <si>
    <t>3372</t>
  </si>
  <si>
    <t>树皮粉碎机轴承盖板300*150</t>
  </si>
  <si>
    <t>3373</t>
  </si>
  <si>
    <t>树皮粉碎机轴承外圈挡215*190*58</t>
  </si>
  <si>
    <t>3374</t>
  </si>
  <si>
    <t>树皮再碎机销轴套67*50</t>
  </si>
  <si>
    <t>3375</t>
  </si>
  <si>
    <t>数显调节仪XMT-101   0-600 ℃</t>
  </si>
  <si>
    <t>3376</t>
  </si>
  <si>
    <t>双层矽胶玻布风管Φ165mm</t>
  </si>
  <si>
    <t>3377</t>
  </si>
  <si>
    <t>双层矽胶玻布风管Φ63mm</t>
  </si>
  <si>
    <t>3378</t>
  </si>
  <si>
    <t>双金属温度计0-200°C</t>
  </si>
  <si>
    <t>3379</t>
  </si>
  <si>
    <t>双金属温度计400℃</t>
  </si>
  <si>
    <t>3380</t>
  </si>
  <si>
    <t>双金属温度计400℃ L100</t>
  </si>
  <si>
    <t>3381</t>
  </si>
  <si>
    <t>双金属温度计400℃ L50</t>
  </si>
  <si>
    <t>3382</t>
  </si>
  <si>
    <t>双弯液压油管∮8*2S*400MM</t>
  </si>
  <si>
    <t>3383</t>
  </si>
  <si>
    <t>双弯液压油管Ф13*2S*7000</t>
  </si>
  <si>
    <t>3384</t>
  </si>
  <si>
    <t>双直液压油管13*4S*1500mm</t>
  </si>
  <si>
    <t>3385</t>
  </si>
  <si>
    <t>双直液压油管φ08*2S*600</t>
  </si>
  <si>
    <t>3386</t>
  </si>
  <si>
    <t>双直液压油管φ13*2S*1400</t>
  </si>
  <si>
    <t>3387</t>
  </si>
  <si>
    <t>双直液压油管Ф13*2S*8000mm</t>
  </si>
  <si>
    <t>3388</t>
  </si>
  <si>
    <t>双作用气缸ADVU-100-10-A-P-A-S6</t>
  </si>
  <si>
    <t>3389</t>
  </si>
  <si>
    <t>双作用气缸DNC-63-50-PPV-A</t>
  </si>
  <si>
    <t>3390</t>
  </si>
  <si>
    <t>双作用气缸MAL-25*150</t>
  </si>
  <si>
    <t>3391</t>
  </si>
  <si>
    <t>四方螺母M10</t>
  </si>
  <si>
    <t>3392</t>
  </si>
  <si>
    <t>四氟垫18*10*2</t>
  </si>
  <si>
    <t>3393</t>
  </si>
  <si>
    <t>四氟垫DN125</t>
  </si>
  <si>
    <t>3394</t>
  </si>
  <si>
    <t>四氟垫DN40</t>
  </si>
  <si>
    <t>3395</t>
  </si>
  <si>
    <t>四氟垫DN65</t>
  </si>
  <si>
    <t>3396</t>
  </si>
  <si>
    <t>酸碱自吸泵叶轮配32FS-11A-0.75KW</t>
  </si>
  <si>
    <t>3397</t>
  </si>
  <si>
    <t>碎渣皮带驱动滚筒220*440</t>
  </si>
  <si>
    <t>3398</t>
  </si>
  <si>
    <t>锁定扣MS3044</t>
  </si>
  <si>
    <t>3399</t>
  </si>
  <si>
    <t>锁紧螺母C3044K</t>
  </si>
  <si>
    <t>3400</t>
  </si>
  <si>
    <t>锁紧螺母KM34</t>
  </si>
  <si>
    <t>3401</t>
  </si>
  <si>
    <t>坦克链14040.01.200</t>
  </si>
  <si>
    <t>3402</t>
  </si>
  <si>
    <t>坦克链2700.12.200</t>
  </si>
  <si>
    <t>3403</t>
  </si>
  <si>
    <t>坦克链2700.17.200</t>
  </si>
  <si>
    <t>3404</t>
  </si>
  <si>
    <t>坦克链接头141400.2</t>
  </si>
  <si>
    <t>3405</t>
  </si>
  <si>
    <t>坦克链接头2612</t>
  </si>
  <si>
    <t>3406</t>
  </si>
  <si>
    <t>坦克链接头2617.2PZ</t>
  </si>
  <si>
    <t>3407</t>
  </si>
  <si>
    <t>坦克链接头配套2500.07.125</t>
  </si>
  <si>
    <t>3408</t>
  </si>
  <si>
    <t>碳刷（角磨机）BRF</t>
  </si>
  <si>
    <t>3409</t>
  </si>
  <si>
    <t>碳刷（手电钻）BRF</t>
  </si>
  <si>
    <t>3410</t>
  </si>
  <si>
    <t>天车下钩3t</t>
  </si>
  <si>
    <t>3411</t>
  </si>
  <si>
    <t>天泉单螺杆泵骨架防护套（橡胶球）G40-1</t>
  </si>
  <si>
    <t>3412</t>
  </si>
  <si>
    <t>天泉单螺杆泵连杆（316）G40-1</t>
  </si>
  <si>
    <t>3413</t>
  </si>
  <si>
    <t>天泉单螺杆泵销套G40-1</t>
  </si>
  <si>
    <t>3414</t>
  </si>
  <si>
    <t>天泉单螺杆泵销轴G40-1</t>
  </si>
  <si>
    <t>3415</t>
  </si>
  <si>
    <t>天泉螺杆泵销套G25-1</t>
  </si>
  <si>
    <t>3416</t>
  </si>
  <si>
    <t>通力减速机TR58-Y0.75-4P-43.3-M1-I</t>
  </si>
  <si>
    <t>3417</t>
  </si>
  <si>
    <t>同步带轮30齿</t>
  </si>
  <si>
    <t>3418</t>
  </si>
  <si>
    <t>同步带轮8M-44-50</t>
  </si>
  <si>
    <t>3419</t>
  </si>
  <si>
    <t>同步带轮图号92000569</t>
  </si>
  <si>
    <t>3420</t>
  </si>
  <si>
    <t>同步带轮图号92000570</t>
  </si>
  <si>
    <t>3421</t>
  </si>
  <si>
    <t>同步带轮轴BX2110</t>
  </si>
  <si>
    <t>3422</t>
  </si>
  <si>
    <t>铜接头M12</t>
  </si>
  <si>
    <t>3423</t>
  </si>
  <si>
    <t>铜直接120m㎡</t>
  </si>
  <si>
    <t>3424</t>
  </si>
  <si>
    <t>铜直接25MM</t>
  </si>
  <si>
    <t>3425</t>
  </si>
  <si>
    <t>铜直接50m㎡</t>
  </si>
  <si>
    <t>3426</t>
  </si>
  <si>
    <t>铜直接95m㎡</t>
  </si>
  <si>
    <t>3427</t>
  </si>
  <si>
    <t>透气网带刷Φ220*Φ100*2620</t>
  </si>
  <si>
    <t>3428</t>
  </si>
  <si>
    <t>托辊89*190</t>
  </si>
  <si>
    <t>3429</t>
  </si>
  <si>
    <t>托辊89*950</t>
  </si>
  <si>
    <t>3430</t>
  </si>
  <si>
    <t>挖机液压油管φ6*2S*500</t>
  </si>
  <si>
    <t>3431</t>
  </si>
  <si>
    <t>万向节</t>
  </si>
  <si>
    <t>3432</t>
  </si>
  <si>
    <t>万向轮</t>
  </si>
  <si>
    <t>3433</t>
  </si>
  <si>
    <t>万向轮200mm</t>
  </si>
  <si>
    <t>3434</t>
  </si>
  <si>
    <t>微动开关D45X</t>
  </si>
  <si>
    <t>3435</t>
  </si>
  <si>
    <t>微阀3/2 MV25</t>
  </si>
  <si>
    <t>3436</t>
  </si>
  <si>
    <t>微滤机托滤总成HP18 圣坦撒罗</t>
  </si>
  <si>
    <t>3437</t>
  </si>
  <si>
    <t>微型电动球阀CWX-15Q DN20</t>
  </si>
  <si>
    <t>3438</t>
  </si>
  <si>
    <t>微型滑车0.03T</t>
  </si>
  <si>
    <t>3439</t>
  </si>
  <si>
    <t>涡轮流量计LW-65P2M2WDS</t>
  </si>
  <si>
    <t>3440</t>
  </si>
  <si>
    <t>涡轮蜗杆升降幅Ф25</t>
  </si>
  <si>
    <t>3441</t>
  </si>
  <si>
    <t>污水泵不锈钢轴加工件</t>
  </si>
  <si>
    <t>3442</t>
  </si>
  <si>
    <t>污水加药螺杆泵不锈钢连杆G20-1</t>
  </si>
  <si>
    <t>3443</t>
  </si>
  <si>
    <t>污水加药螺杆泵大衬套36*30</t>
  </si>
  <si>
    <t>3444</t>
  </si>
  <si>
    <t>污水加药螺杆泵销轴30*9</t>
  </si>
  <si>
    <t>3445</t>
  </si>
  <si>
    <t>污水加药螺杆泵小衬套12*8</t>
  </si>
  <si>
    <t>3446</t>
  </si>
  <si>
    <t>屋顶风机DWT-I-7#</t>
  </si>
  <si>
    <t>3447</t>
  </si>
  <si>
    <t>屋顶风机风叶M10*M15</t>
  </si>
  <si>
    <t>3448</t>
  </si>
  <si>
    <t>无齿隙弹性联轴器GS14-10/11</t>
  </si>
  <si>
    <t>3449</t>
  </si>
  <si>
    <t>无齿隙弹性联轴器GS24-20/16</t>
  </si>
  <si>
    <t>3450</t>
  </si>
  <si>
    <t>西门子橡胶O型圈200*4.0（100400714）</t>
  </si>
  <si>
    <t>3451</t>
  </si>
  <si>
    <t>吸尘器用布袋φ630*1000mm</t>
  </si>
  <si>
    <t>3452</t>
  </si>
  <si>
    <t>吸风管DN50</t>
  </si>
  <si>
    <t>3453</t>
  </si>
  <si>
    <t>先导手动阀原厂</t>
  </si>
  <si>
    <t>3454</t>
  </si>
  <si>
    <t>橡胶密封圈15-40mm</t>
  </si>
  <si>
    <t>3455</t>
  </si>
  <si>
    <t>橡胶密封圈DN100</t>
  </si>
  <si>
    <t>3456</t>
  </si>
  <si>
    <t>橡胶密封圈DN20</t>
  </si>
  <si>
    <t>3457</t>
  </si>
  <si>
    <t>橡胶密封圈DN200</t>
  </si>
  <si>
    <t>3458</t>
  </si>
  <si>
    <t>橡胶密封圈DN25</t>
  </si>
  <si>
    <t>3459</t>
  </si>
  <si>
    <t>橡胶密封圈DN250</t>
  </si>
  <si>
    <t>3460</t>
  </si>
  <si>
    <t>削片机刺辊齿板BX2110</t>
  </si>
  <si>
    <t>3461</t>
  </si>
  <si>
    <t>削片机第三组下喂料辊辊轴BX2110</t>
  </si>
  <si>
    <t>3462</t>
  </si>
  <si>
    <t>削片机缓冲液压油缸153080570</t>
  </si>
  <si>
    <t>3463</t>
  </si>
  <si>
    <t>削片机联轴器隔板211-2653-96-01-00</t>
  </si>
  <si>
    <t>3464</t>
  </si>
  <si>
    <t>削片机联轴器隔板加工件</t>
  </si>
  <si>
    <t>3465</t>
  </si>
  <si>
    <t>削片机喂料链条垫圈45*27*5</t>
  </si>
  <si>
    <t>3466</t>
  </si>
  <si>
    <t>削片机用刹车片190*110*15</t>
  </si>
  <si>
    <t>3467</t>
  </si>
  <si>
    <t>削片喷嘴接头按图加工</t>
  </si>
  <si>
    <t>3468</t>
  </si>
  <si>
    <t>消声器BSLM-01</t>
  </si>
  <si>
    <t>3469</t>
  </si>
  <si>
    <t>消声器BSLM-03</t>
  </si>
  <si>
    <t>3470</t>
  </si>
  <si>
    <t>消声器BSLM-04</t>
  </si>
  <si>
    <t>3471</t>
  </si>
  <si>
    <t>消声器QSX-01</t>
  </si>
  <si>
    <t>3472</t>
  </si>
  <si>
    <t>消声器QSX-02</t>
  </si>
  <si>
    <t>3473</t>
  </si>
  <si>
    <t>消声器QSX-03</t>
  </si>
  <si>
    <t>3474</t>
  </si>
  <si>
    <t>消声器QSX-04</t>
  </si>
  <si>
    <t>3475</t>
  </si>
  <si>
    <t>销轴12*60</t>
  </si>
  <si>
    <t>3476</t>
  </si>
  <si>
    <t>销子护套40*35.7*22（NM031/NL20A/CrNiMo17-12-2）</t>
  </si>
  <si>
    <t>3477</t>
  </si>
  <si>
    <t>销子护套76*71*41（NM053/NL40A/CrNiMo17-12-2）</t>
  </si>
  <si>
    <t>3478</t>
  </si>
  <si>
    <t>销子护套NM031/NL20A</t>
  </si>
  <si>
    <t>3479</t>
  </si>
  <si>
    <t>小削片机主轴衬套2加工件</t>
  </si>
  <si>
    <t>3480</t>
  </si>
  <si>
    <t>斜垫片140*70</t>
  </si>
  <si>
    <t>3481</t>
  </si>
  <si>
    <t>斜垫片180*90</t>
  </si>
  <si>
    <t>3482</t>
  </si>
  <si>
    <t>星型联轴器LM55</t>
  </si>
  <si>
    <t>3483</t>
  </si>
  <si>
    <t>星型联轴器LM75</t>
  </si>
  <si>
    <t>3484</t>
  </si>
  <si>
    <t>型端盖密封盖140*13</t>
  </si>
  <si>
    <t>3485</t>
  </si>
  <si>
    <t>旋转筛密封件Φ32*12</t>
  </si>
  <si>
    <t>3486</t>
  </si>
  <si>
    <t>丫型接头M20*1.5</t>
  </si>
  <si>
    <t>3487</t>
  </si>
  <si>
    <t>压机出板线汽缸尾座TXX.BH-160*30</t>
  </si>
  <si>
    <t>3488</t>
  </si>
  <si>
    <t>压机出板线小齿轮加工件</t>
  </si>
  <si>
    <t>3489</t>
  </si>
  <si>
    <t>压机钢带清洁刷调节螺母加工件</t>
  </si>
  <si>
    <t>3490</t>
  </si>
  <si>
    <t>压机钢带清洁刷锁紧螺母40*12*10</t>
  </si>
  <si>
    <t>3491</t>
  </si>
  <si>
    <t>压机清洁刷反牙螺栓M20*95*1.5</t>
  </si>
  <si>
    <t>3492</t>
  </si>
  <si>
    <t>压机入口带14450*2700</t>
  </si>
  <si>
    <t>3493</t>
  </si>
  <si>
    <t>压机上部链扣99-0550-90-94-00</t>
  </si>
  <si>
    <t>3494</t>
  </si>
  <si>
    <t>压机下部链扣99-0550-90-93-00</t>
  </si>
  <si>
    <t>3495</t>
  </si>
  <si>
    <t>压机烟气湿处理刮板传动链条导向阿特拉斯空压机用</t>
  </si>
  <si>
    <t>3496</t>
  </si>
  <si>
    <t>压机烟气湿处理刮板驱动轴211-2653-96-01-00</t>
  </si>
  <si>
    <t>3497</t>
  </si>
  <si>
    <t>压机烟气湿处理刮板驱动轴650</t>
  </si>
  <si>
    <t>3498</t>
  </si>
  <si>
    <t>压机油缸密封圈99-0650-34-46-21</t>
  </si>
  <si>
    <t>3499</t>
  </si>
  <si>
    <t>压力表0.16</t>
  </si>
  <si>
    <t>3500</t>
  </si>
  <si>
    <t>压力表0.1MPa M14*13</t>
  </si>
  <si>
    <t>3501</t>
  </si>
  <si>
    <t>压力表0-40-60</t>
  </si>
  <si>
    <t>3502</t>
  </si>
  <si>
    <t>压力表6.0MPa 直径100㎜ 20*1.5</t>
  </si>
  <si>
    <t>3503</t>
  </si>
  <si>
    <t>压力表Y60,0-1.6MPa</t>
  </si>
  <si>
    <t>3504</t>
  </si>
  <si>
    <t>压力表Y60-25mpa</t>
  </si>
  <si>
    <t>3505</t>
  </si>
  <si>
    <t>压力表活接头X2204</t>
  </si>
  <si>
    <t>3506</t>
  </si>
  <si>
    <t>压力表开关</t>
  </si>
  <si>
    <t>3507</t>
  </si>
  <si>
    <t>压力表内丝接头φ55*φ30*3</t>
  </si>
  <si>
    <t>3508</t>
  </si>
  <si>
    <t>压磨垫升降气缸R976751226</t>
  </si>
  <si>
    <t>3509</t>
  </si>
  <si>
    <t>压缩机过滤器0.9/0.6</t>
  </si>
  <si>
    <t>3510</t>
  </si>
  <si>
    <t>氩弧焊嘴4#/10N*50</t>
  </si>
  <si>
    <t>3511</t>
  </si>
  <si>
    <t>羊毛轮100mm</t>
  </si>
  <si>
    <t>3512</t>
  </si>
  <si>
    <t>氧气表</t>
  </si>
  <si>
    <t>3513</t>
  </si>
  <si>
    <t>氧气表8Φ</t>
  </si>
  <si>
    <t>3514</t>
  </si>
  <si>
    <t>氧气管</t>
  </si>
  <si>
    <t>3515</t>
  </si>
  <si>
    <t>氧气回火防止器QF-ZB</t>
  </si>
  <si>
    <t>3516</t>
  </si>
  <si>
    <t>氧气减压器φ1.5mm</t>
  </si>
  <si>
    <t>3517</t>
  </si>
  <si>
    <t>氧压力表Y-60 2.5Mpa</t>
  </si>
  <si>
    <t>3518</t>
  </si>
  <si>
    <t>氧压力表Y-60 25Mpa</t>
  </si>
  <si>
    <t>3519</t>
  </si>
  <si>
    <t>叶轮207B-Z65(WQ2175-207B-Z-65/2.2KW污水泵，Q=10m3/h，H=25m)</t>
  </si>
  <si>
    <t>3520</t>
  </si>
  <si>
    <t>叶轮50WQ/D249-1.1</t>
  </si>
  <si>
    <t>3521</t>
  </si>
  <si>
    <t>叶轮配GMZ65-34-60上海连成</t>
  </si>
  <si>
    <t>3522</t>
  </si>
  <si>
    <t>叶轮配SLS200-400IB连成</t>
  </si>
  <si>
    <t>3523</t>
  </si>
  <si>
    <t>叶轮配XBD6.6/65-SLS150-250IT</t>
  </si>
  <si>
    <t>3524</t>
  </si>
  <si>
    <t>叶轮配XBD9.9/65-SLS150-315IA</t>
  </si>
  <si>
    <t>3525</t>
  </si>
  <si>
    <t>叶轮主轴C6-48-12.5C</t>
  </si>
  <si>
    <t>3526</t>
  </si>
  <si>
    <t>叶片泵PV2R2-53Y-F-R</t>
  </si>
  <si>
    <t>3527</t>
  </si>
  <si>
    <t>叶片泵YB-EA10</t>
  </si>
  <si>
    <t>3528</t>
  </si>
  <si>
    <t>液控单向阀AY-f16d-a(b)</t>
  </si>
  <si>
    <t>3529</t>
  </si>
  <si>
    <t>液控单向阀MPC-03W</t>
  </si>
  <si>
    <t>3530</t>
  </si>
  <si>
    <t>液控单向阀SL6PB4-6X/，99-0650-34-82-71</t>
  </si>
  <si>
    <t>3531</t>
  </si>
  <si>
    <t>液控单向阀Z2FS-6-2-44-2QV</t>
  </si>
  <si>
    <t>3532</t>
  </si>
  <si>
    <t>液控单向阀Z2S10A-10(010)</t>
  </si>
  <si>
    <t>3533</t>
  </si>
  <si>
    <t>液面计玻璃板190*34*17</t>
  </si>
  <si>
    <t>3534</t>
  </si>
  <si>
    <t>液面计玻璃板218*34*17mm</t>
  </si>
  <si>
    <t>3535</t>
  </si>
  <si>
    <t>液面计玻璃板垫片190*34</t>
  </si>
  <si>
    <t>3536</t>
  </si>
  <si>
    <t>液位计FMD76-ACJ7FBDAA</t>
  </si>
  <si>
    <t>3537</t>
  </si>
  <si>
    <t>液位计玻璃板280*34*17mm</t>
  </si>
  <si>
    <t>3538</t>
  </si>
  <si>
    <t>液压单向阀S10A11B</t>
  </si>
  <si>
    <t>3539</t>
  </si>
  <si>
    <t>液压调节阀MSW-01-X-30</t>
  </si>
  <si>
    <t>3540</t>
  </si>
  <si>
    <t>液压防滑拔轮器EPHR116三爪</t>
  </si>
  <si>
    <t>3541</t>
  </si>
  <si>
    <t>液压密封件φ22*28mm</t>
  </si>
  <si>
    <t>3542</t>
  </si>
  <si>
    <t>液压球阀QJH-10NL DN10PN31.5MPa</t>
  </si>
  <si>
    <t>3543</t>
  </si>
  <si>
    <t>液压油泵FD001 1519 800 015 AV-876704</t>
  </si>
  <si>
    <t>3544</t>
  </si>
  <si>
    <t>液压油风冷却器</t>
  </si>
  <si>
    <t>3545</t>
  </si>
  <si>
    <t>液压油缸SN4-GL63/45-350DHhTVS</t>
  </si>
  <si>
    <t>3546</t>
  </si>
  <si>
    <t>液压油管(直角）13*4S*4600mm</t>
  </si>
  <si>
    <t>3547</t>
  </si>
  <si>
    <t>液压油管32II*1.25米</t>
  </si>
  <si>
    <t>3548</t>
  </si>
  <si>
    <t>液压油管H型M22*1100</t>
  </si>
  <si>
    <t>3549</t>
  </si>
  <si>
    <t>液压油管M22*1.5 L=1500mm</t>
  </si>
  <si>
    <t>3550</t>
  </si>
  <si>
    <t>液压油管M26*1500</t>
  </si>
  <si>
    <t>3551</t>
  </si>
  <si>
    <t>液压油管M26*5000</t>
  </si>
  <si>
    <t>3552</t>
  </si>
  <si>
    <t>液压油管Φ13*2S*1300mm</t>
  </si>
  <si>
    <t>3553</t>
  </si>
  <si>
    <t>液压油管φ13*2S*5000mm</t>
  </si>
  <si>
    <t>3554</t>
  </si>
  <si>
    <t>液压油管Φ16*2S*5000mm</t>
  </si>
  <si>
    <t>3555</t>
  </si>
  <si>
    <t>液压油管Φ19*4s*1100</t>
  </si>
  <si>
    <t>3556</t>
  </si>
  <si>
    <t>液压油管变径直接M12*20</t>
  </si>
  <si>
    <t>3557</t>
  </si>
  <si>
    <t>液压油管接头G3/8"*M16*1.5</t>
  </si>
  <si>
    <t>3558</t>
  </si>
  <si>
    <t>液压油管接头G3/8"*M18*1.5</t>
  </si>
  <si>
    <t>3559</t>
  </si>
  <si>
    <t>液压油管接头M14*M22*1.5</t>
  </si>
  <si>
    <t>3560</t>
  </si>
  <si>
    <t>液压油管接头M16*1.5*60</t>
  </si>
  <si>
    <t>3561</t>
  </si>
  <si>
    <t>液压油管接头M18*M22mm</t>
  </si>
  <si>
    <t>3562</t>
  </si>
  <si>
    <t>液压油管接头M22mm</t>
  </si>
  <si>
    <t>3563</t>
  </si>
  <si>
    <t>液压油管直接头M30*1.5</t>
  </si>
  <si>
    <t>3564</t>
  </si>
  <si>
    <t>液压直角止回阀CRG-10-04-50</t>
  </si>
  <si>
    <t>3565</t>
  </si>
  <si>
    <t>仪表卡套φ14</t>
  </si>
  <si>
    <t>3566</t>
  </si>
  <si>
    <t>仪表卡套φ16</t>
  </si>
  <si>
    <t>3567</t>
  </si>
  <si>
    <t>仪表卡套φ20</t>
  </si>
  <si>
    <t>3568</t>
  </si>
  <si>
    <t>乙炔管</t>
  </si>
  <si>
    <t>3569</t>
  </si>
  <si>
    <t>乙炔回火防止器HF-2</t>
  </si>
  <si>
    <t>3570</t>
  </si>
  <si>
    <t>乙炔压力表0.25Mpa</t>
  </si>
  <si>
    <t>3571</t>
  </si>
  <si>
    <t>乙炔压力表4Mpa</t>
  </si>
  <si>
    <t>3572</t>
  </si>
  <si>
    <t>溢流阀WKM-011/210</t>
  </si>
  <si>
    <t>3573</t>
  </si>
  <si>
    <t>溢流阀Y1-FC16D-P/0-1</t>
  </si>
  <si>
    <t>3574</t>
  </si>
  <si>
    <t>溢流阀ZDB10VP1-40B/315</t>
  </si>
  <si>
    <t>3575</t>
  </si>
  <si>
    <t>溢流阀ZDB10VP-2-40B/200</t>
  </si>
  <si>
    <t>3576</t>
  </si>
  <si>
    <t>溢流阀ZDB6VP2-42/200V</t>
  </si>
  <si>
    <t>3577</t>
  </si>
  <si>
    <t>油泵HP18 圣坦撒罗</t>
  </si>
  <si>
    <t>3578</t>
  </si>
  <si>
    <t>油泵滤网小五吨</t>
  </si>
  <si>
    <t>3579</t>
  </si>
  <si>
    <t>油阀G 21-1B-A 24</t>
  </si>
  <si>
    <t>3580</t>
  </si>
  <si>
    <t>油阀G 3-1-A 24</t>
  </si>
  <si>
    <t>3581</t>
  </si>
  <si>
    <t>油阀GR 2-1-A 24</t>
  </si>
  <si>
    <t>3582</t>
  </si>
  <si>
    <t>油封组件KDA5-60</t>
  </si>
  <si>
    <t>3583</t>
  </si>
  <si>
    <t>油缸HSGK01-140/80*600-2501</t>
  </si>
  <si>
    <t>3584</t>
  </si>
  <si>
    <t>油缸HSGL01-140/70*340</t>
  </si>
  <si>
    <t>3585</t>
  </si>
  <si>
    <t>油缸密封圈140MM柱塞UHS140</t>
  </si>
  <si>
    <t>3586</t>
  </si>
  <si>
    <t>油缸密封圈195*220*53.8</t>
  </si>
  <si>
    <t>3587</t>
  </si>
  <si>
    <t>油缸密封圈70/90</t>
  </si>
  <si>
    <t>3588</t>
  </si>
  <si>
    <t>油缸密封圈75/100</t>
  </si>
  <si>
    <t>3589</t>
  </si>
  <si>
    <t>油缸密封圈φ90</t>
  </si>
  <si>
    <t>3590</t>
  </si>
  <si>
    <t>油缸密封圈Ф125总成</t>
  </si>
  <si>
    <t>3591</t>
  </si>
  <si>
    <t>油缸密封圈Ф220总成</t>
  </si>
  <si>
    <t>3592</t>
  </si>
  <si>
    <t>油缸密封圈Ф70</t>
  </si>
  <si>
    <t>3593</t>
  </si>
  <si>
    <t>油缸密封圈Ф80</t>
  </si>
  <si>
    <t>3594</t>
  </si>
  <si>
    <t>油缸密封圈总成DN140</t>
  </si>
  <si>
    <t>3595</t>
  </si>
  <si>
    <t>油缸前盖防尘圈外形油封50-1</t>
  </si>
  <si>
    <t>3596</t>
  </si>
  <si>
    <t>油管接头（变径）M22*M26*1.5</t>
  </si>
  <si>
    <t>3597</t>
  </si>
  <si>
    <t>油管接头14外径</t>
  </si>
  <si>
    <t>3598</t>
  </si>
  <si>
    <t>油管接头M14*1.51/4“（Ф8/G1/4）</t>
  </si>
  <si>
    <t>3599</t>
  </si>
  <si>
    <t>油管接头M22*1.5</t>
  </si>
  <si>
    <t>3600</t>
  </si>
  <si>
    <t>油管接头M27*1.5/G 3/4“</t>
  </si>
  <si>
    <t>3601</t>
  </si>
  <si>
    <t>油管接头M27*1.5/G 3/4“（长80mm）</t>
  </si>
  <si>
    <t>3602</t>
  </si>
  <si>
    <t>油管接头M39*2/G 1”</t>
  </si>
  <si>
    <t>3603</t>
  </si>
  <si>
    <t>油管接头M39*2/G 3/4”</t>
  </si>
  <si>
    <t>3604</t>
  </si>
  <si>
    <t>油管接头M42*2</t>
  </si>
  <si>
    <t>3605</t>
  </si>
  <si>
    <t>油管外协加工</t>
  </si>
  <si>
    <t>3606</t>
  </si>
  <si>
    <t>油管直接m22*1.5  1/2接口</t>
  </si>
  <si>
    <t>3607</t>
  </si>
  <si>
    <t>油过滤器FAX-400</t>
  </si>
  <si>
    <t>3608</t>
  </si>
  <si>
    <t>油过滤器FAX-800</t>
  </si>
  <si>
    <t>3609</t>
  </si>
  <si>
    <t>油咀1.5#</t>
  </si>
  <si>
    <t>3610</t>
  </si>
  <si>
    <t>油咀25# ∠60o</t>
  </si>
  <si>
    <t>3611</t>
  </si>
  <si>
    <t>油咀5.5#  ∠60</t>
  </si>
  <si>
    <t>3612</t>
  </si>
  <si>
    <t>油滤过滤器ISV40-160*100M</t>
  </si>
  <si>
    <t>3613</t>
  </si>
  <si>
    <t>油滤芯180*20UM</t>
  </si>
  <si>
    <t>3614</t>
  </si>
  <si>
    <t>油滤芯180*330*5UM</t>
  </si>
  <si>
    <t>3615</t>
  </si>
  <si>
    <t>油滤芯180*400*80UM</t>
  </si>
  <si>
    <t>3616</t>
  </si>
  <si>
    <t>油滤芯单向阀FAX-400</t>
  </si>
  <si>
    <t>3617</t>
  </si>
  <si>
    <t>油滤芯单向阀FAX-800</t>
  </si>
  <si>
    <t>3618</t>
  </si>
  <si>
    <t>油滤芯器IX-160*100</t>
  </si>
  <si>
    <t>3619</t>
  </si>
  <si>
    <t>油滤芯器WU-100*80-J</t>
  </si>
  <si>
    <t>3620</t>
  </si>
  <si>
    <t>油滤芯器WU-160*80-J</t>
  </si>
  <si>
    <t>3621</t>
  </si>
  <si>
    <t>油引风机联轴器外壳L210*H160</t>
  </si>
  <si>
    <t>3622</t>
  </si>
  <si>
    <t>预压机罗茨风机空气滤芯C23610</t>
  </si>
  <si>
    <t>3623</t>
  </si>
  <si>
    <t>预压机皮带清洁刷驱动滚筒300*110</t>
  </si>
  <si>
    <t>3624</t>
  </si>
  <si>
    <t>圆柱螺旋拉伸弹簧3*100</t>
  </si>
  <si>
    <t>3625</t>
  </si>
  <si>
    <t>圆柱螺旋拉伸弹簧Φ1.5×Φ15×26</t>
  </si>
  <si>
    <t>3626</t>
  </si>
  <si>
    <t>圆柱螺旋拉伸弹簧Φ2.5×Φ18×23.7</t>
  </si>
  <si>
    <t>3627</t>
  </si>
  <si>
    <t>圆柱螺旋压缩弹簧0.5**3.7*25mm</t>
  </si>
  <si>
    <t>3628</t>
  </si>
  <si>
    <t>圆柱螺旋压缩弹簧0.8*18*14.1mm</t>
  </si>
  <si>
    <t>3629</t>
  </si>
  <si>
    <t>圆柱螺旋压缩弹簧1*18*29.5mm</t>
  </si>
  <si>
    <t>3630</t>
  </si>
  <si>
    <t>圆柱螺旋压缩弹簧1.5*18*50mm</t>
  </si>
  <si>
    <t>3631</t>
  </si>
  <si>
    <t>圆柱螺旋压缩弹簧1.5*23*27mm</t>
  </si>
  <si>
    <t>3632</t>
  </si>
  <si>
    <t>圆柱螺旋压缩弹簧2*14*35</t>
  </si>
  <si>
    <t>3633</t>
  </si>
  <si>
    <t>圆柱螺旋压缩弹簧2*27*15</t>
  </si>
  <si>
    <t>3634</t>
  </si>
  <si>
    <t>圆柱螺旋压缩弹簧80*45*5</t>
  </si>
  <si>
    <t>3635</t>
  </si>
  <si>
    <t>圆柱销φ16*80mm</t>
  </si>
  <si>
    <t>3636</t>
  </si>
  <si>
    <t>圆柱销Ф16*60mm</t>
  </si>
  <si>
    <t>3637</t>
  </si>
  <si>
    <t>运动阀HE-D-MIDI</t>
  </si>
  <si>
    <t>3638</t>
  </si>
  <si>
    <t>胀紧连接套50*120*74</t>
  </si>
  <si>
    <t>3639</t>
  </si>
  <si>
    <t>胀紧连接套60*90*42</t>
  </si>
  <si>
    <t>3640</t>
  </si>
  <si>
    <t>胀紧连接套75*115*74</t>
  </si>
  <si>
    <t>3641</t>
  </si>
  <si>
    <t>胀紧联接套38*65*30</t>
  </si>
  <si>
    <t>3642</t>
  </si>
  <si>
    <t>针型阀J13W-160P DN20</t>
  </si>
  <si>
    <t>3643</t>
  </si>
  <si>
    <t>针型阀J23W-160P DN10</t>
  </si>
  <si>
    <t>3644</t>
  </si>
  <si>
    <t>针型阀J23W-160P DN15</t>
  </si>
  <si>
    <t>3645</t>
  </si>
  <si>
    <t>针型阀J61W-160P DN10</t>
  </si>
  <si>
    <t>3646</t>
  </si>
  <si>
    <t>真空压力表Z100- （-0.1-0）</t>
  </si>
  <si>
    <t>3647</t>
  </si>
  <si>
    <t>蒸汽流量计V1-S15C</t>
  </si>
  <si>
    <t>3648</t>
  </si>
  <si>
    <t>蒸汽软管接头SR-164S</t>
  </si>
  <si>
    <t>3649</t>
  </si>
  <si>
    <t>执行器阀ST 5112-33 配套的阀 DN65</t>
  </si>
  <si>
    <t>3650</t>
  </si>
  <si>
    <t>执行器阀ST 5113-07 配套的阀 DN125</t>
  </si>
  <si>
    <t>3651</t>
  </si>
  <si>
    <t>直角垫铁450*30*30mm</t>
  </si>
  <si>
    <t>3652</t>
  </si>
  <si>
    <t>直角接头C-WV-S20-SS</t>
  </si>
  <si>
    <t>3653</t>
  </si>
  <si>
    <t>制胶反应釜轴套70*60*50</t>
  </si>
  <si>
    <t>3654</t>
  </si>
  <si>
    <t>制冷用热力膨胀阀TGEX R2YR407C</t>
  </si>
  <si>
    <t>3655</t>
  </si>
  <si>
    <t>中间皮带支撑辊20*50*210</t>
  </si>
  <si>
    <t>3656</t>
  </si>
  <si>
    <t>重型F夹600*120</t>
  </si>
  <si>
    <t>3657</t>
  </si>
  <si>
    <t>轴流风机</t>
  </si>
  <si>
    <t>3658</t>
  </si>
  <si>
    <t>轴流风机8314HR 24V 80*80*32</t>
  </si>
  <si>
    <t>3659</t>
  </si>
  <si>
    <t>轴流风机FP-108EX-S1-S 38W 220V</t>
  </si>
  <si>
    <t>3660</t>
  </si>
  <si>
    <t>轴流风机FP-108EX-S1-S 38W 380V</t>
  </si>
  <si>
    <t>3661</t>
  </si>
  <si>
    <t>轴流风机PMD2404PQB1-A 3.3W 26V</t>
  </si>
  <si>
    <t>3662</t>
  </si>
  <si>
    <t>轴密封VAL0160126</t>
  </si>
  <si>
    <t>3663</t>
  </si>
  <si>
    <t>轴密封VAL0207677</t>
  </si>
  <si>
    <t>3664</t>
  </si>
  <si>
    <t>轴套3-8020074-01</t>
  </si>
  <si>
    <t>3665</t>
  </si>
  <si>
    <t>轴套3-8020075-01</t>
  </si>
  <si>
    <t>3666</t>
  </si>
  <si>
    <t>轴套SUN10203549</t>
  </si>
  <si>
    <t>3667</t>
  </si>
  <si>
    <t>轴向耐震压力表Y60Z 1.6MPa</t>
  </si>
  <si>
    <t>3668</t>
  </si>
  <si>
    <t>轴向压力表Y40Z 1.6MPa</t>
  </si>
  <si>
    <t>3669</t>
  </si>
  <si>
    <t>轴向压力表Y-60Z  0-1MPa   DN8㎜</t>
  </si>
  <si>
    <t>3670</t>
  </si>
  <si>
    <t>主动齿轮TC1-4/23M3D32</t>
  </si>
  <si>
    <t>3671</t>
  </si>
  <si>
    <t>主轴BX2110</t>
  </si>
  <si>
    <t>3672</t>
  </si>
  <si>
    <t>柱形内圆磨头23mm</t>
  </si>
  <si>
    <t>3673</t>
  </si>
  <si>
    <t>铸钢胶轮φ250*φ80*50mm</t>
  </si>
  <si>
    <t>3674</t>
  </si>
  <si>
    <t>铸钢轴承座SN520</t>
  </si>
  <si>
    <t>3675</t>
  </si>
  <si>
    <t>爪型弹性联轴器25</t>
  </si>
  <si>
    <t>3676</t>
  </si>
  <si>
    <t>专用螺栓M45*100</t>
  </si>
  <si>
    <t>3677</t>
  </si>
  <si>
    <t>专用锁扣H3152</t>
  </si>
  <si>
    <t>3678</t>
  </si>
  <si>
    <t>转接口PSM-ME-RS232/RS485-P</t>
  </si>
  <si>
    <t>3679</t>
  </si>
  <si>
    <t>转接头（金属）M63*1.5/M500*1.5</t>
  </si>
  <si>
    <t>3680</t>
  </si>
  <si>
    <t>转接头锁紧螺SKMU M12</t>
  </si>
  <si>
    <t>3681</t>
  </si>
  <si>
    <t>转接头锁紧螺SKMU M16</t>
  </si>
  <si>
    <t>3682</t>
  </si>
  <si>
    <t>转接头锁紧螺SKMU M20</t>
  </si>
  <si>
    <t>3683</t>
  </si>
  <si>
    <t>转接头锁紧螺SKMU M32</t>
  </si>
  <si>
    <t>3684</t>
  </si>
  <si>
    <t>转接头锁紧螺SKMU M40</t>
  </si>
  <si>
    <t>3685</t>
  </si>
  <si>
    <t>锥孔同步带轮44齿</t>
  </si>
  <si>
    <t>3686</t>
  </si>
  <si>
    <t>锥套皮带轮SPC224*3　3020-65</t>
  </si>
  <si>
    <t>3687</t>
  </si>
  <si>
    <t>锥套皮带轮SPC280*3　3020-60</t>
  </si>
  <si>
    <t>3688</t>
  </si>
  <si>
    <t>锥销M10*50</t>
  </si>
  <si>
    <t>3689</t>
  </si>
  <si>
    <t>锥销M12*60</t>
  </si>
  <si>
    <t>3690</t>
  </si>
  <si>
    <t>自动排水器SAD402-04</t>
  </si>
  <si>
    <t>3691</t>
  </si>
  <si>
    <t>自吸泵叶轮65ZW30-18</t>
  </si>
  <si>
    <t>3692</t>
  </si>
  <si>
    <t>总线插头6GK1901-1BB10-2AAO</t>
  </si>
  <si>
    <t>3693</t>
  </si>
  <si>
    <t>阻尼器</t>
  </si>
  <si>
    <t>3694</t>
  </si>
  <si>
    <t>11.6链式输送机头部驱动链式组件LS047F-01-00</t>
  </si>
  <si>
    <t>3695</t>
  </si>
  <si>
    <t>松香</t>
  </si>
  <si>
    <t>3696</t>
  </si>
  <si>
    <t>钢带刷辊</t>
  </si>
  <si>
    <t>3697</t>
  </si>
  <si>
    <t>油浸石墨盘根25*25mm</t>
  </si>
  <si>
    <t>3698</t>
  </si>
  <si>
    <t>四氟盘根16*16内衬硅胶条</t>
  </si>
  <si>
    <t>3699</t>
  </si>
  <si>
    <t>机械密封SLG-32</t>
  </si>
  <si>
    <t>3700</t>
  </si>
  <si>
    <t>EC型端面密封盖80*10</t>
  </si>
  <si>
    <t>3701</t>
  </si>
  <si>
    <t>EC型端面密封盖90*10</t>
  </si>
  <si>
    <t>3702</t>
  </si>
  <si>
    <t>聚胺脂板8㎜</t>
  </si>
  <si>
    <t>3703</t>
  </si>
  <si>
    <t>聚胺脂板1000*3000*5mm</t>
  </si>
  <si>
    <t>3704</t>
  </si>
  <si>
    <t>超高分子聚乙烯板2000*45*30mm</t>
  </si>
  <si>
    <t>3705</t>
  </si>
  <si>
    <t>聚四氟盘根4*4MM</t>
  </si>
  <si>
    <t>3706</t>
  </si>
  <si>
    <t>橡胶板15mm</t>
  </si>
  <si>
    <t>3707</t>
  </si>
  <si>
    <t>聚四氟乙烯板1#</t>
  </si>
  <si>
    <t>3708</t>
  </si>
  <si>
    <t>丫型接头</t>
  </si>
  <si>
    <t>3709</t>
  </si>
  <si>
    <t>不锈钢直接DN8</t>
  </si>
  <si>
    <t>3710</t>
  </si>
  <si>
    <t>电磁阀3V31010NCB</t>
  </si>
  <si>
    <t>3711</t>
  </si>
  <si>
    <t>尼龙抛光带1220*50/P180</t>
  </si>
  <si>
    <t>3712</t>
  </si>
  <si>
    <t>尼龙抛光带1220*50/P240</t>
  </si>
  <si>
    <t>3713</t>
  </si>
  <si>
    <t>电胶木板1000*2000*12mm</t>
  </si>
  <si>
    <t>3714</t>
  </si>
  <si>
    <t>不锈钢接头</t>
  </si>
  <si>
    <t>3715</t>
  </si>
  <si>
    <t>螺丝20牙螺丝车制</t>
  </si>
  <si>
    <t>3716</t>
  </si>
  <si>
    <t>连接片</t>
  </si>
  <si>
    <t>3717</t>
  </si>
  <si>
    <t>机修手抓手轴套方</t>
  </si>
  <si>
    <t>3718</t>
  </si>
  <si>
    <t>电链锯导板16f寸</t>
  </si>
  <si>
    <t>3719</t>
  </si>
  <si>
    <t>整体法兰盘AFV3/4-3-SS</t>
  </si>
  <si>
    <t>3720</t>
  </si>
  <si>
    <t>气管接头SFL90-3/4-DN20-SS</t>
  </si>
  <si>
    <t>3721</t>
  </si>
  <si>
    <t>螺杆泵止推环CQB40-25-125A</t>
  </si>
  <si>
    <t>3722</t>
  </si>
  <si>
    <t>螺杆泵锁紧螺母CQB40-25-125A</t>
  </si>
  <si>
    <t>3723</t>
  </si>
  <si>
    <t>螺杆泵叶轮CQB40-25-125A</t>
  </si>
  <si>
    <t>3724</t>
  </si>
  <si>
    <t>螺杆泵316L不锈钢转子FG25-1</t>
  </si>
  <si>
    <t>3725</t>
  </si>
  <si>
    <t>螺杆泵316不锈钢连杆轴FG25-1</t>
  </si>
  <si>
    <t>3726</t>
  </si>
  <si>
    <t>联轴器56*20*20*L86</t>
  </si>
  <si>
    <t>3727</t>
  </si>
  <si>
    <t>长皮带辊刷1786*200</t>
  </si>
  <si>
    <t>3728</t>
  </si>
  <si>
    <t>电链锯条</t>
  </si>
  <si>
    <t>3729</t>
  </si>
  <si>
    <t>滤芯121102653310</t>
  </si>
  <si>
    <t>3730</t>
  </si>
  <si>
    <t>滤芯121102653320</t>
  </si>
  <si>
    <t>3731</t>
  </si>
  <si>
    <t>截止阀J41H-16CDN65</t>
  </si>
  <si>
    <t>3732</t>
  </si>
  <si>
    <t>三角齿形皮带</t>
  </si>
  <si>
    <t>3733</t>
  </si>
  <si>
    <t>氟胶O型密封条</t>
  </si>
  <si>
    <t>3734</t>
  </si>
  <si>
    <t>3735</t>
  </si>
  <si>
    <t>氟胶O型密封圈</t>
  </si>
  <si>
    <t>3736</t>
  </si>
  <si>
    <t>氟橡胶定子上海上久</t>
  </si>
  <si>
    <t>3737</t>
  </si>
  <si>
    <t>吹风喷嘴迈德乐</t>
  </si>
  <si>
    <t>3738</t>
  </si>
  <si>
    <t>康茂胜气缸</t>
  </si>
  <si>
    <t>3739</t>
  </si>
  <si>
    <t>聚氨酯压轮钢制轮蕊+PU胎面，邵氏硬度92（威卡牌）</t>
  </si>
  <si>
    <t>3740</t>
  </si>
  <si>
    <t>聚氨酯压轮铝合金轮蕊+PU胎面，邵氏硬度75（威卡牌）</t>
  </si>
  <si>
    <t>3741</t>
  </si>
  <si>
    <t>多级泵联轴器总长190，配螺栓与弹性盘</t>
  </si>
  <si>
    <t>3742</t>
  </si>
  <si>
    <t>金属软管蛇皮管</t>
  </si>
  <si>
    <t>3743</t>
  </si>
  <si>
    <t>不锈钢金属编织软管400MM,304材质，一端固定法兰，一端活套法兰</t>
  </si>
  <si>
    <t>3744</t>
  </si>
  <si>
    <t>不锈金属钢编织软管500MM,304材质，一端固定法兰，一端活套法兰</t>
  </si>
  <si>
    <t>3745</t>
  </si>
  <si>
    <t>单向潜水泵大元</t>
  </si>
  <si>
    <t>3746</t>
  </si>
  <si>
    <t>差压变送器费希尔</t>
  </si>
  <si>
    <t>3747</t>
  </si>
  <si>
    <t>EC型端面密封盖</t>
  </si>
  <si>
    <t>3748</t>
  </si>
  <si>
    <t>硅胶垫22*35*6</t>
  </si>
  <si>
    <t>3749</t>
  </si>
  <si>
    <t>橡胶板5MM</t>
  </si>
  <si>
    <t>3750</t>
  </si>
  <si>
    <t>高压喷头PM-361</t>
  </si>
  <si>
    <t>3751</t>
  </si>
  <si>
    <t>不锈钢压力表弯</t>
  </si>
  <si>
    <t>3752</t>
  </si>
  <si>
    <t>不锈钢耐震压力表</t>
  </si>
  <si>
    <t>3753</t>
  </si>
  <si>
    <t>支撑座SHF30A</t>
  </si>
  <si>
    <t>3754</t>
  </si>
  <si>
    <t>轴承</t>
  </si>
  <si>
    <t>3755</t>
  </si>
  <si>
    <t>橡胶空气弹簧上海松夏</t>
  </si>
  <si>
    <t>3756</t>
  </si>
  <si>
    <t>冷却塔减速齿轮组上虞曹娥设备厂NGW-L-31F 7.5KW</t>
  </si>
  <si>
    <t>3757</t>
  </si>
  <si>
    <t>安全泄压阀9.8KPA-98KPA</t>
  </si>
  <si>
    <t>3758</t>
  </si>
  <si>
    <t>FESTO气缸维修包DNC-125-320-PPV-A</t>
  </si>
  <si>
    <t>3759</t>
  </si>
  <si>
    <t>联轴器ROTEX 75 98SHA ST d1-70*85/d2-75*85</t>
  </si>
  <si>
    <t>3760</t>
  </si>
  <si>
    <t>拉杆式快速接头3/4''A+C型</t>
  </si>
  <si>
    <t>3761</t>
  </si>
  <si>
    <t>气动三片式三通球阀Q644F-25P DN20</t>
  </si>
  <si>
    <t>3762</t>
  </si>
  <si>
    <t>减速机输入轴TRS108-02/Φ38</t>
  </si>
  <si>
    <t>3763</t>
  </si>
  <si>
    <t>电胶木板</t>
  </si>
  <si>
    <t>3764</t>
  </si>
  <si>
    <t>锥套皮带轮SPB140-3/2012 孔径48</t>
  </si>
  <si>
    <t>3765</t>
  </si>
  <si>
    <t>气动三联件GFC2000</t>
  </si>
  <si>
    <t>3766</t>
  </si>
  <si>
    <t>氟橡胶O型密封条Φ5.7 EPDM70材质</t>
  </si>
  <si>
    <t>3767</t>
  </si>
  <si>
    <t>氟橡胶O型圈Φ114.2*6</t>
  </si>
  <si>
    <t>3768</t>
  </si>
  <si>
    <t>喷嘴DN15 接口G1/2",角度120o，材质316</t>
  </si>
  <si>
    <t>3769</t>
  </si>
  <si>
    <t>球阀Q611F/24V DN20 PN25</t>
  </si>
  <si>
    <t>3770</t>
  </si>
  <si>
    <t>机械密封43　MG1S50-G60 Q1Q1EGG</t>
  </si>
  <si>
    <t>3771</t>
  </si>
  <si>
    <t>离心泵叶轮GTL50-160A 上海高田</t>
  </si>
  <si>
    <t>3772</t>
  </si>
  <si>
    <t>离心泵机械密封GTL50-160</t>
  </si>
  <si>
    <t>3773</t>
  </si>
  <si>
    <t>插入式Y型三通YPY-10</t>
  </si>
  <si>
    <t>3774</t>
  </si>
  <si>
    <t>弹性块ROTEX38 92SHA</t>
  </si>
  <si>
    <t>3775</t>
  </si>
  <si>
    <t>白钢玉砂轮250*25*32</t>
  </si>
  <si>
    <t>3776</t>
  </si>
  <si>
    <t>板牙JGB-100A 1-2”</t>
  </si>
  <si>
    <t>3777</t>
  </si>
  <si>
    <t>杯形砂轮200*100*32</t>
  </si>
  <si>
    <t>3778</t>
  </si>
  <si>
    <t>电锤钻头</t>
  </si>
  <si>
    <t>3779</t>
  </si>
  <si>
    <t>电锤钻头10</t>
  </si>
  <si>
    <t>3780</t>
  </si>
  <si>
    <t>电锤钻头M10</t>
  </si>
  <si>
    <t>3781</t>
  </si>
  <si>
    <t>电锤钻头M8</t>
  </si>
  <si>
    <t>3782</t>
  </si>
  <si>
    <t>蝶形磨齿砂轮150*10*32*8</t>
  </si>
  <si>
    <t>3783</t>
  </si>
  <si>
    <t>鼓式削片机刀片575*220*20</t>
  </si>
  <si>
    <t>3784</t>
  </si>
  <si>
    <t>鼓式削片机底刀1150*100*20</t>
  </si>
  <si>
    <t>3785</t>
  </si>
  <si>
    <t>鼓式削片机底刀压板BX2110</t>
  </si>
  <si>
    <t>3786</t>
  </si>
  <si>
    <t>机用丝锥M18*2</t>
  </si>
  <si>
    <t>3787</t>
  </si>
  <si>
    <t>机用丝锥M4*0.5</t>
  </si>
  <si>
    <t>3788</t>
  </si>
  <si>
    <t>锯片255*55*2.8*30T-ZY</t>
  </si>
  <si>
    <t>3789</t>
  </si>
  <si>
    <t>锯片600*4.8/3.5*（48+6）*100*（18+6）</t>
  </si>
  <si>
    <t>3790</t>
  </si>
  <si>
    <t>锯切锯片200*6.8-7.8*4.2*20 T=36F Conical</t>
  </si>
  <si>
    <t>3791</t>
  </si>
  <si>
    <t>锯切锯片730*7.0/5.0*80  T=70   TCFPH:1/17/110</t>
  </si>
  <si>
    <t>3792</t>
  </si>
  <si>
    <t>锯条</t>
  </si>
  <si>
    <t>3793</t>
  </si>
  <si>
    <t>孔锯51mm</t>
  </si>
  <si>
    <t>3794</t>
  </si>
  <si>
    <t>螺纹丝套专用丝锥STIM10*1 SF</t>
  </si>
  <si>
    <t>3795</t>
  </si>
  <si>
    <t>螺纹丝套专用丝锥STIM10*1.5 SF</t>
  </si>
  <si>
    <t>3796</t>
  </si>
  <si>
    <t>螺纹丝套专用丝锥STIM12*1.75 SF</t>
  </si>
  <si>
    <t>3797</t>
  </si>
  <si>
    <t>螺纹丝套专用丝锥STIM14*1.5 SF</t>
  </si>
  <si>
    <t>3798</t>
  </si>
  <si>
    <t>螺纹丝套专用丝锥STIM14*2</t>
  </si>
  <si>
    <t>3799</t>
  </si>
  <si>
    <t>螺纹丝套专用丝锥STIM16*1.5 SF</t>
  </si>
  <si>
    <t>3800</t>
  </si>
  <si>
    <t>螺纹丝套专用丝锥STIM16*2</t>
  </si>
  <si>
    <t>3801</t>
  </si>
  <si>
    <t>螺纹丝套专用丝锥STIM20*2.5</t>
  </si>
  <si>
    <t>3802</t>
  </si>
  <si>
    <t>螺纹丝套专用丝锥STIM24*3</t>
  </si>
  <si>
    <t>3803</t>
  </si>
  <si>
    <t>麻花钻</t>
  </si>
  <si>
    <t>3804</t>
  </si>
  <si>
    <t>麻花钻1.5</t>
  </si>
  <si>
    <t>3805</t>
  </si>
  <si>
    <t>麻花钻10.2mm</t>
  </si>
  <si>
    <t>3806</t>
  </si>
  <si>
    <t>麻花钻10.5mm</t>
  </si>
  <si>
    <t>3807</t>
  </si>
  <si>
    <t>麻花钻10mm</t>
  </si>
  <si>
    <t>3808</t>
  </si>
  <si>
    <t>麻花钻11.5</t>
  </si>
  <si>
    <t>3809</t>
  </si>
  <si>
    <t>麻花钻11.7</t>
  </si>
  <si>
    <t>3810</t>
  </si>
  <si>
    <t>麻花钻12.5mm</t>
  </si>
  <si>
    <t>3811</t>
  </si>
  <si>
    <t>麻花钻12MM</t>
  </si>
  <si>
    <t>3812</t>
  </si>
  <si>
    <t>麻花钻13.5mm</t>
  </si>
  <si>
    <t>3813</t>
  </si>
  <si>
    <t>麻花钻13.9</t>
  </si>
  <si>
    <t>3814</t>
  </si>
  <si>
    <t>麻花钻13mm</t>
  </si>
  <si>
    <t>3815</t>
  </si>
  <si>
    <t>麻花钻14.5mm</t>
  </si>
  <si>
    <t>3816</t>
  </si>
  <si>
    <t>麻花钻2.0mm</t>
  </si>
  <si>
    <t>3817</t>
  </si>
  <si>
    <t>麻花钻2.5mm</t>
  </si>
  <si>
    <t>3818</t>
  </si>
  <si>
    <t>麻花钻3.5mm</t>
  </si>
  <si>
    <t>3819</t>
  </si>
  <si>
    <t>麻花钻3.7mm</t>
  </si>
  <si>
    <t>3820</t>
  </si>
  <si>
    <t>麻花钻3mm</t>
  </si>
  <si>
    <t>3821</t>
  </si>
  <si>
    <t>麻花钻4.2MM</t>
  </si>
  <si>
    <t>3822</t>
  </si>
  <si>
    <t>麻花钻4mm</t>
  </si>
  <si>
    <t>3823</t>
  </si>
  <si>
    <t>麻花钻5.2mm</t>
  </si>
  <si>
    <t>3824</t>
  </si>
  <si>
    <t>麻花钻5mm</t>
  </si>
  <si>
    <t>3825</t>
  </si>
  <si>
    <t>麻花钻6.7mm</t>
  </si>
  <si>
    <t>3826</t>
  </si>
  <si>
    <t>麻花钻6.9mm</t>
  </si>
  <si>
    <t>3827</t>
  </si>
  <si>
    <t>麻花钻6mm</t>
  </si>
  <si>
    <t>3828</t>
  </si>
  <si>
    <t>麻花钻8.5mm</t>
  </si>
  <si>
    <t>3829</t>
  </si>
  <si>
    <t>麻花钻8.7mm</t>
  </si>
  <si>
    <t>3830</t>
  </si>
  <si>
    <t>麻花钻8mm</t>
  </si>
  <si>
    <t>3831</t>
  </si>
  <si>
    <t>麻花钻头25</t>
  </si>
  <si>
    <t>3832</t>
  </si>
  <si>
    <t>莫氏铰刀0#</t>
  </si>
  <si>
    <t>3833</t>
  </si>
  <si>
    <t>莫氏铰刀1#</t>
  </si>
  <si>
    <t>3834</t>
  </si>
  <si>
    <t>木工导航片530-2:300*3.88*3.0*40</t>
  </si>
  <si>
    <t>3835</t>
  </si>
  <si>
    <t>木工锯片12"*60T</t>
  </si>
  <si>
    <t>3836</t>
  </si>
  <si>
    <t>盘式削片机刀座POR2061159</t>
  </si>
  <si>
    <t>3837</t>
  </si>
  <si>
    <t>盘式削片机反向刀614*45*9.3</t>
  </si>
  <si>
    <t>3838</t>
  </si>
  <si>
    <t>盘式削片机飞刀614*90*δ12.7</t>
  </si>
  <si>
    <t>3839</t>
  </si>
  <si>
    <t>盘式削片机刮料刀加工件</t>
  </si>
  <si>
    <t>3840</t>
  </si>
  <si>
    <t>盘式削片机压刀块614*110*30</t>
  </si>
  <si>
    <t>3841</t>
  </si>
  <si>
    <t>切割片400*32*3.2</t>
  </si>
  <si>
    <t>3842</t>
  </si>
  <si>
    <t>三角锉L=200mm,锉纹双细纹</t>
  </si>
  <si>
    <t>3843</t>
  </si>
  <si>
    <t>砂带机砂带P240</t>
  </si>
  <si>
    <t>3844</t>
  </si>
  <si>
    <t>砂带机砂带P60</t>
  </si>
  <si>
    <t>3845</t>
  </si>
  <si>
    <t>砂带机砂带P600目</t>
  </si>
  <si>
    <t>3846</t>
  </si>
  <si>
    <t>砂带机砂带P80</t>
  </si>
  <si>
    <t>3847</t>
  </si>
  <si>
    <t>砂纸600#</t>
  </si>
  <si>
    <t>3848</t>
  </si>
  <si>
    <t>什锦锉4*160</t>
  </si>
  <si>
    <t>3849</t>
  </si>
  <si>
    <t>手用绞刀16mm</t>
  </si>
  <si>
    <t>3850</t>
  </si>
  <si>
    <t>手用丝锥M10*1（ 含头攻、二攻）</t>
  </si>
  <si>
    <t>3851</t>
  </si>
  <si>
    <t>手用丝锥M10*1.25(含头攻、二攻）</t>
  </si>
  <si>
    <t>3852</t>
  </si>
  <si>
    <t>手用丝锥M12（ 含头攻、二攻）</t>
  </si>
  <si>
    <t>3853</t>
  </si>
  <si>
    <t>手用丝锥M12*1.25（ 含头攻、二攻）</t>
  </si>
  <si>
    <t>3854</t>
  </si>
  <si>
    <t>手用丝锥M12*1.5（ 含头攻、二攻）</t>
  </si>
  <si>
    <t>3855</t>
  </si>
  <si>
    <t>手用丝锥M14（ 含头攻、二攻）</t>
  </si>
  <si>
    <t>3856</t>
  </si>
  <si>
    <t>手用丝锥M14*1.25（ 含头攻、二攻）</t>
  </si>
  <si>
    <t>3857</t>
  </si>
  <si>
    <t>手用丝锥M14*1.5（ 含头攻、二攻）</t>
  </si>
  <si>
    <t>3858</t>
  </si>
  <si>
    <t>手用丝锥M16（ 含头攻、二攻）</t>
  </si>
  <si>
    <t>3859</t>
  </si>
  <si>
    <t>手用丝锥M18（ 含头攻、二攻）</t>
  </si>
  <si>
    <t>3860</t>
  </si>
  <si>
    <t>手用丝锥M18*1.5（ 含头攻、二攻）</t>
  </si>
  <si>
    <t>3861</t>
  </si>
  <si>
    <t>手用丝锥M20*1.5（ 含头攻、二攻）</t>
  </si>
  <si>
    <t>3862</t>
  </si>
  <si>
    <t>手用丝锥M20*2（ 含头攻、二攻）</t>
  </si>
  <si>
    <t>3863</t>
  </si>
  <si>
    <t>手用丝锥M24（ 含头攻、二攻）</t>
  </si>
  <si>
    <t>3864</t>
  </si>
  <si>
    <t>手用丝锥M30（头攻、二攻）</t>
  </si>
  <si>
    <t>3865</t>
  </si>
  <si>
    <t>树皮粉粹机底刀480*370*40*80°</t>
  </si>
  <si>
    <t>3866</t>
  </si>
  <si>
    <t>树皮粉粹机刮料刀160*50*30材质9CrSi(调质热处理）</t>
  </si>
  <si>
    <t>3867</t>
  </si>
  <si>
    <t>树皮粉碎机飞刀360*160*40</t>
  </si>
  <si>
    <t>3868</t>
  </si>
  <si>
    <t>丝锥G1"</t>
  </si>
  <si>
    <t>3869</t>
  </si>
  <si>
    <t>丝锥G1/2</t>
  </si>
  <si>
    <t>3870</t>
  </si>
  <si>
    <t>丝锥G1/4</t>
  </si>
  <si>
    <t>3871</t>
  </si>
  <si>
    <t>丝锥G1/8</t>
  </si>
  <si>
    <t>3872</t>
  </si>
  <si>
    <t>丝锥G11/2</t>
  </si>
  <si>
    <t>3873</t>
  </si>
  <si>
    <t>丝锥G11/4</t>
  </si>
  <si>
    <t>3874</t>
  </si>
  <si>
    <t>丝锥G3/4</t>
  </si>
  <si>
    <t>3875</t>
  </si>
  <si>
    <t>丝锥G3/8</t>
  </si>
  <si>
    <t>3876</t>
  </si>
  <si>
    <t>丝锥ZG1/2</t>
  </si>
  <si>
    <t>3877</t>
  </si>
  <si>
    <t>丝锥ZG1/4</t>
  </si>
  <si>
    <t>3878</t>
  </si>
  <si>
    <t>丝锥ZG11/2</t>
  </si>
  <si>
    <t>3879</t>
  </si>
  <si>
    <t>丝锥ZG11/4</t>
  </si>
  <si>
    <t>3880</t>
  </si>
  <si>
    <t>丝锥ZG3/8</t>
  </si>
  <si>
    <t>3881</t>
  </si>
  <si>
    <t>圆板牙55o G1/8"</t>
  </si>
  <si>
    <t>3882</t>
  </si>
  <si>
    <t>圆板牙G1 1/2"</t>
  </si>
  <si>
    <t>3883</t>
  </si>
  <si>
    <t>圆板牙G1 1/4"</t>
  </si>
  <si>
    <t>3884</t>
  </si>
  <si>
    <t>圆板牙G1"</t>
  </si>
  <si>
    <t>3885</t>
  </si>
  <si>
    <t>圆板牙G1/2"</t>
  </si>
  <si>
    <t>3886</t>
  </si>
  <si>
    <t>圆板牙G1/4"</t>
  </si>
  <si>
    <t>3887</t>
  </si>
  <si>
    <t>圆板牙G3/4"</t>
  </si>
  <si>
    <t>3888</t>
  </si>
  <si>
    <t>圆板牙G3/8"</t>
  </si>
  <si>
    <t>3889</t>
  </si>
  <si>
    <t>圆板牙M10</t>
  </si>
  <si>
    <t>3890</t>
  </si>
  <si>
    <t>圆板牙M12</t>
  </si>
  <si>
    <t>3891</t>
  </si>
  <si>
    <t>圆板牙M14</t>
  </si>
  <si>
    <t>3892</t>
  </si>
  <si>
    <t>圆板牙M16</t>
  </si>
  <si>
    <t>3893</t>
  </si>
  <si>
    <t>圆板牙M18</t>
  </si>
  <si>
    <t>3894</t>
  </si>
  <si>
    <t>圆板牙M20</t>
  </si>
  <si>
    <t>3895</t>
  </si>
  <si>
    <t>圆板牙M22</t>
  </si>
  <si>
    <t>3896</t>
  </si>
  <si>
    <t>圆板牙M24</t>
  </si>
  <si>
    <t>3897</t>
  </si>
  <si>
    <t>圆板牙M30</t>
  </si>
  <si>
    <t>3898</t>
  </si>
  <si>
    <t>圆板牙M4</t>
  </si>
  <si>
    <t>3899</t>
  </si>
  <si>
    <t>圆板牙M5</t>
  </si>
  <si>
    <t>3900</t>
  </si>
  <si>
    <t>圆板牙M6</t>
  </si>
  <si>
    <t>3901</t>
  </si>
  <si>
    <t>圆板牙M8</t>
  </si>
  <si>
    <t>3902</t>
  </si>
  <si>
    <t>圆锉8mm</t>
  </si>
  <si>
    <t>3903</t>
  </si>
  <si>
    <t>圆锉L=200mm,锉纹双细纹</t>
  </si>
  <si>
    <t>3904</t>
  </si>
  <si>
    <t>圆木多片锯锯片405*60*3.4/2.7</t>
  </si>
  <si>
    <t>3905</t>
  </si>
  <si>
    <t>圆形砂纸180*22 P150</t>
  </si>
  <si>
    <t>3906</t>
  </si>
  <si>
    <t>圆形砂纸180*22 P240</t>
  </si>
  <si>
    <t>3907</t>
  </si>
  <si>
    <t>圆形砂纸180*22 P80</t>
  </si>
  <si>
    <t>3908</t>
  </si>
  <si>
    <t>再碎机飞刀330*110*13</t>
  </si>
  <si>
    <t>3909</t>
  </si>
  <si>
    <t>整体高合金直柄麻花钻Ф17.4</t>
  </si>
  <si>
    <t>3910</t>
  </si>
  <si>
    <t>整体高合金直柄麻花钻Ф20.8</t>
  </si>
  <si>
    <t>3911</t>
  </si>
  <si>
    <t>锥柄钻花15.5mm</t>
  </si>
  <si>
    <t>3912</t>
  </si>
  <si>
    <t>锥柄钻花16.5mm</t>
  </si>
  <si>
    <t>3913</t>
  </si>
  <si>
    <t>锥柄钻花18.5mm</t>
  </si>
  <si>
    <t>3914</t>
  </si>
  <si>
    <t>锥柄钻花18.6mm</t>
  </si>
  <si>
    <t>3915</t>
  </si>
  <si>
    <t>锥柄钻花20.5mm</t>
  </si>
  <si>
    <t>3916</t>
  </si>
  <si>
    <t>锥柄钻花20.6mm</t>
  </si>
  <si>
    <t>3917</t>
  </si>
  <si>
    <t>锥柄钻花20mm</t>
  </si>
  <si>
    <t>3918</t>
  </si>
  <si>
    <t>锥柄钻花23mm</t>
  </si>
  <si>
    <t>3919</t>
  </si>
  <si>
    <t>锥柄钻花Φ11.8MM</t>
  </si>
  <si>
    <t>3920</t>
  </si>
  <si>
    <t>锥形内圆磨头23mm</t>
  </si>
  <si>
    <t>3921</t>
  </si>
  <si>
    <t>棕钢玉砂轮250*25*32</t>
  </si>
  <si>
    <t>3922</t>
  </si>
  <si>
    <t>直柄麻花钻10</t>
  </si>
  <si>
    <t>3923</t>
  </si>
  <si>
    <t>垂直底刀4034</t>
  </si>
  <si>
    <t>3924</t>
  </si>
  <si>
    <t>再碎机刀片BX326</t>
  </si>
  <si>
    <t>3925</t>
  </si>
  <si>
    <t>鼓式再碎机底刀B50-7配BX326</t>
  </si>
  <si>
    <t>3926</t>
  </si>
  <si>
    <t>削片机水平底刀390*120*30</t>
  </si>
  <si>
    <t>3927</t>
  </si>
  <si>
    <t>SIA百洁布C+F-120mm*15M FS</t>
  </si>
  <si>
    <t>3928</t>
  </si>
  <si>
    <t>电锤钻头M16*300</t>
  </si>
  <si>
    <t>3929</t>
  </si>
  <si>
    <t>电锤钻头M14*200</t>
  </si>
  <si>
    <t>3930</t>
  </si>
  <si>
    <t>尖电锤钻头18×250-300mm</t>
  </si>
  <si>
    <t>3931</t>
  </si>
  <si>
    <t>扁电锤钻头18×250-300mm</t>
  </si>
  <si>
    <t>3932</t>
  </si>
  <si>
    <t>圆柱销864407 NM031 1.4312</t>
  </si>
  <si>
    <t>3933</t>
  </si>
  <si>
    <t>密封件99-0550-41-02-00</t>
  </si>
  <si>
    <t>3934</t>
  </si>
  <si>
    <t>轴套IS100-65-200</t>
  </si>
  <si>
    <t>3935</t>
  </si>
  <si>
    <t>超声波传感器E4C-TS50</t>
  </si>
  <si>
    <t>3936</t>
  </si>
  <si>
    <t>弹性块R55 SPIDER 92SHA</t>
  </si>
  <si>
    <t>3937</t>
  </si>
  <si>
    <t>连轴杆NM031-12B/1.4571 955510</t>
  </si>
  <si>
    <t>3938</t>
  </si>
  <si>
    <t>紧箍圈NM031/1.4571 878238</t>
  </si>
  <si>
    <t>3939</t>
  </si>
  <si>
    <t>三通W16-S</t>
  </si>
  <si>
    <t>3940</t>
  </si>
  <si>
    <t>堵头帽R1 1/4</t>
  </si>
  <si>
    <t>3941</t>
  </si>
  <si>
    <t>机械手油泵5224266</t>
  </si>
  <si>
    <t>3942</t>
  </si>
  <si>
    <t>塑料环</t>
  </si>
  <si>
    <t>3943</t>
  </si>
  <si>
    <t>锥套皮带轮SPB280-4-3020-75</t>
  </si>
  <si>
    <t>3944</t>
  </si>
  <si>
    <t>后轮毂螺栓东风153型</t>
  </si>
  <si>
    <t>3945</t>
  </si>
  <si>
    <t>阀座垫3S30-0.96∮38*25*5</t>
  </si>
  <si>
    <t>3946</t>
  </si>
  <si>
    <t>铜套B-按图订做</t>
  </si>
  <si>
    <t>3947</t>
  </si>
  <si>
    <t>快速接头C型1/2" 316L</t>
  </si>
  <si>
    <t>3948</t>
  </si>
  <si>
    <t>排污阀保养包2900101700</t>
  </si>
  <si>
    <t>3949</t>
  </si>
  <si>
    <t>筛网B50.4配B326</t>
  </si>
  <si>
    <t>3950</t>
  </si>
  <si>
    <t>密封圈125*110*10</t>
  </si>
  <si>
    <t>3951</t>
  </si>
  <si>
    <t>叶轮配SLWR150-250</t>
  </si>
  <si>
    <t>3952</t>
  </si>
  <si>
    <t>弹性体配GES48/60</t>
  </si>
  <si>
    <t>3953</t>
  </si>
  <si>
    <t>电磁阀MFH-5/3E-1/4-S-B</t>
  </si>
  <si>
    <t>3954</t>
  </si>
  <si>
    <t>气囊橡胶材质，长度1400</t>
  </si>
  <si>
    <t>3955</t>
  </si>
  <si>
    <t>蜗杆蜗轮减速机NMRV063 I=50 P=0.75KW</t>
  </si>
  <si>
    <t>3956</t>
  </si>
  <si>
    <t>定子配FG25-1</t>
  </si>
  <si>
    <t>3957</t>
  </si>
  <si>
    <t>齿式联轴器尼龙齿圈配MRC65鼓型齿式联轴器</t>
  </si>
  <si>
    <t>3958</t>
  </si>
  <si>
    <t>增强软管外径Φ114，内径DN90</t>
  </si>
  <si>
    <t>3959</t>
  </si>
  <si>
    <t>圆铜丝刷90/100</t>
  </si>
  <si>
    <t>3960</t>
  </si>
  <si>
    <t>不锈钢金属软管DN15，L=1000mm耐压0.8pma,两头螺纹1/2</t>
  </si>
  <si>
    <t>3961</t>
  </si>
  <si>
    <t>立式离心泵IRG50-160A 上海上久</t>
  </si>
  <si>
    <t>3962</t>
  </si>
  <si>
    <t>链轮20A-18-2517-60</t>
  </si>
  <si>
    <t>3963</t>
  </si>
  <si>
    <t>链轮20A-30-3020-40</t>
  </si>
  <si>
    <t>3964</t>
  </si>
  <si>
    <t>链轮CW310</t>
  </si>
  <si>
    <t>3965</t>
  </si>
  <si>
    <t>聚四氟乙烯密封垫24.6*15.8*2.5</t>
  </si>
  <si>
    <t>3966</t>
  </si>
  <si>
    <t>电动滚刷清扫器QY-KQB1000 尼龙材质</t>
  </si>
  <si>
    <t>3967</t>
  </si>
  <si>
    <t>无动力滚刷清扫器Y-XQ-W800 尼龙材质</t>
  </si>
  <si>
    <t>3968</t>
  </si>
  <si>
    <t>氟橡胶密封垫33.6*21*6</t>
  </si>
  <si>
    <t>3969</t>
  </si>
  <si>
    <t>无动力滚刷清扫器Y-XQ-WB1000 尼龙材质</t>
  </si>
  <si>
    <t>3970</t>
  </si>
  <si>
    <t>氩弧焊枪WP-26</t>
  </si>
  <si>
    <t>3971</t>
  </si>
  <si>
    <t>减震弹簧LX-950 簧径16mm</t>
  </si>
  <si>
    <t>3972</t>
  </si>
  <si>
    <t>精滤芯JL-100  180*330*5</t>
  </si>
  <si>
    <t>3973</t>
  </si>
  <si>
    <t>初滤芯JL-100  180*330*80</t>
  </si>
  <si>
    <t>3974</t>
  </si>
  <si>
    <t>精滤芯JL-50  110*250*5</t>
  </si>
  <si>
    <t>3975</t>
  </si>
  <si>
    <t>液压油管6*2*1500</t>
  </si>
  <si>
    <t>3976</t>
  </si>
  <si>
    <t>二级滤芯JL-50  110*250*20</t>
  </si>
  <si>
    <t>3977</t>
  </si>
  <si>
    <t>二级滤芯JL-100  180*330*20</t>
  </si>
  <si>
    <t>3978</t>
  </si>
  <si>
    <t>四氟棒∮80</t>
  </si>
  <si>
    <t>3979</t>
  </si>
  <si>
    <t>油缸密封圈90*78*14</t>
  </si>
  <si>
    <t>3980</t>
  </si>
  <si>
    <t>机械密封1527-35</t>
  </si>
  <si>
    <t>3981</t>
  </si>
  <si>
    <t>进口穿线5MSS0.38/PEEK0.6</t>
  </si>
  <si>
    <t>3982</t>
  </si>
  <si>
    <t>六角套筒旋具头11914 世达</t>
  </si>
  <si>
    <t>3983</t>
  </si>
  <si>
    <t>管卡160 PVC材质</t>
  </si>
  <si>
    <t>3984</t>
  </si>
  <si>
    <t>FESTO接头NPOH-L Φ14，外丝G1/2''</t>
  </si>
  <si>
    <t>3985</t>
  </si>
  <si>
    <t>密封套件K02-60-63 康茂盛</t>
  </si>
  <si>
    <t>3986</t>
  </si>
  <si>
    <t>胀紧连接套50*80*46</t>
  </si>
  <si>
    <t>3987</t>
  </si>
  <si>
    <t>减震弹簧LX950-7 丝径14MM</t>
  </si>
  <si>
    <t>3988</t>
  </si>
  <si>
    <t>尼龙齿套BOWEX M-65C</t>
  </si>
  <si>
    <t>3989</t>
  </si>
  <si>
    <t>曲面齿轮联轴器BOWEX M-65C d1-35 d2-38</t>
  </si>
  <si>
    <t>3990</t>
  </si>
  <si>
    <t>弹性体ROTEX 24 64SHD</t>
  </si>
  <si>
    <t>3991</t>
  </si>
  <si>
    <t>防尘密封圈28*20*5.1</t>
  </si>
  <si>
    <t>3992</t>
  </si>
  <si>
    <t>PE热熔接头DN32</t>
  </si>
  <si>
    <t>3993</t>
  </si>
  <si>
    <t>O型圈42*2mm 丁晴橡胶</t>
  </si>
  <si>
    <t>3994</t>
  </si>
  <si>
    <t>O型圈91*2mm 丁晴橡胶</t>
  </si>
  <si>
    <t>3995</t>
  </si>
  <si>
    <t>O型圈82*3mm 丁晴橡胶</t>
  </si>
  <si>
    <t>3996</t>
  </si>
  <si>
    <t>手摇抽油泵HS-25</t>
  </si>
  <si>
    <t>3997</t>
  </si>
  <si>
    <t>油冷却器芯子1614866108</t>
  </si>
  <si>
    <t>3998</t>
  </si>
  <si>
    <t>液压马达BMRS-200-H2SGB-5317-1507</t>
  </si>
  <si>
    <t>3999</t>
  </si>
  <si>
    <t>联轴器24*55*78</t>
  </si>
  <si>
    <t>4000</t>
  </si>
  <si>
    <t>联轴器28*65*90</t>
  </si>
  <si>
    <t>4001</t>
  </si>
  <si>
    <t>流量控制阀MCO710-G1/2  30-8300-4710</t>
  </si>
  <si>
    <t>4002</t>
  </si>
  <si>
    <t>流量控制阀MCU710-G1/2  30-8300-4710</t>
  </si>
  <si>
    <t>4003</t>
  </si>
  <si>
    <t>304不锈钢气动三片式丝扣球阀Q611F-64RL,DN80，PN25</t>
  </si>
  <si>
    <t>4004</t>
  </si>
  <si>
    <t>输入轴TFS88-02(二）/Φ24</t>
  </si>
  <si>
    <t>4005</t>
  </si>
  <si>
    <t>输入齿轮TK98-09/3.64,4.20-Φ24</t>
  </si>
  <si>
    <t>4006</t>
  </si>
  <si>
    <t>氟胶O型密封圈外120*3.1</t>
  </si>
  <si>
    <t>4007</t>
  </si>
  <si>
    <t>皮带输送机滚筒108*350*315 轴径25</t>
  </si>
  <si>
    <t>4008</t>
  </si>
  <si>
    <t>联轴器LMX65外径135mm，总长185，D1Φ120,内孔直接d1Φ38,键宽10，d2Φ75，键宽20</t>
  </si>
  <si>
    <t>4009</t>
  </si>
  <si>
    <t>测压点PT接头PT-7G1/4-M16*2</t>
  </si>
  <si>
    <t>4010</t>
  </si>
  <si>
    <t>密封圈N45Q66-86D22R</t>
  </si>
  <si>
    <t>4011</t>
  </si>
  <si>
    <t>变径接头外螺纹1/4螺距19牙，内螺纹M14螺距1.5mm 304材质</t>
  </si>
  <si>
    <t>4012</t>
  </si>
  <si>
    <t>不锈钢气动三片式球阀DN50 PN2.5MPA</t>
  </si>
  <si>
    <t>4013</t>
  </si>
  <si>
    <t>Y型过滤器滤芯厚0.5mm，长83mm，外径48mm，孔径2mm</t>
  </si>
  <si>
    <t>4014</t>
  </si>
  <si>
    <t>叠加式节流阀MSW-01-X-30榆次油研</t>
  </si>
  <si>
    <t>4015</t>
  </si>
  <si>
    <t>直动式溢流阀DBDH6K 10B/50   北京华德</t>
  </si>
  <si>
    <t>4016</t>
  </si>
  <si>
    <t>皮带输送带调偏导辊625*108mm</t>
  </si>
  <si>
    <t>4017</t>
  </si>
  <si>
    <t>轴承间隙平垫片55*68*0.5</t>
  </si>
  <si>
    <t>4018</t>
  </si>
  <si>
    <t>轴承间隙平垫片55*68*0.2</t>
  </si>
  <si>
    <t>4019</t>
  </si>
  <si>
    <t>轴承间隙平垫片55*68*0.3</t>
  </si>
  <si>
    <t>4020</t>
  </si>
  <si>
    <t>万向节G40-1</t>
  </si>
  <si>
    <t>4021</t>
  </si>
  <si>
    <t>插装阀P4</t>
  </si>
  <si>
    <t>4022</t>
  </si>
  <si>
    <t>转子G40-1</t>
  </si>
  <si>
    <t>4023</t>
  </si>
  <si>
    <t>连接轴G40-1</t>
  </si>
  <si>
    <t>4024</t>
  </si>
  <si>
    <t>Festo气缸活塞杆配DNCB-63-320-PPV-A型气缸</t>
  </si>
  <si>
    <t>4025</t>
  </si>
  <si>
    <t>单向节流阀Z2FS10-20B</t>
  </si>
  <si>
    <t>4026</t>
  </si>
  <si>
    <t>定子G80-1B450</t>
  </si>
  <si>
    <t>4027</t>
  </si>
  <si>
    <t>油封25*50*10</t>
  </si>
  <si>
    <t>4028</t>
  </si>
  <si>
    <t>销轴G80-1B450</t>
  </si>
  <si>
    <t>4029</t>
  </si>
  <si>
    <t>档套G80-1B450</t>
  </si>
  <si>
    <t>4030</t>
  </si>
  <si>
    <t>转子G80-1B450</t>
  </si>
  <si>
    <t>4031</t>
  </si>
  <si>
    <t>万向轴BJ-130*32*93</t>
  </si>
  <si>
    <t>4032</t>
  </si>
  <si>
    <t>钢丝挡圈G80-1B450</t>
  </si>
  <si>
    <t>4033</t>
  </si>
  <si>
    <t>单弯油管90度总长3.3米，耐压25Mpa</t>
  </si>
  <si>
    <t>4034</t>
  </si>
  <si>
    <t>304不锈钢叶轮ZW65-30-18</t>
  </si>
  <si>
    <t>4035</t>
  </si>
  <si>
    <t>铸铁螺杆泵泵头G40-1</t>
  </si>
  <si>
    <t>4036</t>
  </si>
  <si>
    <t>氟橡胶O型密封条8.6</t>
  </si>
  <si>
    <t>4037</t>
  </si>
  <si>
    <t>氟橡胶O型密封条8</t>
  </si>
  <si>
    <t>4038</t>
  </si>
  <si>
    <t>增强输送软管外径27内径13耐腐蚀耐温100°</t>
  </si>
  <si>
    <t>4039</t>
  </si>
  <si>
    <t>聚氨酯增强输送软管外径72，内径60</t>
  </si>
  <si>
    <t>4040</t>
  </si>
  <si>
    <t>精密钢管NR-20*2.5-SS 304不锈钢</t>
  </si>
  <si>
    <t>4041</t>
  </si>
  <si>
    <t>Festo气动电磁阀MEBH-3/2-1/8-B</t>
  </si>
  <si>
    <t>4042</t>
  </si>
  <si>
    <t>机械密封IRG100-160B</t>
  </si>
  <si>
    <t>4043</t>
  </si>
  <si>
    <t>费斯托气动电磁阀MN1H-5/2-2-FR-C</t>
  </si>
  <si>
    <t>4044</t>
  </si>
  <si>
    <t>橡胶减震柱60*60*20</t>
  </si>
  <si>
    <t>4045</t>
  </si>
  <si>
    <t>橡胶减震柱80*80*30</t>
  </si>
  <si>
    <t>4046</t>
  </si>
  <si>
    <t>橡胶档套NMP5066416,Φ32.5×Φ65×17 NM031B(P) NBR 60Shore A</t>
  </si>
  <si>
    <t>4047</t>
  </si>
  <si>
    <t>机械密封腔NMP5066872,035;f.KU+NU D24960</t>
  </si>
  <si>
    <t>4048</t>
  </si>
  <si>
    <t>费斯托气缸DNC-63-80-PPV-A 163404</t>
  </si>
  <si>
    <t>4049</t>
  </si>
  <si>
    <t>费斯托气缸DSBC-63-320-PPV-A(532772 A608)</t>
  </si>
  <si>
    <t>4050</t>
  </si>
  <si>
    <t>费斯托气缸维修包DNCB-50-PPVA</t>
  </si>
  <si>
    <t>4051</t>
  </si>
  <si>
    <t>费斯托气缸活塞杆DNC-80-800-PPV-A 163432 A608</t>
  </si>
  <si>
    <t>4052</t>
  </si>
  <si>
    <t>费斯托气缸活塞杆DNCB-100-200-PPV-A 532904 A608</t>
  </si>
  <si>
    <t>4053</t>
  </si>
  <si>
    <t>垫圈30 GB/T1230</t>
  </si>
  <si>
    <t>4054</t>
  </si>
  <si>
    <t>气动不锈钢板软密封蝶阀D671XP</t>
  </si>
  <si>
    <t>4055</t>
  </si>
  <si>
    <t>小齿轮GFA107-Y15-4P-68.01-M1</t>
  </si>
  <si>
    <t>4056</t>
  </si>
  <si>
    <t>小齿轮GFA107-Y18.5-4P-51.02-M1</t>
  </si>
  <si>
    <t>4057</t>
  </si>
  <si>
    <t>费斯托气缸活塞杆DSBC-100-125-PPV-A</t>
  </si>
  <si>
    <t>4058</t>
  </si>
  <si>
    <t>费斯托气缸DSBC-100-100-PPSA-N3</t>
  </si>
  <si>
    <t>4059</t>
  </si>
  <si>
    <t>费斯托气缸活塞杆DSBC-63-320-PPSA-N3</t>
  </si>
  <si>
    <t>4060</t>
  </si>
  <si>
    <t>潜水排污泵（带底座）50WQ(Ⅱ)15-12-1.1</t>
  </si>
  <si>
    <t>4061</t>
  </si>
  <si>
    <t>EC型端面密封盖100*10，品牌：NAK</t>
  </si>
  <si>
    <t>4062</t>
  </si>
  <si>
    <t>机械密封BGMSEAL-M37-60-W-W</t>
  </si>
  <si>
    <t>4063</t>
  </si>
  <si>
    <t>机械密封BGMSEAL-40G</t>
  </si>
  <si>
    <t>4064</t>
  </si>
  <si>
    <t>气缸DSBC-50-50-PPVA-EX4</t>
  </si>
  <si>
    <t>4065</t>
  </si>
  <si>
    <t>联轴器弹性块ROTEX55 92SHA</t>
  </si>
  <si>
    <t>4066</t>
  </si>
  <si>
    <t>减速机油盖110*12</t>
  </si>
  <si>
    <t>4067</t>
  </si>
  <si>
    <t>压簧1*18*29.5</t>
  </si>
  <si>
    <t>4068</t>
  </si>
  <si>
    <t>压簧1.5*22*25</t>
  </si>
  <si>
    <t>4069</t>
  </si>
  <si>
    <t>膜片组件Φ112S Z-50S阀用大膜片</t>
  </si>
  <si>
    <t>4070</t>
  </si>
  <si>
    <t>油缸密封圈缸径85mm</t>
  </si>
  <si>
    <t>4071</t>
  </si>
  <si>
    <t>叶轮外60，内10，厚18</t>
  </si>
  <si>
    <t>4072</t>
  </si>
  <si>
    <t>输送机尾架拉紧装置型号B800</t>
  </si>
  <si>
    <t>4073</t>
  </si>
  <si>
    <t>锥套皮带轮SPB140-04,四槽，内径28mm</t>
  </si>
  <si>
    <t>4074</t>
  </si>
  <si>
    <t>SKF密封件TSN517L</t>
  </si>
  <si>
    <t>4075</t>
  </si>
  <si>
    <t>三爪联轴器38*45*105</t>
  </si>
  <si>
    <t>4076</t>
  </si>
  <si>
    <t>全片有孔炉排片GTS08502</t>
  </si>
  <si>
    <t>4077</t>
  </si>
  <si>
    <t>链轮16A 13齿 外径115mm 内径45mm</t>
  </si>
  <si>
    <t>4078</t>
  </si>
  <si>
    <t>三角齿形皮带3VX530/XPZ1340 V80</t>
  </si>
  <si>
    <t>4079</t>
  </si>
  <si>
    <t>三角齿形皮带3VX600/XPZ1520 V80</t>
  </si>
  <si>
    <t>4080</t>
  </si>
  <si>
    <t>平垫21*44*8</t>
  </si>
  <si>
    <t>4081</t>
  </si>
  <si>
    <t>耐震压力表T60 0-40MPa</t>
  </si>
  <si>
    <t>4082</t>
  </si>
  <si>
    <t>再碎机侧面挡块B326再碎机</t>
  </si>
  <si>
    <t>4083</t>
  </si>
  <si>
    <t>再碎机前后横梁B326再碎机</t>
  </si>
  <si>
    <t>4084</t>
  </si>
  <si>
    <t>硅胶垫31×24×2mm</t>
  </si>
  <si>
    <t>4085</t>
  </si>
  <si>
    <t>减速机电机输入小齿轮GFAT107-V22-4P-31.98-M3-2-0编号320820</t>
  </si>
  <si>
    <t>4086</t>
  </si>
  <si>
    <t>硅胶垫55×64×2mm</t>
  </si>
  <si>
    <t>4087</t>
  </si>
  <si>
    <t>切碎机切刀860202与XQ025-2.2切碎机配套</t>
  </si>
  <si>
    <t>4088</t>
  </si>
  <si>
    <t>机械密封FMN8-50</t>
  </si>
  <si>
    <t>4089</t>
  </si>
  <si>
    <t>空压机缓冲垫1614954200</t>
  </si>
  <si>
    <t>4090</t>
  </si>
  <si>
    <t>链轮16A,24齿</t>
  </si>
  <si>
    <t>4091</t>
  </si>
  <si>
    <t>压力表线及接头</t>
  </si>
  <si>
    <t>4092</t>
  </si>
  <si>
    <t>316L不锈钢连杆轴FG30-1</t>
  </si>
  <si>
    <t>4093</t>
  </si>
  <si>
    <t>氟橡胶定子LG41-1</t>
  </si>
  <si>
    <t>4094</t>
  </si>
  <si>
    <t>氟橡胶定子30-1</t>
  </si>
  <si>
    <t>4095</t>
  </si>
  <si>
    <t>万向节总成FG30-1</t>
  </si>
  <si>
    <t>4096</t>
  </si>
  <si>
    <t>304不锈钢转子LG41-1</t>
  </si>
  <si>
    <t>4097</t>
  </si>
  <si>
    <t>万向节总成LG41-1</t>
  </si>
  <si>
    <t>4098</t>
  </si>
  <si>
    <t>316不锈钢转子FG30-1</t>
  </si>
  <si>
    <t>4099</t>
  </si>
  <si>
    <t>304不锈钢连杆轴LG41-1</t>
  </si>
  <si>
    <t>4100</t>
  </si>
  <si>
    <t>机械密封LG41-1</t>
  </si>
  <si>
    <t>4101</t>
  </si>
  <si>
    <t>布套袖</t>
  </si>
  <si>
    <t>双</t>
  </si>
  <si>
    <t>4102</t>
  </si>
  <si>
    <t>耐酸碱手套</t>
  </si>
  <si>
    <t>4103</t>
  </si>
  <si>
    <t>耐油手套白色</t>
  </si>
  <si>
    <t>4104</t>
  </si>
  <si>
    <t>防尘眼镜</t>
  </si>
  <si>
    <t>4105</t>
  </si>
  <si>
    <t>防水袖套50*20*5  双孔</t>
  </si>
  <si>
    <t>4106</t>
  </si>
  <si>
    <t>防冲击眼镜12CM</t>
  </si>
  <si>
    <t>4107</t>
  </si>
  <si>
    <t>电焊眼镜</t>
  </si>
  <si>
    <t>4108</t>
  </si>
  <si>
    <t>电焊镜片8#</t>
  </si>
  <si>
    <t>4109</t>
  </si>
  <si>
    <t>电焊面罩</t>
  </si>
  <si>
    <t>4110</t>
  </si>
  <si>
    <t>PVC单面手套50*20*5  双孔</t>
  </si>
  <si>
    <t>4111</t>
  </si>
  <si>
    <t>单罐防毒口罩白色</t>
  </si>
  <si>
    <t>4112</t>
  </si>
  <si>
    <t>乳胶手套</t>
  </si>
  <si>
    <t>4113</t>
  </si>
  <si>
    <t>白玻镜片</t>
  </si>
  <si>
    <t>4114</t>
  </si>
  <si>
    <t>安全吊带2T4M</t>
  </si>
  <si>
    <t>4115</t>
  </si>
  <si>
    <t>安全吊带3T2M</t>
  </si>
  <si>
    <t>4116</t>
  </si>
  <si>
    <t>安全帽</t>
  </si>
  <si>
    <t>顶</t>
  </si>
  <si>
    <t>4117</t>
  </si>
  <si>
    <t>肥皂</t>
  </si>
  <si>
    <t>4118</t>
  </si>
  <si>
    <t>披肩帽</t>
  </si>
  <si>
    <t>4119</t>
  </si>
  <si>
    <t>纱手套白色</t>
  </si>
  <si>
    <t>4120</t>
  </si>
  <si>
    <t>劳保鞋</t>
  </si>
  <si>
    <t>4121</t>
  </si>
  <si>
    <t>高压绝缘鞋35KV     安全</t>
  </si>
  <si>
    <t>4122</t>
  </si>
  <si>
    <t>口罩3M</t>
  </si>
  <si>
    <t>4123</t>
  </si>
  <si>
    <t>雨衣套装</t>
  </si>
  <si>
    <t>4124</t>
  </si>
  <si>
    <t>雨鞋</t>
  </si>
  <si>
    <t>4125</t>
  </si>
  <si>
    <t>白玻璃电焊面罩上用</t>
  </si>
  <si>
    <t>4126</t>
  </si>
  <si>
    <t>防毒口罩滤芯</t>
  </si>
  <si>
    <t>4127</t>
  </si>
  <si>
    <t>彩色打印纸3联</t>
  </si>
  <si>
    <t>4128</t>
  </si>
  <si>
    <t>彩色粉笔100</t>
  </si>
  <si>
    <t>4129</t>
  </si>
  <si>
    <t>触摸屏电脑6AV6 644-0AA01-2AX0</t>
  </si>
  <si>
    <t>4130</t>
  </si>
  <si>
    <t>打印纸5联1/2</t>
  </si>
  <si>
    <t>本</t>
  </si>
  <si>
    <t>4131</t>
  </si>
  <si>
    <t>光纤双塑胶头，新式，9米</t>
  </si>
  <si>
    <t>4132</t>
  </si>
  <si>
    <t>交换机8口</t>
  </si>
  <si>
    <t>4133</t>
  </si>
  <si>
    <t>交换机</t>
  </si>
  <si>
    <t>4134</t>
  </si>
  <si>
    <t>网络转换器W&amp;T 58665</t>
  </si>
  <si>
    <t>4135</t>
  </si>
  <si>
    <t>液晶屏幕DMF50081</t>
  </si>
  <si>
    <t>4136</t>
  </si>
  <si>
    <t>棉门帘2.20*3.30</t>
  </si>
  <si>
    <t>平方米</t>
  </si>
  <si>
    <t>4137</t>
  </si>
  <si>
    <t>白粉笔1件80盒</t>
  </si>
  <si>
    <t>4138</t>
  </si>
  <si>
    <t>打印纸B5</t>
  </si>
  <si>
    <t>箱</t>
  </si>
  <si>
    <t>4139</t>
  </si>
  <si>
    <t>缠绕膜1.2m    10公斤/卷</t>
  </si>
  <si>
    <t>4140</t>
  </si>
  <si>
    <t>打包钢带16*0.6</t>
  </si>
  <si>
    <t>4141</t>
  </si>
  <si>
    <t>A型梯2.5米</t>
  </si>
  <si>
    <t>4142</t>
  </si>
  <si>
    <t>T型套筒扳手12mm</t>
  </si>
  <si>
    <t>4143</t>
  </si>
  <si>
    <t>T型套筒扳手14mm</t>
  </si>
  <si>
    <t>4144</t>
  </si>
  <si>
    <t>百分表0.01MM</t>
  </si>
  <si>
    <t>4145</t>
  </si>
  <si>
    <t>长六角旋具套筒8mm</t>
  </si>
  <si>
    <t>4146</t>
  </si>
  <si>
    <t>长套筒19mm</t>
  </si>
  <si>
    <t>4147</t>
  </si>
  <si>
    <t>冲击钻头12*150</t>
  </si>
  <si>
    <t>4148</t>
  </si>
  <si>
    <t>冲击钻头16*350</t>
  </si>
  <si>
    <t>4149</t>
  </si>
  <si>
    <t>冲击钻头25*300</t>
  </si>
  <si>
    <t>4150</t>
  </si>
  <si>
    <t>冲击钻头6*150</t>
  </si>
  <si>
    <t>4151</t>
  </si>
  <si>
    <t>冲凿YT-4714</t>
  </si>
  <si>
    <t>4152</t>
  </si>
  <si>
    <t>打磨机9227B</t>
  </si>
  <si>
    <t>4153</t>
  </si>
  <si>
    <t>呆扳手13-15</t>
  </si>
  <si>
    <t>4154</t>
  </si>
  <si>
    <t>呆扳手14*17</t>
  </si>
  <si>
    <t>4155</t>
  </si>
  <si>
    <t>呆扳手14-17</t>
  </si>
  <si>
    <t>4156</t>
  </si>
  <si>
    <t>呆扳手18-21</t>
  </si>
  <si>
    <t>4157</t>
  </si>
  <si>
    <t>呆扳手22*24mm</t>
  </si>
  <si>
    <t>4158</t>
  </si>
  <si>
    <t>呆扳手23*26mm</t>
  </si>
  <si>
    <t>4159</t>
  </si>
  <si>
    <t>呆扳手27*30mm</t>
  </si>
  <si>
    <t>4160</t>
  </si>
  <si>
    <t>呆扳手30-32</t>
  </si>
  <si>
    <t>4161</t>
  </si>
  <si>
    <t>呆扳手34mm</t>
  </si>
  <si>
    <t>4162</t>
  </si>
  <si>
    <t>呆扳手55mm</t>
  </si>
  <si>
    <t>4163</t>
  </si>
  <si>
    <t>呆扳手60mm</t>
  </si>
  <si>
    <t>4164</t>
  </si>
  <si>
    <t>呆扳手65mm</t>
  </si>
  <si>
    <t>4165</t>
  </si>
  <si>
    <t>呆扳手75mm</t>
  </si>
  <si>
    <t>4166</t>
  </si>
  <si>
    <t>呆扳手9*11</t>
  </si>
  <si>
    <t>4167</t>
  </si>
  <si>
    <t>单作用空心千斤顶RCH-202</t>
  </si>
  <si>
    <t>4168</t>
  </si>
  <si>
    <t>电动葫芦</t>
  </si>
  <si>
    <t>4169</t>
  </si>
  <si>
    <t>电动葫芦1T-5M,运速20M/MIN,升速8M/MIN</t>
  </si>
  <si>
    <t>4170</t>
  </si>
  <si>
    <t>吊装带2T2米</t>
  </si>
  <si>
    <t>4171</t>
  </si>
  <si>
    <t>吊装带3T3米</t>
  </si>
  <si>
    <t>4172</t>
  </si>
  <si>
    <t>断丝取出器</t>
  </si>
  <si>
    <t>4173</t>
  </si>
  <si>
    <t>断头螺丝取出器SMTM-12 M4-M24mm</t>
  </si>
  <si>
    <t>4174</t>
  </si>
  <si>
    <t>方管钢锯架12"</t>
  </si>
  <si>
    <t>4175</t>
  </si>
  <si>
    <t>风炮套筒22mm*1" 世达ST34910</t>
  </si>
  <si>
    <t>4176</t>
  </si>
  <si>
    <t>钢丝钳</t>
  </si>
  <si>
    <t>4177</t>
  </si>
  <si>
    <t>钢直尺150mm</t>
  </si>
  <si>
    <t>4178</t>
  </si>
  <si>
    <t>钢直尺2000mm</t>
  </si>
  <si>
    <t>4179</t>
  </si>
  <si>
    <t>高压充气筒熊猫</t>
  </si>
  <si>
    <t>4180</t>
  </si>
  <si>
    <t>高压喷枪</t>
  </si>
  <si>
    <t>4181</t>
  </si>
  <si>
    <t>工具包</t>
  </si>
  <si>
    <t>4182</t>
  </si>
  <si>
    <t>管钳450</t>
  </si>
  <si>
    <t>4183</t>
  </si>
  <si>
    <t>管钳600</t>
  </si>
  <si>
    <t>4184</t>
  </si>
  <si>
    <t>焊锡膏</t>
  </si>
  <si>
    <t>4185</t>
  </si>
  <si>
    <t>滑石笔400*3.0mm</t>
  </si>
  <si>
    <t>4186</t>
  </si>
  <si>
    <t>活动扳手250</t>
  </si>
  <si>
    <t>4187</t>
  </si>
  <si>
    <t>活动扳手47208（24”）</t>
  </si>
  <si>
    <t>4188</t>
  </si>
  <si>
    <t>活动扳手8寸</t>
  </si>
  <si>
    <t>4189</t>
  </si>
  <si>
    <t>机械螺旋千斤顶QL100</t>
  </si>
  <si>
    <t>4190</t>
  </si>
  <si>
    <t>机械螺旋千斤顶QL20</t>
  </si>
  <si>
    <t>4191</t>
  </si>
  <si>
    <t>机械螺旋千斤顶QL5</t>
  </si>
  <si>
    <t>4192</t>
  </si>
  <si>
    <t>机械螺旋千斤顶QL50</t>
  </si>
  <si>
    <t>4193</t>
  </si>
  <si>
    <t>夹柄起子200mm</t>
  </si>
  <si>
    <t>4194</t>
  </si>
  <si>
    <t>剪刀93105钢制，7寸，钳工专用</t>
  </si>
  <si>
    <t>4195</t>
  </si>
  <si>
    <t>绝缘螺丝刀十字5*150</t>
  </si>
  <si>
    <t>4196</t>
  </si>
  <si>
    <t>卡簧钳5寸   世达</t>
  </si>
  <si>
    <t>4197</t>
  </si>
  <si>
    <t>卡簧钳7寸</t>
  </si>
  <si>
    <t>4198</t>
  </si>
  <si>
    <t>拉马（手动三爪）350mm</t>
  </si>
  <si>
    <t>4199</t>
  </si>
  <si>
    <t>拉马（手动三爪）400mm</t>
  </si>
  <si>
    <t>4200</t>
  </si>
  <si>
    <t>烙铁芯60W</t>
  </si>
  <si>
    <t>4201</t>
  </si>
  <si>
    <t>链条管子钳6寸</t>
  </si>
  <si>
    <t>4202</t>
  </si>
  <si>
    <t>两用扳手12mm</t>
  </si>
  <si>
    <t>4203</t>
  </si>
  <si>
    <t>两用扳手13mm</t>
  </si>
  <si>
    <t>4204</t>
  </si>
  <si>
    <t>两用扳手14mm</t>
  </si>
  <si>
    <t>4205</t>
  </si>
  <si>
    <t>两用扳手16mm</t>
  </si>
  <si>
    <t>4206</t>
  </si>
  <si>
    <t>两用扳手17mm</t>
  </si>
  <si>
    <t>4207</t>
  </si>
  <si>
    <t>两用扳手21mm</t>
  </si>
  <si>
    <t>4208</t>
  </si>
  <si>
    <t>两用扳手22mm</t>
  </si>
  <si>
    <t>4209</t>
  </si>
  <si>
    <t>两用扳手24mm</t>
  </si>
  <si>
    <t>4210</t>
  </si>
  <si>
    <t>两用扳手25mm</t>
  </si>
  <si>
    <t>4211</t>
  </si>
  <si>
    <t>两用扳手34MM</t>
  </si>
  <si>
    <t>4212</t>
  </si>
  <si>
    <t>两用扳手36</t>
  </si>
  <si>
    <t>4213</t>
  </si>
  <si>
    <t>两用扳手46mm</t>
  </si>
  <si>
    <t>4214</t>
  </si>
  <si>
    <t>两用扳手50mm</t>
  </si>
  <si>
    <t>4215</t>
  </si>
  <si>
    <t>两用扳手8mm</t>
  </si>
  <si>
    <t>4216</t>
  </si>
  <si>
    <t>两用扳手9mm</t>
  </si>
  <si>
    <t>4217</t>
  </si>
  <si>
    <t>两用快速扳手41mm</t>
  </si>
  <si>
    <t>4218</t>
  </si>
  <si>
    <t>六角风动套筒1"*30mm</t>
  </si>
  <si>
    <t>4219</t>
  </si>
  <si>
    <t>六角风动套筒1"*36mm</t>
  </si>
  <si>
    <t>4220</t>
  </si>
  <si>
    <t>六角风动套筒1"，55mm 世达34940</t>
  </si>
  <si>
    <t>4221</t>
  </si>
  <si>
    <t>六角风动套筒3/4"，55mm 世达34640</t>
  </si>
  <si>
    <t>4222</t>
  </si>
  <si>
    <t>六角风动套筒3/4“ 30mm</t>
  </si>
  <si>
    <t>4223</t>
  </si>
  <si>
    <t>螺纹丝套安装扳手TM10*1.5PW</t>
  </si>
  <si>
    <t>4224</t>
  </si>
  <si>
    <t>螺纹丝套安装扳手TM10*1PW</t>
  </si>
  <si>
    <t>4225</t>
  </si>
  <si>
    <t>螺纹丝套安装扳手TM12*1.75PW</t>
  </si>
  <si>
    <t>4226</t>
  </si>
  <si>
    <t>螺纹丝套安装扳手TM14*1.5PW</t>
  </si>
  <si>
    <t>4227</t>
  </si>
  <si>
    <t>螺纹丝套安装扳手TM16*1.5PW</t>
  </si>
  <si>
    <t>4228</t>
  </si>
  <si>
    <t>螺纹丝套安装扳手TM20*2.5PW</t>
  </si>
  <si>
    <t>4229</t>
  </si>
  <si>
    <t>螺纹丝套安装扳手TM24*3PW</t>
  </si>
  <si>
    <t>4230</t>
  </si>
  <si>
    <t>螺纹丝套安装扳手TM6*1PW</t>
  </si>
  <si>
    <t>4231</t>
  </si>
  <si>
    <t>螺纹丝套安装扳手TM8*1PW</t>
  </si>
  <si>
    <t>4232</t>
  </si>
  <si>
    <t>螺纹丝套安装工具TM14*2PW</t>
  </si>
  <si>
    <t>4233</t>
  </si>
  <si>
    <t>螺纹丝套安装工具TM16*2</t>
  </si>
  <si>
    <t>4234</t>
  </si>
  <si>
    <t>梅花扳手12-14</t>
  </si>
  <si>
    <t>4235</t>
  </si>
  <si>
    <t>梅花扳手13*16</t>
  </si>
  <si>
    <t>4236</t>
  </si>
  <si>
    <t>梅花扳手13-15</t>
  </si>
  <si>
    <t>4237</t>
  </si>
  <si>
    <t>梅花扳手14*17mm</t>
  </si>
  <si>
    <t>4238</t>
  </si>
  <si>
    <t>梅花扳手18*21</t>
  </si>
  <si>
    <t>4239</t>
  </si>
  <si>
    <t>梅花扳手24*27mm</t>
  </si>
  <si>
    <t>4240</t>
  </si>
  <si>
    <t>梅花扳手24-27</t>
  </si>
  <si>
    <t>4241</t>
  </si>
  <si>
    <t>梅花扳手34mm</t>
  </si>
  <si>
    <t>4242</t>
  </si>
  <si>
    <t>梅花扳手60㎜</t>
  </si>
  <si>
    <t>4243</t>
  </si>
  <si>
    <t>梅花扳手65mm</t>
  </si>
  <si>
    <t>4244</t>
  </si>
  <si>
    <t>梅花扳手得力5.5-32（12件套）</t>
  </si>
  <si>
    <t>4245</t>
  </si>
  <si>
    <t>美工刀片</t>
  </si>
  <si>
    <t>4246</t>
  </si>
  <si>
    <t>内径千分尺测量50-600MM，精度0.01MM</t>
  </si>
  <si>
    <t>4247</t>
  </si>
  <si>
    <t>内卡、外卡规500MM</t>
  </si>
  <si>
    <t>4248</t>
  </si>
  <si>
    <t>内六角扳手17mm</t>
  </si>
  <si>
    <t>4249</t>
  </si>
  <si>
    <t>内六角扳手18mm</t>
  </si>
  <si>
    <t>4250</t>
  </si>
  <si>
    <t>内六角扳手19mm</t>
  </si>
  <si>
    <t>4251</t>
  </si>
  <si>
    <t>内六角扳手32mm</t>
  </si>
  <si>
    <t>4252</t>
  </si>
  <si>
    <t>内六角扳手3mm</t>
  </si>
  <si>
    <t>4253</t>
  </si>
  <si>
    <t>内六角扳手5MM 世达</t>
  </si>
  <si>
    <t>4254</t>
  </si>
  <si>
    <t>内六角扳手M21</t>
  </si>
  <si>
    <t>4255</t>
  </si>
  <si>
    <t>镊子125mm</t>
  </si>
  <si>
    <t>4256</t>
  </si>
  <si>
    <t>皮带冲14mm</t>
  </si>
  <si>
    <t>4257</t>
  </si>
  <si>
    <t>皮带冲ф20</t>
  </si>
  <si>
    <t>4258</t>
  </si>
  <si>
    <t>皮带冲ф22</t>
  </si>
  <si>
    <t>4259</t>
  </si>
  <si>
    <t>皮带冲ф40</t>
  </si>
  <si>
    <t>4260</t>
  </si>
  <si>
    <t>皮带冲ф45</t>
  </si>
  <si>
    <t>4261</t>
  </si>
  <si>
    <t>平板抛光机9245B</t>
  </si>
  <si>
    <t>4262</t>
  </si>
  <si>
    <t>平锉刀（粗锉级）20mm</t>
  </si>
  <si>
    <t>4263</t>
  </si>
  <si>
    <t>气保焊枪350A</t>
  </si>
  <si>
    <t>4264</t>
  </si>
  <si>
    <t>气动黄油枪</t>
  </si>
  <si>
    <t>4265</t>
  </si>
  <si>
    <t>汽油喷灯2.5L</t>
  </si>
  <si>
    <t>4266</t>
  </si>
  <si>
    <t>钳式滤清器扳手12”</t>
  </si>
  <si>
    <t>4267</t>
  </si>
  <si>
    <t>热风枪GHG500/2</t>
  </si>
  <si>
    <t>4268</t>
  </si>
  <si>
    <t>三爪拉马 世达</t>
  </si>
  <si>
    <t>4269</t>
  </si>
  <si>
    <t>手虎钳50mm</t>
  </si>
  <si>
    <t>4270</t>
  </si>
  <si>
    <t>手拉葫芦2T</t>
  </si>
  <si>
    <t>4271</t>
  </si>
  <si>
    <t>手拉葫芦2T*3M（单链）</t>
  </si>
  <si>
    <t>4272</t>
  </si>
  <si>
    <t>手拉葫芦5T*6m</t>
  </si>
  <si>
    <t>4273</t>
  </si>
  <si>
    <t>水冷焊枪WP-18</t>
  </si>
  <si>
    <t>4274</t>
  </si>
  <si>
    <t>水平尺600</t>
  </si>
  <si>
    <t>4275</t>
  </si>
  <si>
    <t>套筒头16mm</t>
  </si>
  <si>
    <t>4276</t>
  </si>
  <si>
    <t>套装呆扳手得力8-32（12件套）</t>
  </si>
  <si>
    <t>4277</t>
  </si>
  <si>
    <t>通针割嘴清理器具</t>
  </si>
  <si>
    <t>4278</t>
  </si>
  <si>
    <t>外径千分尺100-125</t>
  </si>
  <si>
    <t>4279</t>
  </si>
  <si>
    <t>外径千分尺125-150</t>
  </si>
  <si>
    <t>4280</t>
  </si>
  <si>
    <t>外径千分尺25-50</t>
  </si>
  <si>
    <t>4281</t>
  </si>
  <si>
    <t>外径千分尺50-75</t>
  </si>
  <si>
    <t>4282</t>
  </si>
  <si>
    <t>外径千分尺75-100</t>
  </si>
  <si>
    <t>4283</t>
  </si>
  <si>
    <t>万能角度尺320°</t>
  </si>
  <si>
    <t>4284</t>
  </si>
  <si>
    <t>钨针2.4*150mm</t>
  </si>
  <si>
    <t>4285</t>
  </si>
  <si>
    <t>一体式液压拉马SM-20</t>
  </si>
  <si>
    <t>4286</t>
  </si>
  <si>
    <t>移动小车1T</t>
  </si>
  <si>
    <t>4287</t>
  </si>
  <si>
    <t>油灰刀φ1.5mm</t>
  </si>
  <si>
    <t>4288</t>
  </si>
  <si>
    <t>油漆刷2“</t>
  </si>
  <si>
    <t>4289</t>
  </si>
  <si>
    <t>油漆刷4“</t>
  </si>
  <si>
    <t>4290</t>
  </si>
  <si>
    <t>油起子8*65</t>
  </si>
  <si>
    <t>4291</t>
  </si>
  <si>
    <t>油压千斤顶QYL10</t>
  </si>
  <si>
    <t>4292</t>
  </si>
  <si>
    <t>油压千斤顶QYL30</t>
  </si>
  <si>
    <t>4293</t>
  </si>
  <si>
    <t>预制式扭力扳手500-2000Nm</t>
  </si>
  <si>
    <t>4294</t>
  </si>
  <si>
    <t>圆头锤0.5P</t>
  </si>
  <si>
    <t>4295</t>
  </si>
  <si>
    <t>月牙扳手100*110</t>
  </si>
  <si>
    <t>4296</t>
  </si>
  <si>
    <t>月牙扳手165*170</t>
  </si>
  <si>
    <t>4297</t>
  </si>
  <si>
    <t>月牙扳手180*200</t>
  </si>
  <si>
    <t>4298</t>
  </si>
  <si>
    <t>月牙扳手200*220</t>
  </si>
  <si>
    <t>4299</t>
  </si>
  <si>
    <t>月牙扳手220*240</t>
  </si>
  <si>
    <t>4300</t>
  </si>
  <si>
    <t>直磨机GD0800C</t>
  </si>
  <si>
    <t>4301</t>
  </si>
  <si>
    <t>重型套筒17mm</t>
  </si>
  <si>
    <t>4302</t>
  </si>
  <si>
    <t>重型套筒34MM</t>
  </si>
  <si>
    <t>4303</t>
  </si>
  <si>
    <t>重型套筒41MM</t>
  </si>
  <si>
    <t>4304</t>
  </si>
  <si>
    <t>重型套筒扳手26件套</t>
  </si>
  <si>
    <t>4305</t>
  </si>
  <si>
    <t>重型液压千斤顶起重吨位100吨</t>
  </si>
  <si>
    <t>4306</t>
  </si>
  <si>
    <t>重型液压千斤顶起重吨位10吨，世达编号97805</t>
  </si>
  <si>
    <t>4307</t>
  </si>
  <si>
    <t>重型液压千斤顶起重吨位32吨，世达编号97809</t>
  </si>
  <si>
    <t>4308</t>
  </si>
  <si>
    <t>重型液压千斤顶起重吨位50吨</t>
  </si>
  <si>
    <t>4309</t>
  </si>
  <si>
    <t>重型液压千斤顶起重吨位8吨，世达编号97804</t>
  </si>
  <si>
    <t>4310</t>
  </si>
  <si>
    <t>轴用曲口卡簧钳13寸</t>
  </si>
  <si>
    <t>4311</t>
  </si>
  <si>
    <t>轴用直口卡簧钳13寸</t>
  </si>
  <si>
    <t>4312</t>
  </si>
  <si>
    <t>轴用直口卡簧钳7寸</t>
  </si>
  <si>
    <t>4313</t>
  </si>
  <si>
    <t>钻夹头1.5-13 1/2"-26</t>
  </si>
  <si>
    <t>4314</t>
  </si>
  <si>
    <t>双向快扳19mm,SATA46612</t>
  </si>
  <si>
    <t>4315</t>
  </si>
  <si>
    <t>呆头梅花扳手46</t>
  </si>
  <si>
    <t>4316</t>
  </si>
  <si>
    <t>皮带冲16mm</t>
  </si>
  <si>
    <t>4317</t>
  </si>
  <si>
    <t>管钳子10寸</t>
  </si>
  <si>
    <t>4318</t>
  </si>
  <si>
    <t>棘轮扳手1/2</t>
  </si>
  <si>
    <t>4319</t>
  </si>
  <si>
    <t>六角套筒24MM</t>
  </si>
  <si>
    <t>4320</t>
  </si>
  <si>
    <t>敲击开口扳手46，SATA48610</t>
  </si>
  <si>
    <t>4321</t>
  </si>
  <si>
    <t>电动锤钻GBH3-25DRE配220V软电缆线长3m</t>
  </si>
  <si>
    <t>4322</t>
  </si>
  <si>
    <t>加长磨头内圆磨220V软电缆线长3m</t>
  </si>
  <si>
    <t>4323</t>
  </si>
  <si>
    <t>截链器</t>
  </si>
  <si>
    <t>4324</t>
  </si>
  <si>
    <t>吊装带2Ｔ3Ｍ</t>
  </si>
  <si>
    <t>4325</t>
  </si>
  <si>
    <t>单点自动润滑器LAGD125/WA2</t>
  </si>
  <si>
    <t>4326</t>
  </si>
  <si>
    <t>SKF轴承拉拔器TMMA 75H</t>
  </si>
  <si>
    <t>4327</t>
  </si>
  <si>
    <t>清罐脱氧剂硼酸≥99.4%</t>
  </si>
  <si>
    <t>4328</t>
  </si>
  <si>
    <t>丙酮AR500ml</t>
  </si>
  <si>
    <t>4329</t>
  </si>
  <si>
    <t>502胶</t>
  </si>
  <si>
    <t>4330</t>
  </si>
  <si>
    <t>敌克8千克</t>
  </si>
  <si>
    <t>4331</t>
  </si>
  <si>
    <t>聚酰胺树脂低分子650　1kg/瓶</t>
  </si>
  <si>
    <t>4332</t>
  </si>
  <si>
    <t>除锈剂WD40</t>
  </si>
  <si>
    <t>4333</t>
  </si>
  <si>
    <t>除垢剂500ML</t>
  </si>
  <si>
    <t>4334</t>
  </si>
  <si>
    <t>荧光漆白色800克/瓶</t>
  </si>
  <si>
    <t>4335</t>
  </si>
  <si>
    <t>荧光漆红色800克/瓶</t>
  </si>
  <si>
    <t>4336</t>
  </si>
  <si>
    <t>马路标线漆黄色</t>
  </si>
  <si>
    <t>4337</t>
  </si>
  <si>
    <t>原子灰3千克/桶</t>
  </si>
  <si>
    <t>4338</t>
  </si>
  <si>
    <t>环氧树脂6601E-44　1kg/瓶</t>
  </si>
  <si>
    <t>4339</t>
  </si>
  <si>
    <t>螺纹锁固剂243型 50ml</t>
  </si>
  <si>
    <t>4340</t>
  </si>
  <si>
    <t>螺纹锁固剂272型 50ml</t>
  </si>
  <si>
    <t>4341</t>
  </si>
  <si>
    <t>高温丝扣防粘剂6601　1kg/瓶</t>
  </si>
  <si>
    <t>4342</t>
  </si>
  <si>
    <t>工业盐</t>
  </si>
  <si>
    <t>4343</t>
  </si>
  <si>
    <t>自喷漆中黄226G/瓶</t>
  </si>
  <si>
    <t>4344</t>
  </si>
  <si>
    <t>自喷漆黑色228g/瓶</t>
  </si>
  <si>
    <t>4345</t>
  </si>
  <si>
    <t>自喷漆解放蓝色 228g/瓶</t>
  </si>
  <si>
    <t>4346</t>
  </si>
  <si>
    <t>混凝土膨胀剂370W</t>
  </si>
  <si>
    <t>4347</t>
  </si>
  <si>
    <t>磷酸溶液（除垢剂）25kg/桶</t>
  </si>
  <si>
    <t>4348</t>
  </si>
  <si>
    <t>固化剂2.5kg/桶</t>
  </si>
  <si>
    <t>4349</t>
  </si>
  <si>
    <t>国产皂化液质优</t>
  </si>
  <si>
    <t>4350</t>
  </si>
  <si>
    <t>厌氧型平面密封胶</t>
  </si>
  <si>
    <t>4351</t>
  </si>
  <si>
    <t>水垢清洗剂20L/桶</t>
  </si>
  <si>
    <t>4352</t>
  </si>
  <si>
    <t>油垢清洗剂20L/桶</t>
  </si>
  <si>
    <t>4353</t>
  </si>
  <si>
    <t>木托盘1220*2200</t>
  </si>
  <si>
    <t>4354</t>
  </si>
  <si>
    <t>木托盘1830*1220</t>
  </si>
  <si>
    <t>4355</t>
  </si>
  <si>
    <t>木托盘2100*830</t>
  </si>
  <si>
    <t>4356</t>
  </si>
  <si>
    <t>木托盘2100*860</t>
  </si>
  <si>
    <t>4357</t>
  </si>
  <si>
    <t>木托盘1220*1220</t>
  </si>
  <si>
    <t>4358</t>
  </si>
  <si>
    <t>轴承2208</t>
  </si>
  <si>
    <t>4359</t>
  </si>
  <si>
    <t>链式联轴器IS1218</t>
  </si>
  <si>
    <t>4360</t>
  </si>
  <si>
    <t>电磁阀G3-1-A 24V=,HAWE哈威</t>
  </si>
  <si>
    <t>4361</t>
  </si>
  <si>
    <t>后处理对角锯93-0102-09-68-90</t>
  </si>
  <si>
    <t>4362</t>
  </si>
  <si>
    <t>维美德弹性联轴器VAL0129256</t>
  </si>
  <si>
    <t>4363</t>
  </si>
  <si>
    <t>维美德管接头SDU0053546-01</t>
  </si>
  <si>
    <t>4364</t>
  </si>
  <si>
    <t>维美德管接头VAL0109802</t>
  </si>
  <si>
    <t>4365</t>
  </si>
  <si>
    <t>维美德密封圈VAL0179030</t>
  </si>
  <si>
    <t>4366</t>
  </si>
  <si>
    <t>维美德排气口VALOO13445</t>
  </si>
  <si>
    <t>4367</t>
  </si>
  <si>
    <t>维美德喷油嘴SUN10202123</t>
  </si>
  <si>
    <t>4368</t>
  </si>
  <si>
    <t>维美德软管SUN10202777-01</t>
  </si>
  <si>
    <t>4369</t>
  </si>
  <si>
    <t>维美德软管SUN10202777-03</t>
  </si>
  <si>
    <t>4370</t>
  </si>
  <si>
    <t>维美德软管SUN10202777-05</t>
  </si>
  <si>
    <t>4371</t>
  </si>
  <si>
    <t>维美德软管SUN10202777-06</t>
  </si>
  <si>
    <t>4372</t>
  </si>
  <si>
    <t>维美德软管SUN10202777-08</t>
  </si>
  <si>
    <t>4373</t>
  </si>
  <si>
    <t>维美德软管SUN10202777-09</t>
  </si>
  <si>
    <t>4374</t>
  </si>
  <si>
    <t>维美德软管SUN10202822-01</t>
  </si>
  <si>
    <t>4375</t>
  </si>
  <si>
    <t>维美德轴密封VAL0250487</t>
  </si>
  <si>
    <t>4376</t>
  </si>
  <si>
    <t>轴承100402015</t>
  </si>
  <si>
    <t>4377</t>
  </si>
  <si>
    <t>齿轮100402768</t>
  </si>
  <si>
    <t>4378</t>
  </si>
  <si>
    <t>橡胶弹性块123*61*27 十爪</t>
  </si>
  <si>
    <t>4379</t>
  </si>
  <si>
    <t>轴承100401984</t>
  </si>
  <si>
    <t>4380</t>
  </si>
  <si>
    <t>齿轮轴100402643</t>
  </si>
  <si>
    <t>4381</t>
  </si>
  <si>
    <t>镀锌管DN100</t>
  </si>
  <si>
    <t>4382</t>
  </si>
  <si>
    <t>砂带调偏气缸Art.-No. 5610746</t>
  </si>
  <si>
    <t>4383</t>
  </si>
  <si>
    <t>格雷康电磁阀体（不含线圈） 599712</t>
  </si>
  <si>
    <t>4384</t>
  </si>
  <si>
    <t>电路板控制卡VAL0122977</t>
  </si>
  <si>
    <t>4385</t>
  </si>
  <si>
    <t>电路板控制卡VAL0122979</t>
  </si>
  <si>
    <t>4386</t>
  </si>
  <si>
    <t>链式联轴器外壳IS1218 COV</t>
  </si>
  <si>
    <t>4387</t>
  </si>
  <si>
    <t>PUN-H聚氨酯气管外径Φ14*2-BL(100m),100m/包,</t>
  </si>
  <si>
    <t>4388</t>
  </si>
  <si>
    <t>FESTO气动二联件压力表PAGN-50-16-G1/4,8001506#</t>
  </si>
  <si>
    <t>4389</t>
  </si>
  <si>
    <t>气管快插直接Φ14</t>
  </si>
  <si>
    <t>4390</t>
  </si>
  <si>
    <t>喷浆阀耐磨套SDU0026490</t>
  </si>
  <si>
    <t>4391</t>
  </si>
  <si>
    <t>油封件号176133</t>
  </si>
  <si>
    <t>4392</t>
  </si>
  <si>
    <t>油封件号174343</t>
  </si>
  <si>
    <t>4393</t>
  </si>
  <si>
    <t>齿轮件号41361</t>
  </si>
  <si>
    <t>4394</t>
  </si>
  <si>
    <t>齿轮件号42234</t>
  </si>
  <si>
    <t>4395</t>
  </si>
  <si>
    <t>电磁阀GS2-1-A 24V=,HAWE哈威</t>
  </si>
  <si>
    <t>4396</t>
  </si>
  <si>
    <t>两位三通电磁单向阀M-3SED 6 UK13/35CG24N9K4,MNR:R900052621,</t>
  </si>
  <si>
    <t>4397</t>
  </si>
  <si>
    <t>阿特拉斯电磁阀1089058003</t>
  </si>
  <si>
    <t>4398</t>
  </si>
  <si>
    <t>O型圈VAL0098370 FKM701 SS162670</t>
  </si>
  <si>
    <t>4399</t>
  </si>
  <si>
    <t>退卸隔套SDU0030044</t>
  </si>
  <si>
    <t>4400</t>
  </si>
  <si>
    <t>专用压簧VAL0160069,SF-TF 4x14x35 SS 1774-04 (DIN17223-B) No1749</t>
  </si>
  <si>
    <t>4401</t>
  </si>
  <si>
    <t>O型圈VAL0040647 FKM701 SS162670</t>
  </si>
  <si>
    <t>4402</t>
  </si>
  <si>
    <t>O型圈VAL0117383 FKM701 SS162670</t>
  </si>
  <si>
    <t>4403</t>
  </si>
  <si>
    <t>O型圈3680*8.4</t>
  </si>
  <si>
    <t>4404</t>
  </si>
  <si>
    <t>维美德喷浆阀驱动轴DN80/DN100PN25</t>
  </si>
  <si>
    <t>4405</t>
  </si>
  <si>
    <t>Festo气缸密封件维修包DNGZK-200</t>
  </si>
  <si>
    <t>4406</t>
  </si>
  <si>
    <t>Y型带销接杆SG-M16*1.5(内螺纹）U型连接康茂胜Camozzi</t>
  </si>
  <si>
    <t>4407</t>
  </si>
  <si>
    <t>轴承185018</t>
  </si>
  <si>
    <t>4408</t>
  </si>
  <si>
    <t>轴承32944</t>
  </si>
  <si>
    <t>4409</t>
  </si>
  <si>
    <t>轴承625-2Z</t>
  </si>
  <si>
    <t>4410</t>
  </si>
  <si>
    <t>轴承RNN212291</t>
  </si>
  <si>
    <t>4411</t>
  </si>
  <si>
    <t>分配器VAL0119542</t>
  </si>
  <si>
    <t>4412</t>
  </si>
  <si>
    <t>耐高温软连接VAL0177030RUBBER CL0TH2.0mm</t>
  </si>
  <si>
    <t>4413</t>
  </si>
  <si>
    <t>VAL0175416 CLAMPING STRIPTrellex7508514 904000163</t>
  </si>
  <si>
    <t>4414</t>
  </si>
  <si>
    <t>高温油管SUN10204388</t>
  </si>
  <si>
    <t>4415</t>
  </si>
  <si>
    <t>螺栓0107516</t>
  </si>
  <si>
    <t>4416</t>
  </si>
  <si>
    <t>维美德螺栓0162706</t>
  </si>
  <si>
    <t>4417</t>
  </si>
  <si>
    <t>双联油泵01ZA011C442AD*01ZA0110042PD</t>
  </si>
  <si>
    <t>4418</t>
  </si>
  <si>
    <t>油泵意大利01ZA016C442D</t>
  </si>
  <si>
    <t>4419</t>
  </si>
  <si>
    <t>磁回油过滤装置</t>
  </si>
  <si>
    <t>4420</t>
  </si>
  <si>
    <t>石蜡计量泵机械密封676787</t>
  </si>
  <si>
    <t>4421</t>
  </si>
  <si>
    <t>固化剂计量机械密封5027057</t>
  </si>
  <si>
    <t>4422</t>
  </si>
  <si>
    <t>三角皮带A-980</t>
  </si>
  <si>
    <t>4423</t>
  </si>
  <si>
    <t>高速轴油封520120</t>
  </si>
  <si>
    <t>4424</t>
  </si>
  <si>
    <t>低速轴油封520150</t>
  </si>
  <si>
    <t>4425</t>
  </si>
  <si>
    <t>油封1001375</t>
  </si>
  <si>
    <t>4426</t>
  </si>
  <si>
    <t>油封562100</t>
  </si>
  <si>
    <t>4427</t>
  </si>
  <si>
    <t>四氟垫片10*18*2</t>
  </si>
  <si>
    <t>4428</t>
  </si>
  <si>
    <t>弹性座封闸阀Z45X-16 DN100 PN16 阀体长度200</t>
  </si>
  <si>
    <t>4429</t>
  </si>
  <si>
    <t>快速锁扣中号鱼尾柄 材质304</t>
  </si>
  <si>
    <t>4430</t>
  </si>
  <si>
    <t>西门子断路器3WL1210-4BB34-4AN2-Z</t>
  </si>
  <si>
    <t>4431</t>
  </si>
  <si>
    <t>VALVE阀99-0650-38-40-93</t>
  </si>
  <si>
    <t>4432</t>
  </si>
  <si>
    <t>迪芬巴赫连接头99-0650-36-29-80</t>
  </si>
  <si>
    <t>4433</t>
  </si>
  <si>
    <t>迪芬巴赫油管800mm长99-0450-68-37-00</t>
  </si>
  <si>
    <t>4434</t>
  </si>
  <si>
    <t>迪芬巴赫滤芯99-0550-81-44-00</t>
  </si>
  <si>
    <t>4435</t>
  </si>
  <si>
    <t>迪芬巴赫接近开关00-0100-02-84-56</t>
  </si>
  <si>
    <t>4436</t>
  </si>
  <si>
    <t>缓冲块德国G330-PB82</t>
  </si>
  <si>
    <t>4437</t>
  </si>
  <si>
    <t>开关KTR刚性联轴器70*115*91</t>
  </si>
  <si>
    <t>4438</t>
  </si>
  <si>
    <t>磁力泵主轴CQB32-25-125F</t>
  </si>
  <si>
    <t>4439</t>
  </si>
  <si>
    <t>磁力泵隔离总成CQB32-25-125F</t>
  </si>
  <si>
    <t>4440</t>
  </si>
  <si>
    <t>磁力泵叶轮CQB32-25-125F</t>
  </si>
  <si>
    <t>4441</t>
  </si>
  <si>
    <t>博格曼机械密封MG1/35-G60-Q2Q2VGG</t>
  </si>
  <si>
    <t>4442</t>
  </si>
  <si>
    <t>费斯托气缸50-80订货号1366951</t>
  </si>
  <si>
    <t>4443</t>
  </si>
  <si>
    <t>轴承SKFNU2206EM</t>
  </si>
  <si>
    <t>4444</t>
  </si>
  <si>
    <t>派克液压油管DN06 EN853 2SN</t>
  </si>
  <si>
    <t>4445</t>
  </si>
  <si>
    <t>派克油滤芯0-40CN-2-5Q</t>
  </si>
  <si>
    <t>4446</t>
  </si>
  <si>
    <t>同步轮宽37,30齿内径锥套1610内孔25</t>
  </si>
  <si>
    <t>4447</t>
  </si>
  <si>
    <t>同步轮宽37mm30齿内径47mm</t>
  </si>
  <si>
    <t>4448</t>
  </si>
  <si>
    <t>304不锈钢·高压卡套弯头520耐压25Mpa</t>
  </si>
  <si>
    <t>4449</t>
  </si>
  <si>
    <t>哈威液压控制阀GR2-2  24V</t>
  </si>
  <si>
    <t>4450</t>
  </si>
  <si>
    <t>哈威液压控制阀GS-2  24V</t>
  </si>
  <si>
    <t>4451</t>
  </si>
  <si>
    <t>哈威液压控制阀GR2-3  24V</t>
  </si>
  <si>
    <t>4452</t>
  </si>
  <si>
    <t>哈威单向插装阀ER11</t>
  </si>
  <si>
    <t>4453</t>
  </si>
  <si>
    <t>HW哈威液压控制阀G3-1A  24V</t>
  </si>
  <si>
    <t>4454</t>
  </si>
  <si>
    <t>哈威液压控制阀GR2-1  24V</t>
  </si>
  <si>
    <t>4455</t>
  </si>
  <si>
    <t>哈威液压控制阀GS2-1R 24V</t>
  </si>
  <si>
    <t>4456</t>
  </si>
  <si>
    <t>哈威液压控制阀GZ3-2  24V</t>
  </si>
  <si>
    <t>4457</t>
  </si>
  <si>
    <t>德国力士乐限压阀DBDSK18/315 10W34</t>
  </si>
  <si>
    <t>4458</t>
  </si>
  <si>
    <t>德国力士乐压力控制阀900316232？</t>
  </si>
  <si>
    <t>4459</t>
  </si>
  <si>
    <t>德国力士乐液控单向阀900597726?</t>
  </si>
  <si>
    <t>4460</t>
  </si>
  <si>
    <t>德国力士乐液控单向阀900483371</t>
  </si>
  <si>
    <t>4461</t>
  </si>
  <si>
    <t>德国力士乐减压阀900469279？</t>
  </si>
  <si>
    <t>4462</t>
  </si>
  <si>
    <t>德国力士乐溢流阀900424155</t>
  </si>
  <si>
    <t>4463</t>
  </si>
  <si>
    <t>德国力士乐溢流阀900424158</t>
  </si>
  <si>
    <t>4464</t>
  </si>
  <si>
    <t>德国力士乐溢流阀900423730</t>
  </si>
  <si>
    <t>4465</t>
  </si>
  <si>
    <t>德国力士乐电磁阀900052392</t>
  </si>
  <si>
    <t>4466</t>
  </si>
  <si>
    <t>德国力士乐伺服阀0811402081</t>
  </si>
  <si>
    <t>4467</t>
  </si>
  <si>
    <t>德国力士乐伺服阀0811404355</t>
  </si>
  <si>
    <t>4468</t>
  </si>
  <si>
    <t>德国力士乐伺服阀0811404612</t>
  </si>
  <si>
    <t>4469</t>
  </si>
  <si>
    <t>德国力士乐伺服阀0811404611</t>
  </si>
  <si>
    <t>4470</t>
  </si>
  <si>
    <t>德国力士乐伺服阀0811404600</t>
  </si>
  <si>
    <t>4471</t>
  </si>
  <si>
    <t>德国力士乐电磁阀900568233</t>
  </si>
  <si>
    <t>4472</t>
  </si>
  <si>
    <t>德国力士乐电液阀900561180？</t>
  </si>
  <si>
    <t>4473</t>
  </si>
  <si>
    <t>德国力士乐伺服阀900912668</t>
  </si>
  <si>
    <t>4474</t>
  </si>
  <si>
    <t>德国力士乐伺服阀0811402080</t>
  </si>
  <si>
    <t>4475</t>
  </si>
  <si>
    <t>耐磨球SDUC001165</t>
  </si>
  <si>
    <t>4476</t>
  </si>
  <si>
    <t>迪芬巴赫预压机进口压力油缸密封0650-35-33-71</t>
  </si>
  <si>
    <t>4477</t>
  </si>
  <si>
    <t>不锈钢螺栓M12*35</t>
  </si>
  <si>
    <t>4478</t>
  </si>
  <si>
    <t>断油阀保养包</t>
  </si>
  <si>
    <t>4479</t>
  </si>
  <si>
    <t>污水切割泵50GNWQ15-15-1.5</t>
  </si>
  <si>
    <t>4480</t>
  </si>
  <si>
    <t>双层矽胶玻布风管内径325</t>
  </si>
  <si>
    <t>4481</t>
  </si>
  <si>
    <t>锥柄麻花钻直径28mm</t>
  </si>
  <si>
    <t>4482</t>
  </si>
  <si>
    <t>液压软管SUN10202882-05 HOSE</t>
  </si>
  <si>
    <t>4483</t>
  </si>
  <si>
    <t>镀锌老虎夹1寸</t>
  </si>
  <si>
    <t>4484</t>
  </si>
  <si>
    <t>皮带输送机橡胶缓冲托辊外径108mm辊面长380mm，总长415mm</t>
  </si>
  <si>
    <t>4485</t>
  </si>
  <si>
    <t>皮带输送机滚筒外径108mm辊面长380mm，总长415mm</t>
  </si>
  <si>
    <t>4486</t>
  </si>
  <si>
    <t>费斯托气缸DNCB-63-250-PPV-A</t>
  </si>
  <si>
    <t>4487</t>
  </si>
  <si>
    <t>不锈钢补芯50-25</t>
  </si>
  <si>
    <t>4488</t>
  </si>
  <si>
    <t>铜垫板4*52*150mm</t>
  </si>
  <si>
    <t>4489</t>
  </si>
  <si>
    <t>铜套4*50*60mm</t>
  </si>
  <si>
    <t>4490</t>
  </si>
  <si>
    <t>音叉开关FTL31-3C96/0 10-30VDC</t>
  </si>
  <si>
    <t>4491</t>
  </si>
  <si>
    <t>螺栓M33牙距3.5mm,长度120mm</t>
  </si>
  <si>
    <t>4492</t>
  </si>
  <si>
    <t>费斯托气缸维修包</t>
  </si>
  <si>
    <t>4493</t>
  </si>
  <si>
    <t>立式离心泵叶轮100-160L</t>
  </si>
  <si>
    <t>4494</t>
  </si>
  <si>
    <t>油缸油封99-0650-36-88-62</t>
  </si>
  <si>
    <t>4495</t>
  </si>
  <si>
    <t>消声止回阀HC41X-16Q DN40总长度120mm</t>
  </si>
  <si>
    <t>4496</t>
  </si>
  <si>
    <t>气管接头PC4-M5*0.75</t>
  </si>
  <si>
    <t>4497</t>
  </si>
  <si>
    <t>高强双头螺栓M36*350MM</t>
  </si>
  <si>
    <t>4498</t>
  </si>
  <si>
    <t>气管接头PE16-16</t>
  </si>
  <si>
    <t>4499</t>
  </si>
  <si>
    <t>气管接头PC14-03</t>
  </si>
  <si>
    <t>4500</t>
  </si>
  <si>
    <t>气管接头PC14-02</t>
  </si>
  <si>
    <t>4501</t>
  </si>
  <si>
    <t>气管接头PL14-03</t>
  </si>
  <si>
    <t>4502</t>
  </si>
  <si>
    <t>气管接头PL14-02</t>
  </si>
  <si>
    <t>4503</t>
  </si>
  <si>
    <t>同步带8M*50W*6855</t>
  </si>
  <si>
    <t>4504</t>
  </si>
  <si>
    <t>轴承ZGN357036E</t>
  </si>
  <si>
    <t>4505</t>
  </si>
  <si>
    <t>木托盘2750*2000</t>
  </si>
  <si>
    <t>4506</t>
  </si>
  <si>
    <t>同步带轮挡圈70*56</t>
  </si>
  <si>
    <t>4507</t>
  </si>
  <si>
    <t>同步带轮挡圈192*170</t>
  </si>
  <si>
    <t>4508</t>
  </si>
  <si>
    <t>麦高迪开口带85  mtd84664 583个齿</t>
  </si>
  <si>
    <t>4509</t>
  </si>
  <si>
    <t>开口同步带15000*240*5</t>
  </si>
  <si>
    <t>4510</t>
  </si>
  <si>
    <t>橡胶同步带1440/20</t>
  </si>
  <si>
    <t>4511</t>
  </si>
  <si>
    <t>开口同步带2000*40*5</t>
  </si>
  <si>
    <t>4512</t>
  </si>
  <si>
    <t>骨架油封28*42*7</t>
  </si>
  <si>
    <t>4513</t>
  </si>
  <si>
    <t>气动套筒调节阀ZJHM-25CP  DN65</t>
  </si>
  <si>
    <t>4514</t>
  </si>
  <si>
    <t>轴承FAG3208-BD-XL-TVH-L285</t>
  </si>
  <si>
    <t>4515</t>
  </si>
  <si>
    <t>鼓风机MS-1502 1.5KW 24/30m3/min AO100/120  RPM2800/3500</t>
  </si>
  <si>
    <t>4516</t>
  </si>
  <si>
    <t>固化剂泵骨架橡胶保护套883069</t>
  </si>
  <si>
    <t>4517</t>
  </si>
  <si>
    <t>C式快速接头10MM</t>
  </si>
  <si>
    <t>4518</t>
  </si>
  <si>
    <t>水泵叶轮直径240 45KW</t>
  </si>
  <si>
    <t>4519</t>
  </si>
  <si>
    <t>耐驰染料泵连轴杆销NM038/NL3086876</t>
  </si>
  <si>
    <t>4520</t>
  </si>
  <si>
    <t>耐驰染料泵连轴杆NM038-12B  955546</t>
  </si>
  <si>
    <t>4521</t>
  </si>
  <si>
    <t>耐驰计量泵销子护套NM038  882636</t>
  </si>
  <si>
    <t>4522</t>
  </si>
  <si>
    <t>耐驰计量泵紧箍圈NM038-NL20A877621</t>
  </si>
  <si>
    <t>4523</t>
  </si>
  <si>
    <t>耐驰染料泵机械密封MG1689562</t>
  </si>
  <si>
    <t>4524</t>
  </si>
  <si>
    <t>耐驰染料泵转子NM031-04S5068282</t>
  </si>
  <si>
    <t>4525</t>
  </si>
  <si>
    <t>维美德磨机高压管SUN10202822-04</t>
  </si>
  <si>
    <t>4526</t>
  </si>
  <si>
    <t>维美德磨机高压管SUN10202822-03</t>
  </si>
  <si>
    <t>4527</t>
  </si>
  <si>
    <t>维美德磨机高压管SUN10202822-02</t>
  </si>
  <si>
    <t>4528</t>
  </si>
  <si>
    <t>维美德磨机专用油管10202822-06</t>
  </si>
  <si>
    <t>4529</t>
  </si>
  <si>
    <t>气缸维修包DSBC/G-50</t>
  </si>
  <si>
    <t>4530</t>
  </si>
  <si>
    <t>费斯托气缸ADVU-32-50</t>
  </si>
  <si>
    <t>4531</t>
  </si>
  <si>
    <t>外丝直接DN50</t>
  </si>
  <si>
    <t>4532</t>
  </si>
  <si>
    <t>外丝直接DN32</t>
  </si>
  <si>
    <t>4533</t>
  </si>
  <si>
    <t>KSB轴承SYT150-315</t>
  </si>
  <si>
    <t>4534</t>
  </si>
  <si>
    <t>KSB滑动轴承SYT150-315</t>
  </si>
  <si>
    <t>4535</t>
  </si>
  <si>
    <t>KSB泵轴SYT150-315</t>
  </si>
  <si>
    <t>4536</t>
  </si>
  <si>
    <t>KSB泵轴承SYT80-315</t>
  </si>
  <si>
    <t>4537</t>
  </si>
  <si>
    <t>KSB泵滑动轴承SYT80-315</t>
  </si>
  <si>
    <t>4538</t>
  </si>
  <si>
    <t>KSB泵轴SYT80-315</t>
  </si>
  <si>
    <t>4539</t>
  </si>
  <si>
    <t>紫铜垫片18*12*2mm</t>
  </si>
  <si>
    <t>4540</t>
  </si>
  <si>
    <t>从动链轮外径230mm*轴长530mm*轴径50mm</t>
  </si>
  <si>
    <t>4541</t>
  </si>
  <si>
    <t>驱动链轮外径250mm*轴长620mm*轴径75mm</t>
  </si>
  <si>
    <t>4542</t>
  </si>
  <si>
    <t>风机W2E200-HH38-07EBM</t>
  </si>
  <si>
    <t>4543</t>
  </si>
  <si>
    <t>SKF轴承座密封圈SNL520-617</t>
  </si>
  <si>
    <t>4544</t>
  </si>
  <si>
    <t>费斯托磁环订货号4760183</t>
  </si>
  <si>
    <t>4545</t>
  </si>
  <si>
    <t>费斯托气缸磁环订货号358739</t>
  </si>
  <si>
    <t>4546</t>
  </si>
  <si>
    <t>费斯托气缸磁环订货号4760182</t>
  </si>
  <si>
    <t>4547</t>
  </si>
  <si>
    <t>费斯托气缸磁带订货号216909</t>
  </si>
  <si>
    <t>4548</t>
  </si>
  <si>
    <t>拉绳编码器WDS-2500-P85-M-SO</t>
  </si>
  <si>
    <t>4549</t>
  </si>
  <si>
    <t>塑壳断路器3VL5763-1AA36-0AA0</t>
  </si>
  <si>
    <t>4550</t>
  </si>
  <si>
    <t>冷却塔减速机大内齿圈</t>
  </si>
  <si>
    <t>4551</t>
  </si>
  <si>
    <t>冷却塔减速机太阳轮</t>
  </si>
  <si>
    <t>4552</t>
  </si>
  <si>
    <t>冷却塔减速机连接套</t>
  </si>
  <si>
    <t>4553</t>
  </si>
  <si>
    <t>尼龙过滤网袋</t>
  </si>
  <si>
    <t>4554</t>
  </si>
  <si>
    <t>聚氨酯耐磨透明波纹管320*1.0mm</t>
  </si>
  <si>
    <t>4555</t>
  </si>
  <si>
    <t>防水补漏贴胶带10CM</t>
  </si>
  <si>
    <t>4556</t>
  </si>
  <si>
    <t>气压调节阀SL6-M5 festo</t>
  </si>
  <si>
    <t>4557</t>
  </si>
  <si>
    <t>电动执行器3-400V-SQR10.2-W-AC01.2-F10</t>
  </si>
  <si>
    <t>4558</t>
  </si>
  <si>
    <t>齿面绿布接驳带32 at10 9700意拉泰</t>
  </si>
  <si>
    <t>4559</t>
  </si>
  <si>
    <t>高压油管16，长度1.65米，耐压36Mpa</t>
  </si>
  <si>
    <t>4560</t>
  </si>
  <si>
    <t>油箱液位计YWZ-150</t>
  </si>
  <si>
    <t>4561</t>
  </si>
  <si>
    <t>圆柱螺旋压缩弹簧外径90，簧径5</t>
  </si>
  <si>
    <t>4562</t>
  </si>
  <si>
    <t>高压油管6*2*1630直弯配接头和密封圈</t>
  </si>
  <si>
    <t>4563</t>
  </si>
  <si>
    <t>轴承LYC30310</t>
  </si>
  <si>
    <t>4564</t>
  </si>
  <si>
    <t>费斯托气缸DSBC-125-320 订货号；1804965</t>
  </si>
  <si>
    <t>4565</t>
  </si>
  <si>
    <t>费斯托气缸DSBC-100-320  订货号；1384813</t>
  </si>
  <si>
    <t>4566</t>
  </si>
  <si>
    <t>柱销联轴器柱销螺栓M12*18*83</t>
  </si>
  <si>
    <t>4567</t>
  </si>
  <si>
    <t>减速机输出法兰高度59mm</t>
  </si>
  <si>
    <t>4568</t>
  </si>
  <si>
    <t>密封圈145*106*14</t>
  </si>
  <si>
    <t>4569</t>
  </si>
  <si>
    <t>镀锌大半圆头螺栓M12*60</t>
  </si>
  <si>
    <t>4570</t>
  </si>
  <si>
    <t>不锈钢外六角螺栓M16*100</t>
  </si>
  <si>
    <t>4571</t>
  </si>
  <si>
    <t>缓冲套18*35*35</t>
  </si>
  <si>
    <t>4572</t>
  </si>
  <si>
    <t>蓄能器皮囊NXQ-AB-20/31.5-L-Y/R,容积：20L</t>
  </si>
  <si>
    <t>4573</t>
  </si>
  <si>
    <t>高温球阀KHBT-22LR-1112-06X</t>
  </si>
  <si>
    <t>4574</t>
  </si>
  <si>
    <t>其他特殊功能模块</t>
  </si>
  <si>
    <t>无实物</t>
  </si>
  <si>
    <t>4575</t>
  </si>
  <si>
    <t>美孚液压油</t>
  </si>
  <si>
    <t>4576</t>
  </si>
  <si>
    <t>美孚齿轮油</t>
  </si>
  <si>
    <t>4577</t>
  </si>
  <si>
    <t>长城抗磨液压油</t>
  </si>
  <si>
    <t>4578</t>
  </si>
  <si>
    <t>4579</t>
  </si>
  <si>
    <t>4580</t>
  </si>
  <si>
    <t>4581</t>
  </si>
  <si>
    <t>长城汽轮机油</t>
  </si>
  <si>
    <t>4582</t>
  </si>
  <si>
    <t>美孚合成滑脂</t>
  </si>
  <si>
    <t>4583</t>
  </si>
  <si>
    <t>美孚合成润滑脂</t>
  </si>
  <si>
    <t>4584</t>
  </si>
  <si>
    <t>美孚力士滑脂</t>
  </si>
  <si>
    <t>4585</t>
  </si>
  <si>
    <t>4586</t>
  </si>
  <si>
    <t>缠绕膜</t>
  </si>
  <si>
    <t>4587</t>
  </si>
  <si>
    <t>塑钢带</t>
  </si>
  <si>
    <t>4588</t>
  </si>
  <si>
    <t>4589</t>
  </si>
  <si>
    <t>氢氧化钠(片碱)</t>
  </si>
  <si>
    <t>4590</t>
  </si>
  <si>
    <t>脱模剂</t>
  </si>
  <si>
    <t>4591</t>
  </si>
  <si>
    <t>电机</t>
  </si>
  <si>
    <t>4592</t>
  </si>
  <si>
    <t>雷勃电机</t>
  </si>
  <si>
    <t>4593</t>
  </si>
  <si>
    <t>4594</t>
  </si>
  <si>
    <t>4595</t>
  </si>
  <si>
    <t>4596</t>
  </si>
  <si>
    <t>减速电机</t>
  </si>
  <si>
    <t>4597</t>
  </si>
  <si>
    <t>4598</t>
  </si>
  <si>
    <t>4599</t>
  </si>
  <si>
    <t>运板电机</t>
  </si>
  <si>
    <t>4600</t>
  </si>
  <si>
    <t>4601</t>
  </si>
  <si>
    <t>4602</t>
  </si>
  <si>
    <t>4603</t>
  </si>
  <si>
    <t>立式管道泵</t>
  </si>
  <si>
    <t>4604</t>
  </si>
  <si>
    <t>排污泵</t>
  </si>
  <si>
    <t>4605</t>
  </si>
  <si>
    <t>2.2KW油泵电机组</t>
  </si>
  <si>
    <t>4606</t>
  </si>
  <si>
    <t>4607</t>
  </si>
  <si>
    <t>管道泵</t>
  </si>
  <si>
    <t>4608</t>
  </si>
  <si>
    <t>减速机（含电机）</t>
  </si>
  <si>
    <t>4609</t>
  </si>
  <si>
    <t>SEW减速机</t>
  </si>
  <si>
    <t>4610</t>
  </si>
  <si>
    <t>多级泵</t>
  </si>
  <si>
    <t>4611</t>
  </si>
  <si>
    <t>4612</t>
  </si>
  <si>
    <t>4613</t>
  </si>
  <si>
    <t>4614</t>
  </si>
  <si>
    <t>4615</t>
  </si>
  <si>
    <t>4616</t>
  </si>
  <si>
    <t>清水泵</t>
  </si>
  <si>
    <t>4617</t>
  </si>
  <si>
    <t>通力减速机</t>
  </si>
  <si>
    <t>4618</t>
  </si>
  <si>
    <t>4619</t>
  </si>
  <si>
    <t>4620</t>
  </si>
  <si>
    <t>4621</t>
  </si>
  <si>
    <t>4622</t>
  </si>
  <si>
    <t>4623</t>
  </si>
  <si>
    <t>立式排污泵</t>
  </si>
  <si>
    <t>4624</t>
  </si>
  <si>
    <t>变频器</t>
  </si>
  <si>
    <t>4625</t>
  </si>
  <si>
    <t>变频器  15kw</t>
  </si>
  <si>
    <t>4626</t>
  </si>
  <si>
    <t>4627</t>
  </si>
  <si>
    <t>4628</t>
  </si>
  <si>
    <t>4629</t>
  </si>
  <si>
    <t>4630</t>
  </si>
  <si>
    <t>距离传感器</t>
  </si>
  <si>
    <t>4631</t>
  </si>
  <si>
    <t>4632</t>
  </si>
  <si>
    <t>马达断路器</t>
  </si>
  <si>
    <t>4633</t>
  </si>
  <si>
    <t>4634</t>
  </si>
  <si>
    <t>西门子交流接触器</t>
  </si>
  <si>
    <t>4635</t>
  </si>
  <si>
    <t>施耐德行程开关头</t>
  </si>
  <si>
    <t>4636</t>
  </si>
  <si>
    <t>限位开关</t>
  </si>
  <si>
    <t>4637</t>
  </si>
  <si>
    <t>行程开关头</t>
  </si>
  <si>
    <t>4638</t>
  </si>
  <si>
    <t>接触器</t>
  </si>
  <si>
    <t>4639</t>
  </si>
  <si>
    <t>4640</t>
  </si>
  <si>
    <t>接近开关</t>
  </si>
  <si>
    <t>4641</t>
  </si>
  <si>
    <t>4642</t>
  </si>
  <si>
    <t>4643</t>
  </si>
  <si>
    <t>安全继电器</t>
  </si>
  <si>
    <t>4644</t>
  </si>
  <si>
    <t>4645</t>
  </si>
  <si>
    <t>BUS通讯模块</t>
  </si>
  <si>
    <t>4646</t>
  </si>
  <si>
    <t>电源模块   西门子</t>
  </si>
  <si>
    <t>4647</t>
  </si>
  <si>
    <t>模块</t>
  </si>
  <si>
    <t>4648</t>
  </si>
  <si>
    <t>4649</t>
  </si>
  <si>
    <t>PLC模块</t>
  </si>
  <si>
    <t>4650</t>
  </si>
  <si>
    <t>开关量输出模块</t>
  </si>
  <si>
    <t>4651</t>
  </si>
  <si>
    <t>4652</t>
  </si>
  <si>
    <t>4653</t>
  </si>
  <si>
    <t>模拟量输出模块</t>
  </si>
  <si>
    <t>4654</t>
  </si>
  <si>
    <t>4655</t>
  </si>
  <si>
    <t>4656</t>
  </si>
  <si>
    <t>模拟量输入模块</t>
  </si>
  <si>
    <t>4657</t>
  </si>
  <si>
    <t>4658</t>
  </si>
  <si>
    <t>输出模块</t>
  </si>
  <si>
    <t>4659</t>
  </si>
  <si>
    <t>4660</t>
  </si>
  <si>
    <t>通讯迁配器</t>
  </si>
  <si>
    <t>4661</t>
  </si>
  <si>
    <t>4662</t>
  </si>
  <si>
    <t>4663</t>
  </si>
  <si>
    <t>4664</t>
  </si>
  <si>
    <t>4665</t>
  </si>
  <si>
    <t>4666</t>
  </si>
  <si>
    <t>4667</t>
  </si>
  <si>
    <t>4668</t>
  </si>
  <si>
    <t>4669</t>
  </si>
  <si>
    <t>4670</t>
  </si>
  <si>
    <t>电涌滤波器</t>
  </si>
  <si>
    <t>4671</t>
  </si>
  <si>
    <t>4672</t>
  </si>
  <si>
    <t>大砂带</t>
  </si>
  <si>
    <t>4673</t>
  </si>
  <si>
    <t>4674</t>
  </si>
  <si>
    <t>4675</t>
  </si>
  <si>
    <t>4676</t>
  </si>
  <si>
    <t>砂带</t>
  </si>
  <si>
    <t>4677</t>
  </si>
  <si>
    <t>4678</t>
  </si>
  <si>
    <t>4679</t>
  </si>
  <si>
    <t>空压机油管</t>
  </si>
  <si>
    <t>4680</t>
  </si>
  <si>
    <t>空压机加载电磁阀</t>
  </si>
  <si>
    <t>4681</t>
  </si>
  <si>
    <t>阿特拉斯空压机排污阀维修包</t>
  </si>
  <si>
    <t>4682</t>
  </si>
  <si>
    <t>阿特拉斯空压机油位计</t>
  </si>
  <si>
    <t>4683</t>
  </si>
  <si>
    <t>阿特拉斯空压机最小压力阀保养包</t>
  </si>
  <si>
    <t>4684</t>
  </si>
  <si>
    <t>空压机齿轮</t>
  </si>
  <si>
    <t>4685</t>
  </si>
  <si>
    <t>阿特拉斯空压机垫板</t>
  </si>
  <si>
    <t>4686</t>
  </si>
  <si>
    <t>空压机单向断油阀活塞</t>
  </si>
  <si>
    <t>4687</t>
  </si>
  <si>
    <t>空压机单向断油阀喷嘴</t>
  </si>
  <si>
    <t>4688</t>
  </si>
  <si>
    <t>空压机油管组件</t>
  </si>
  <si>
    <t>4689</t>
  </si>
  <si>
    <t>空压机油嘴接头</t>
  </si>
  <si>
    <t>4690</t>
  </si>
  <si>
    <t>4691</t>
  </si>
  <si>
    <t>4692</t>
  </si>
  <si>
    <t>空压机温度开关</t>
  </si>
  <si>
    <t>4693</t>
  </si>
  <si>
    <t>方管</t>
  </si>
  <si>
    <t>合计</t>
  </si>
  <si>
    <t>存货—委托加工物资评估明细表</t>
  </si>
  <si>
    <r>
      <rPr>
        <sz val="10"/>
        <rFont val="Times New Roman"/>
        <charset val="134"/>
      </rPr>
      <t>表</t>
    </r>
    <r>
      <rPr>
        <sz val="10"/>
        <rFont val="Arial Narrow"/>
        <charset val="134"/>
      </rPr>
      <t>3-9-4</t>
    </r>
  </si>
  <si>
    <r>
      <rPr>
        <sz val="9"/>
        <rFont val="宋体"/>
        <charset val="134"/>
      </rPr>
      <t>加工单位名称</t>
    </r>
  </si>
  <si>
    <r>
      <rPr>
        <sz val="9"/>
        <rFont val="Times New Roman"/>
        <charset val="134"/>
      </rPr>
      <t>实际数量</t>
    </r>
  </si>
  <si>
    <t>存货—在产品（自制半成品）评估明细表</t>
  </si>
  <si>
    <r>
      <rPr>
        <sz val="10"/>
        <rFont val="Times New Roman"/>
        <charset val="134"/>
      </rPr>
      <t>表</t>
    </r>
    <r>
      <rPr>
        <sz val="10"/>
        <rFont val="Arial Narrow"/>
        <charset val="134"/>
      </rPr>
      <t>3-9-6</t>
    </r>
  </si>
  <si>
    <r>
      <rPr>
        <sz val="9"/>
        <rFont val="宋体"/>
        <charset val="134"/>
      </rPr>
      <t>名</t>
    </r>
    <r>
      <rPr>
        <sz val="9"/>
        <rFont val="Arial Narrow"/>
        <charset val="134"/>
      </rPr>
      <t xml:space="preserve">  </t>
    </r>
    <r>
      <rPr>
        <sz val="9"/>
        <rFont val="宋体"/>
        <charset val="134"/>
      </rPr>
      <t>称</t>
    </r>
  </si>
  <si>
    <t>存货—发出商品评估明细表</t>
  </si>
  <si>
    <r>
      <rPr>
        <sz val="10"/>
        <rFont val="Times New Roman"/>
        <charset val="134"/>
      </rPr>
      <t>表</t>
    </r>
    <r>
      <rPr>
        <sz val="10"/>
        <rFont val="Arial Narrow"/>
        <charset val="134"/>
      </rPr>
      <t>3-9-7</t>
    </r>
  </si>
  <si>
    <r>
      <rPr>
        <sz val="9"/>
        <rFont val="宋体"/>
        <charset val="134"/>
      </rPr>
      <t>商品名称</t>
    </r>
  </si>
  <si>
    <r>
      <rPr>
        <sz val="9"/>
        <rFont val="宋体"/>
        <charset val="134"/>
      </rPr>
      <t>对方单位名称</t>
    </r>
  </si>
  <si>
    <t>存货—在用周转材料评估明细表</t>
  </si>
  <si>
    <r>
      <rPr>
        <sz val="10"/>
        <rFont val="Times New Roman"/>
        <charset val="134"/>
      </rPr>
      <t>表</t>
    </r>
    <r>
      <rPr>
        <sz val="10"/>
        <rFont val="Arial Narrow"/>
        <charset val="134"/>
      </rPr>
      <t>3-9-8</t>
    </r>
  </si>
  <si>
    <r>
      <rPr>
        <sz val="9"/>
        <rFont val="宋体"/>
        <charset val="134"/>
      </rPr>
      <t>启用日期</t>
    </r>
  </si>
  <si>
    <r>
      <rPr>
        <sz val="9"/>
        <rFont val="宋体"/>
        <charset val="134"/>
      </rPr>
      <t>原始入
账价值</t>
    </r>
  </si>
  <si>
    <r>
      <rPr>
        <sz val="9"/>
        <rFont val="宋体"/>
        <charset val="134"/>
      </rPr>
      <t>账面价值（摊余价值）</t>
    </r>
  </si>
  <si>
    <r>
      <rPr>
        <sz val="9"/>
        <rFont val="宋体"/>
        <charset val="134"/>
      </rPr>
      <t>评估原价</t>
    </r>
  </si>
  <si>
    <r>
      <rPr>
        <sz val="9"/>
        <rFont val="宋体"/>
        <charset val="134"/>
      </rPr>
      <t>成新率</t>
    </r>
    <r>
      <rPr>
        <sz val="9"/>
        <rFont val="Arial Narrow"/>
        <charset val="134"/>
      </rPr>
      <t>%</t>
    </r>
  </si>
  <si>
    <t>一年内到期的非流动资产评估明细表</t>
  </si>
  <si>
    <r>
      <rPr>
        <sz val="9"/>
        <rFont val="Times New Roman"/>
        <charset val="134"/>
      </rPr>
      <t>表</t>
    </r>
    <r>
      <rPr>
        <sz val="9"/>
        <rFont val="Arial Narrow"/>
        <charset val="134"/>
      </rPr>
      <t>3-10</t>
    </r>
  </si>
  <si>
    <r>
      <rPr>
        <sz val="9"/>
        <rFont val="宋体"/>
        <charset val="134"/>
      </rPr>
      <t>项目及内容</t>
    </r>
  </si>
  <si>
    <r>
      <rPr>
        <sz val="9"/>
        <rFont val="宋体"/>
        <charset val="134"/>
      </rPr>
      <t>结算内容</t>
    </r>
  </si>
  <si>
    <r>
      <rPr>
        <sz val="9"/>
        <color indexed="12"/>
        <rFont val="仿宋_GB2312"/>
        <charset val="134"/>
      </rPr>
      <t>填入债券名称如：</t>
    </r>
    <r>
      <rPr>
        <sz val="9"/>
        <color indexed="12"/>
        <rFont val="Arial Narrow"/>
        <charset val="134"/>
      </rPr>
      <t>“3</t>
    </r>
    <r>
      <rPr>
        <sz val="9"/>
        <color indexed="12"/>
        <rFont val="仿宋_GB2312"/>
        <charset val="134"/>
      </rPr>
      <t>年期国库券</t>
    </r>
    <r>
      <rPr>
        <sz val="9"/>
        <color indexed="12"/>
        <rFont val="Arial Narrow"/>
        <charset val="134"/>
      </rPr>
      <t>”</t>
    </r>
    <r>
      <rPr>
        <sz val="9"/>
        <color indexed="12"/>
        <rFont val="仿宋_GB2312"/>
        <charset val="134"/>
      </rPr>
      <t>、</t>
    </r>
    <r>
      <rPr>
        <sz val="9"/>
        <color indexed="12"/>
        <rFont val="Arial Narrow"/>
        <charset val="134"/>
      </rPr>
      <t>“5</t>
    </r>
    <r>
      <rPr>
        <sz val="9"/>
        <color indexed="12"/>
        <rFont val="仿宋_GB2312"/>
        <charset val="134"/>
      </rPr>
      <t>年期电力基金债券</t>
    </r>
    <r>
      <rPr>
        <sz val="9"/>
        <color indexed="12"/>
        <rFont val="Arial Narrow"/>
        <charset val="134"/>
      </rPr>
      <t>”</t>
    </r>
    <r>
      <rPr>
        <sz val="9"/>
        <color indexed="12"/>
        <rFont val="仿宋_GB2312"/>
        <charset val="134"/>
      </rPr>
      <t>等</t>
    </r>
  </si>
  <si>
    <r>
      <rPr>
        <sz val="9"/>
        <color indexed="12"/>
        <rFont val="仿宋_GB2312"/>
        <charset val="134"/>
      </rPr>
      <t>设定抵押的债券应在</t>
    </r>
    <r>
      <rPr>
        <sz val="9"/>
        <color indexed="12"/>
        <rFont val="Arial Narrow"/>
        <charset val="134"/>
      </rPr>
      <t>“</t>
    </r>
    <r>
      <rPr>
        <sz val="9"/>
        <color indexed="12"/>
        <rFont val="仿宋_GB2312"/>
        <charset val="134"/>
      </rPr>
      <t>备注</t>
    </r>
    <r>
      <rPr>
        <sz val="9"/>
        <color indexed="12"/>
        <rFont val="Arial Narrow"/>
        <charset val="134"/>
      </rPr>
      <t>”</t>
    </r>
    <r>
      <rPr>
        <sz val="9"/>
        <color indexed="12"/>
        <rFont val="仿宋_GB2312"/>
        <charset val="134"/>
      </rPr>
      <t>中标明</t>
    </r>
  </si>
  <si>
    <t>其他流动资产评估明细表</t>
  </si>
  <si>
    <r>
      <rPr>
        <sz val="9"/>
        <rFont val="Times New Roman"/>
        <charset val="134"/>
      </rPr>
      <t>表</t>
    </r>
    <r>
      <rPr>
        <sz val="9"/>
        <rFont val="Arial Narrow"/>
        <charset val="134"/>
      </rPr>
      <t>3-11</t>
    </r>
  </si>
  <si>
    <r>
      <rPr>
        <sz val="9"/>
        <color indexed="12"/>
        <rFont val="仿宋_GB2312"/>
        <charset val="134"/>
      </rPr>
      <t>按照不同的项目内容逐笔填写。</t>
    </r>
  </si>
  <si>
    <r>
      <rPr>
        <sz val="9"/>
        <color indexed="12"/>
        <rFont val="仿宋_GB2312"/>
        <charset val="134"/>
      </rPr>
      <t>注意：因特殊原因转入的资产或可能发生损失的项目，应在备注栏简要说明原因。</t>
    </r>
  </si>
  <si>
    <t>非流动资产评估汇总表</t>
  </si>
  <si>
    <r>
      <rPr>
        <sz val="9"/>
        <rFont val="Times New Roman"/>
        <charset val="134"/>
      </rPr>
      <t>表</t>
    </r>
    <r>
      <rPr>
        <sz val="9"/>
        <rFont val="Arial Narrow"/>
        <charset val="134"/>
      </rPr>
      <t>4</t>
    </r>
  </si>
  <si>
    <r>
      <rPr>
        <sz val="9"/>
        <rFont val="Times New Roman"/>
        <charset val="134"/>
      </rPr>
      <t>可供出售金融资产</t>
    </r>
  </si>
  <si>
    <r>
      <rPr>
        <sz val="9"/>
        <rFont val="Times New Roman"/>
        <charset val="134"/>
      </rPr>
      <t>持有至到期投资</t>
    </r>
  </si>
  <si>
    <r>
      <rPr>
        <sz val="9"/>
        <rFont val="Times New Roman"/>
        <charset val="134"/>
      </rPr>
      <t>长期应收款</t>
    </r>
  </si>
  <si>
    <r>
      <rPr>
        <sz val="9"/>
        <rFont val="Times New Roman"/>
        <charset val="134"/>
      </rPr>
      <t>长期股权投资</t>
    </r>
  </si>
  <si>
    <t>4-5</t>
  </si>
  <si>
    <r>
      <rPr>
        <sz val="9"/>
        <rFont val="Times New Roman"/>
        <charset val="134"/>
      </rPr>
      <t>投资性房地产</t>
    </r>
  </si>
  <si>
    <r>
      <rPr>
        <sz val="9"/>
        <rFont val="Times New Roman"/>
        <charset val="134"/>
      </rPr>
      <t>固定资产</t>
    </r>
  </si>
  <si>
    <r>
      <rPr>
        <sz val="9"/>
        <rFont val="Times New Roman"/>
        <charset val="134"/>
      </rPr>
      <t>在建工程</t>
    </r>
  </si>
  <si>
    <r>
      <rPr>
        <sz val="9"/>
        <rFont val="Times New Roman"/>
        <charset val="134"/>
      </rPr>
      <t>工程物资</t>
    </r>
  </si>
  <si>
    <r>
      <rPr>
        <sz val="9"/>
        <rFont val="Times New Roman"/>
        <charset val="134"/>
      </rPr>
      <t>固定资产清理</t>
    </r>
  </si>
  <si>
    <r>
      <rPr>
        <sz val="9"/>
        <rFont val="Times New Roman"/>
        <charset val="134"/>
      </rPr>
      <t>生产性生物资产</t>
    </r>
  </si>
  <si>
    <r>
      <rPr>
        <sz val="9"/>
        <rFont val="Times New Roman"/>
        <charset val="134"/>
      </rPr>
      <t>油气资产</t>
    </r>
  </si>
  <si>
    <r>
      <rPr>
        <sz val="9"/>
        <color indexed="8"/>
        <rFont val="Times New Roman"/>
        <charset val="134"/>
      </rPr>
      <t>合</t>
    </r>
    <r>
      <rPr>
        <sz val="9"/>
        <rFont val="Arial Narrow"/>
        <charset val="134"/>
      </rPr>
      <t xml:space="preserve">            </t>
    </r>
    <r>
      <rPr>
        <sz val="9"/>
        <rFont val="宋体"/>
        <charset val="134"/>
      </rPr>
      <t>计</t>
    </r>
  </si>
  <si>
    <t>可供出售金融资产评估汇总表</t>
  </si>
  <si>
    <t>表4-1</t>
  </si>
  <si>
    <r>
      <rPr>
        <sz val="9"/>
        <rFont val="宋体"/>
        <charset val="134"/>
      </rPr>
      <t>可供出售金融资产</t>
    </r>
    <r>
      <rPr>
        <sz val="9"/>
        <rFont val="Arial Narrow"/>
        <charset val="134"/>
      </rPr>
      <t>-</t>
    </r>
    <r>
      <rPr>
        <sz val="9"/>
        <rFont val="Times New Roman"/>
        <charset val="134"/>
      </rPr>
      <t>股票投资</t>
    </r>
  </si>
  <si>
    <r>
      <rPr>
        <sz val="9"/>
        <rFont val="宋体"/>
        <charset val="134"/>
      </rPr>
      <t>可供出售金融资产</t>
    </r>
    <r>
      <rPr>
        <sz val="9"/>
        <rFont val="Arial Narrow"/>
        <charset val="134"/>
      </rPr>
      <t>-</t>
    </r>
    <r>
      <rPr>
        <sz val="9"/>
        <rFont val="Times New Roman"/>
        <charset val="134"/>
      </rPr>
      <t>债券投资</t>
    </r>
  </si>
  <si>
    <r>
      <rPr>
        <sz val="9"/>
        <rFont val="宋体"/>
        <charset val="134"/>
      </rPr>
      <t>可供出售金融资产</t>
    </r>
    <r>
      <rPr>
        <sz val="9"/>
        <rFont val="Arial Narrow"/>
        <charset val="134"/>
      </rPr>
      <t>-</t>
    </r>
    <r>
      <rPr>
        <sz val="9"/>
        <rFont val="Times New Roman"/>
        <charset val="134"/>
      </rPr>
      <t>其他投资</t>
    </r>
  </si>
  <si>
    <t>可供出售金融资产—股票投资评估明细表</t>
  </si>
  <si>
    <r>
      <rPr>
        <sz val="10"/>
        <rFont val="Times New Roman"/>
        <charset val="134"/>
      </rPr>
      <t>表</t>
    </r>
    <r>
      <rPr>
        <sz val="10"/>
        <rFont val="Arial Narrow"/>
        <charset val="134"/>
      </rPr>
      <t>4-1-1</t>
    </r>
  </si>
  <si>
    <r>
      <rPr>
        <sz val="9"/>
        <rFont val="宋体"/>
        <charset val="134"/>
      </rPr>
      <t>股票性质</t>
    </r>
  </si>
  <si>
    <r>
      <rPr>
        <sz val="9"/>
        <rFont val="宋体"/>
        <charset val="134"/>
      </rPr>
      <t>基准日市价</t>
    </r>
  </si>
  <si>
    <r>
      <rPr>
        <sz val="9"/>
        <rFont val="宋体"/>
        <charset val="134"/>
      </rPr>
      <t>取得成本</t>
    </r>
  </si>
  <si>
    <r>
      <rPr>
        <sz val="9"/>
        <rFont val="宋体"/>
        <charset val="134"/>
      </rPr>
      <t>合</t>
    </r>
    <r>
      <rPr>
        <sz val="9"/>
        <rFont val="Arial Narrow"/>
        <charset val="134"/>
      </rPr>
      <t xml:space="preserve">    </t>
    </r>
    <r>
      <rPr>
        <sz val="9"/>
        <rFont val="宋体"/>
        <charset val="134"/>
      </rPr>
      <t>计</t>
    </r>
  </si>
  <si>
    <r>
      <rPr>
        <sz val="9"/>
        <rFont val="宋体"/>
        <charset val="134"/>
      </rPr>
      <t>减：减值准备</t>
    </r>
  </si>
  <si>
    <r>
      <rPr>
        <sz val="9"/>
        <color indexed="12"/>
        <rFont val="仿宋_GB2312"/>
        <charset val="134"/>
      </rPr>
      <t>可供出售金融资产参照交易性金融资产（股票类）（表</t>
    </r>
    <r>
      <rPr>
        <sz val="9"/>
        <color indexed="12"/>
        <rFont val="Arial Narrow"/>
        <charset val="134"/>
      </rPr>
      <t>4-1-1</t>
    </r>
    <r>
      <rPr>
        <sz val="9"/>
        <color indexed="12"/>
        <rFont val="仿宋_GB2312"/>
        <charset val="134"/>
      </rPr>
      <t>）；持有至到期投资参照交易性金融资产（债券类）（表</t>
    </r>
    <r>
      <rPr>
        <sz val="9"/>
        <color indexed="12"/>
        <rFont val="Arial Narrow"/>
        <charset val="134"/>
      </rPr>
      <t>4-2</t>
    </r>
    <r>
      <rPr>
        <sz val="9"/>
        <color indexed="12"/>
        <rFont val="仿宋_GB2312"/>
        <charset val="134"/>
      </rPr>
      <t>）；</t>
    </r>
  </si>
  <si>
    <r>
      <rPr>
        <sz val="9"/>
        <color indexed="12"/>
        <rFont val="Arial Narrow"/>
        <charset val="134"/>
      </rPr>
      <t>“</t>
    </r>
    <r>
      <rPr>
        <sz val="9"/>
        <color indexed="12"/>
        <rFont val="仿宋_GB2312"/>
        <charset val="134"/>
      </rPr>
      <t>其他投资</t>
    </r>
    <r>
      <rPr>
        <sz val="9"/>
        <color indexed="12"/>
        <rFont val="Arial Narrow"/>
        <charset val="134"/>
      </rPr>
      <t>”</t>
    </r>
    <r>
      <rPr>
        <sz val="9"/>
        <color indexed="12"/>
        <rFont val="仿宋_GB2312"/>
        <charset val="134"/>
      </rPr>
      <t>是指通过投资而拥有被投资单位的股权，应在备注栏中注明是否控股；</t>
    </r>
  </si>
  <si>
    <r>
      <rPr>
        <sz val="9"/>
        <color indexed="12"/>
        <rFont val="仿宋_GB2312"/>
        <charset val="134"/>
      </rPr>
      <t>对于有特殊约定的长期投资，详细说明约定的内容，并简要介绍对投资人权益的影响。</t>
    </r>
  </si>
  <si>
    <t>可供出售金融资产—债券投资评估明细表</t>
  </si>
  <si>
    <r>
      <rPr>
        <sz val="10"/>
        <rFont val="Arial Narrow"/>
        <charset val="134"/>
      </rPr>
      <t xml:space="preserve"> </t>
    </r>
    <r>
      <rPr>
        <sz val="10"/>
        <rFont val="宋体"/>
        <charset val="134"/>
      </rPr>
      <t>表</t>
    </r>
    <r>
      <rPr>
        <sz val="10"/>
        <rFont val="Arial Narrow"/>
        <charset val="134"/>
      </rPr>
      <t>4-1-2</t>
    </r>
  </si>
  <si>
    <r>
      <rPr>
        <sz val="9"/>
        <rFont val="宋体"/>
        <charset val="134"/>
      </rPr>
      <t>债券种类</t>
    </r>
  </si>
  <si>
    <r>
      <rPr>
        <sz val="9"/>
        <rFont val="宋体"/>
        <charset val="134"/>
      </rPr>
      <t>到期日</t>
    </r>
  </si>
  <si>
    <r>
      <rPr>
        <sz val="9"/>
        <rFont val="宋体"/>
        <charset val="134"/>
      </rPr>
      <t>成本（面值）</t>
    </r>
  </si>
  <si>
    <t>可供出售金融资产—其他投资评估明细表</t>
  </si>
  <si>
    <r>
      <rPr>
        <sz val="10"/>
        <rFont val="Times New Roman"/>
        <charset val="134"/>
      </rPr>
      <t>表</t>
    </r>
    <r>
      <rPr>
        <sz val="10"/>
        <rFont val="Arial Narrow"/>
        <charset val="134"/>
      </rPr>
      <t>4-1-3</t>
    </r>
  </si>
  <si>
    <r>
      <rPr>
        <sz val="9"/>
        <rFont val="宋体"/>
        <charset val="134"/>
      </rPr>
      <t>金融资产名称</t>
    </r>
  </si>
  <si>
    <r>
      <rPr>
        <sz val="9"/>
        <rFont val="宋体"/>
        <charset val="134"/>
      </rPr>
      <t>持有数量</t>
    </r>
  </si>
  <si>
    <t>持有至到期投资评估明细表</t>
  </si>
  <si>
    <r>
      <rPr>
        <sz val="10"/>
        <rFont val="Times New Roman"/>
        <charset val="134"/>
      </rPr>
      <t>表</t>
    </r>
    <r>
      <rPr>
        <sz val="10"/>
        <rFont val="Arial Narrow"/>
        <charset val="134"/>
      </rPr>
      <t>4-2</t>
    </r>
  </si>
  <si>
    <r>
      <rPr>
        <sz val="9"/>
        <rFont val="宋体"/>
        <charset val="134"/>
      </rPr>
      <t>投资类别</t>
    </r>
  </si>
  <si>
    <r>
      <rPr>
        <sz val="9"/>
        <rFont val="宋体"/>
        <charset val="134"/>
      </rPr>
      <t>投资成本</t>
    </r>
  </si>
  <si>
    <r>
      <rPr>
        <sz val="9"/>
        <rFont val="宋体"/>
        <charset val="134"/>
      </rPr>
      <t>减：持有至到期投资减值准备</t>
    </r>
  </si>
  <si>
    <t>长期应收款评估明细表</t>
  </si>
  <si>
    <r>
      <rPr>
        <sz val="9"/>
        <rFont val="Times New Roman"/>
        <charset val="134"/>
      </rPr>
      <t>表</t>
    </r>
    <r>
      <rPr>
        <sz val="9"/>
        <rFont val="Arial Narrow"/>
        <charset val="134"/>
      </rPr>
      <t>4-3</t>
    </r>
  </si>
  <si>
    <r>
      <rPr>
        <sz val="9"/>
        <rFont val="宋体"/>
        <charset val="134"/>
      </rPr>
      <t>减：长期应收款坏账准备</t>
    </r>
  </si>
  <si>
    <r>
      <rPr>
        <sz val="9"/>
        <color indexed="12"/>
        <rFont val="仿宋_GB2312"/>
        <charset val="134"/>
      </rPr>
      <t>主要用于核算融资租赁应收款，参照表</t>
    </r>
    <r>
      <rPr>
        <sz val="9"/>
        <color indexed="12"/>
        <rFont val="Arial Narrow"/>
        <charset val="134"/>
      </rPr>
      <t>3-7</t>
    </r>
    <r>
      <rPr>
        <sz val="9"/>
        <color indexed="12"/>
        <rFont val="仿宋_GB2312"/>
        <charset val="134"/>
      </rPr>
      <t>。</t>
    </r>
  </si>
  <si>
    <t>长期股权投资评估明细表</t>
  </si>
  <si>
    <r>
      <rPr>
        <sz val="9"/>
        <rFont val="Times New Roman"/>
        <charset val="134"/>
      </rPr>
      <t>表</t>
    </r>
    <r>
      <rPr>
        <sz val="9"/>
        <rFont val="Arial Narrow"/>
        <charset val="134"/>
      </rPr>
      <t>4-4</t>
    </r>
  </si>
  <si>
    <r>
      <rPr>
        <sz val="9"/>
        <rFont val="宋体"/>
        <charset val="134"/>
      </rPr>
      <t>协议投资期限</t>
    </r>
  </si>
  <si>
    <r>
      <rPr>
        <sz val="9"/>
        <rFont val="宋体"/>
        <charset val="134"/>
      </rPr>
      <t>持股比例（</t>
    </r>
    <r>
      <rPr>
        <sz val="9"/>
        <rFont val="Arial Narrow"/>
        <charset val="134"/>
      </rPr>
      <t>%</t>
    </r>
    <r>
      <rPr>
        <sz val="9"/>
        <rFont val="宋体"/>
        <charset val="134"/>
      </rPr>
      <t>）</t>
    </r>
  </si>
  <si>
    <r>
      <rPr>
        <sz val="9"/>
        <rFont val="宋体"/>
        <charset val="134"/>
      </rPr>
      <t>减：长期股权投资减值准备</t>
    </r>
  </si>
  <si>
    <t>投资性房地产评估汇总表</t>
  </si>
  <si>
    <r>
      <rPr>
        <sz val="9"/>
        <rFont val="宋体"/>
        <charset val="134"/>
      </rPr>
      <t>表</t>
    </r>
    <r>
      <rPr>
        <sz val="9"/>
        <rFont val="Arial Narrow"/>
        <charset val="134"/>
      </rPr>
      <t>4-5</t>
    </r>
  </si>
  <si>
    <r>
      <rPr>
        <sz val="9"/>
        <rFont val="宋体"/>
        <charset val="134"/>
      </rPr>
      <t>编号</t>
    </r>
  </si>
  <si>
    <r>
      <rPr>
        <sz val="9"/>
        <rFont val="宋体"/>
        <charset val="134"/>
      </rPr>
      <t>科目名称</t>
    </r>
  </si>
  <si>
    <r>
      <rPr>
        <sz val="9"/>
        <rFont val="宋体"/>
        <charset val="134"/>
      </rPr>
      <t>增值额</t>
    </r>
  </si>
  <si>
    <r>
      <rPr>
        <sz val="9"/>
        <rFont val="宋体"/>
        <charset val="134"/>
      </rPr>
      <t>原值</t>
    </r>
  </si>
  <si>
    <r>
      <rPr>
        <sz val="9"/>
        <rFont val="宋体"/>
        <charset val="134"/>
      </rPr>
      <t>净值</t>
    </r>
  </si>
  <si>
    <t>4--5--1</t>
  </si>
  <si>
    <r>
      <rPr>
        <sz val="9"/>
        <rFont val="Arial Narrow"/>
        <charset val="134"/>
      </rPr>
      <t xml:space="preserve">  </t>
    </r>
    <r>
      <rPr>
        <sz val="9"/>
        <rFont val="宋体"/>
        <charset val="134"/>
      </rPr>
      <t>投资性房地产</t>
    </r>
    <r>
      <rPr>
        <sz val="9"/>
        <rFont val="Arial Narrow"/>
        <charset val="134"/>
      </rPr>
      <t>--</t>
    </r>
    <r>
      <rPr>
        <sz val="9"/>
        <rFont val="宋体"/>
        <charset val="134"/>
      </rPr>
      <t>房屋（成本模式）</t>
    </r>
  </si>
  <si>
    <t>4--5--2</t>
  </si>
  <si>
    <r>
      <rPr>
        <sz val="9"/>
        <rFont val="Arial Narrow"/>
        <charset val="134"/>
      </rPr>
      <t xml:space="preserve">  </t>
    </r>
    <r>
      <rPr>
        <sz val="9"/>
        <rFont val="宋体"/>
        <charset val="134"/>
      </rPr>
      <t>投资性房地产</t>
    </r>
    <r>
      <rPr>
        <sz val="9"/>
        <rFont val="Arial Narrow"/>
        <charset val="134"/>
      </rPr>
      <t>--</t>
    </r>
    <r>
      <rPr>
        <sz val="9"/>
        <rFont val="宋体"/>
        <charset val="134"/>
      </rPr>
      <t>房屋（公允价值模式）</t>
    </r>
  </si>
  <si>
    <t>4--5--3</t>
  </si>
  <si>
    <r>
      <rPr>
        <sz val="9"/>
        <rFont val="Arial Narrow"/>
        <charset val="134"/>
      </rPr>
      <t xml:space="preserve">  </t>
    </r>
    <r>
      <rPr>
        <sz val="9"/>
        <rFont val="宋体"/>
        <charset val="134"/>
      </rPr>
      <t>投资性房地产</t>
    </r>
    <r>
      <rPr>
        <sz val="9"/>
        <rFont val="Arial Narrow"/>
        <charset val="134"/>
      </rPr>
      <t>--</t>
    </r>
    <r>
      <rPr>
        <sz val="9"/>
        <rFont val="宋体"/>
        <charset val="134"/>
      </rPr>
      <t>土地（成本模式）</t>
    </r>
  </si>
  <si>
    <t>4--5--4</t>
  </si>
  <si>
    <r>
      <rPr>
        <sz val="9"/>
        <rFont val="Arial Narrow"/>
        <charset val="134"/>
      </rPr>
      <t xml:space="preserve">  </t>
    </r>
    <r>
      <rPr>
        <sz val="9"/>
        <rFont val="宋体"/>
        <charset val="134"/>
      </rPr>
      <t>投资性房地产</t>
    </r>
    <r>
      <rPr>
        <sz val="9"/>
        <rFont val="Arial Narrow"/>
        <charset val="134"/>
      </rPr>
      <t>--</t>
    </r>
    <r>
      <rPr>
        <sz val="9"/>
        <rFont val="宋体"/>
        <charset val="134"/>
      </rPr>
      <t>土地（公允价值模式）</t>
    </r>
  </si>
  <si>
    <r>
      <rPr>
        <sz val="9"/>
        <rFont val="Arial Narrow"/>
        <charset val="134"/>
      </rPr>
      <t xml:space="preserve">  </t>
    </r>
    <r>
      <rPr>
        <sz val="9"/>
        <rFont val="宋体"/>
        <charset val="134"/>
      </rPr>
      <t>投资性房地产账面余额合计</t>
    </r>
  </si>
  <si>
    <r>
      <rPr>
        <sz val="9"/>
        <rFont val="Arial Narrow"/>
        <charset val="134"/>
      </rPr>
      <t xml:space="preserve">    </t>
    </r>
    <r>
      <rPr>
        <sz val="9"/>
        <rFont val="宋体"/>
        <charset val="134"/>
      </rPr>
      <t>投资性房地产减值准备</t>
    </r>
  </si>
  <si>
    <t>4--5</t>
  </si>
  <si>
    <r>
      <rPr>
        <sz val="9"/>
        <rFont val="Arial Narrow"/>
        <charset val="134"/>
      </rPr>
      <t xml:space="preserve">  </t>
    </r>
    <r>
      <rPr>
        <sz val="9"/>
        <rFont val="宋体"/>
        <charset val="134"/>
      </rPr>
      <t>投资性房地产账面价值</t>
    </r>
  </si>
  <si>
    <t>投资性房地产——房屋评估明细表</t>
  </si>
  <si>
    <r>
      <rPr>
        <sz val="9"/>
        <rFont val="黑体"/>
        <charset val="134"/>
      </rPr>
      <t>（采用成本模式计量）</t>
    </r>
  </si>
  <si>
    <r>
      <rPr>
        <sz val="10"/>
        <rFont val="Times New Roman"/>
        <charset val="134"/>
      </rPr>
      <t>表</t>
    </r>
    <r>
      <rPr>
        <sz val="10"/>
        <rFont val="Arial Narrow"/>
        <charset val="134"/>
      </rPr>
      <t>4-5</t>
    </r>
  </si>
  <si>
    <r>
      <rPr>
        <sz val="9"/>
        <rFont val="宋体"/>
        <charset val="134"/>
      </rPr>
      <t>权证编号</t>
    </r>
  </si>
  <si>
    <r>
      <rPr>
        <sz val="9"/>
        <rFont val="宋体"/>
        <charset val="134"/>
      </rPr>
      <t>房屋名称</t>
    </r>
  </si>
  <si>
    <r>
      <rPr>
        <sz val="9"/>
        <rFont val="宋体"/>
        <charset val="134"/>
      </rPr>
      <t>来源
（外购、自建、自用转入、存货转入等）</t>
    </r>
  </si>
  <si>
    <r>
      <rPr>
        <sz val="9"/>
        <rFont val="宋体"/>
        <charset val="134"/>
      </rPr>
      <t>结构</t>
    </r>
  </si>
  <si>
    <r>
      <rPr>
        <sz val="9"/>
        <rFont val="宋体"/>
        <charset val="134"/>
      </rPr>
      <t>建成
年月</t>
    </r>
  </si>
  <si>
    <r>
      <rPr>
        <sz val="9"/>
        <rFont val="宋体"/>
        <charset val="134"/>
      </rPr>
      <t>建筑面积</t>
    </r>
  </si>
  <si>
    <r>
      <rPr>
        <sz val="9"/>
        <rFont val="宋体"/>
        <charset val="134"/>
      </rPr>
      <t>占用宗地证号</t>
    </r>
  </si>
  <si>
    <r>
      <rPr>
        <sz val="9"/>
        <rFont val="宋体"/>
        <charset val="134"/>
      </rPr>
      <t>占用宗地性质</t>
    </r>
  </si>
  <si>
    <t>土地剩余使用年限</t>
  </si>
  <si>
    <t>证载权利人</t>
  </si>
  <si>
    <t>实际权利人</t>
  </si>
  <si>
    <t>使用状况</t>
  </si>
  <si>
    <t>是否设定他项权利</t>
  </si>
  <si>
    <r>
      <rPr>
        <sz val="10"/>
        <rFont val="宋体"/>
        <charset val="134"/>
      </rPr>
      <t xml:space="preserve">成本单价
</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</si>
  <si>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t>审计前账面值</t>
  </si>
  <si>
    <t>对应核算单位</t>
  </si>
  <si>
    <r>
      <rPr>
        <sz val="10"/>
        <rFont val="宋体"/>
        <charset val="134"/>
      </rPr>
      <t xml:space="preserve">评估单价
</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</si>
  <si>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t>原值</t>
  </si>
  <si>
    <t>净值</t>
  </si>
  <si>
    <r>
      <rPr>
        <sz val="10"/>
        <rFont val="宋体"/>
        <charset val="134"/>
      </rPr>
      <t>成新率</t>
    </r>
    <r>
      <rPr>
        <sz val="10"/>
        <rFont val="Arial Narrow"/>
        <charset val="134"/>
      </rPr>
      <t>%</t>
    </r>
  </si>
  <si>
    <r>
      <rPr>
        <sz val="9"/>
        <rFont val="宋体"/>
        <charset val="134"/>
      </rPr>
      <t>减：投资性房地产减值准备</t>
    </r>
  </si>
  <si>
    <r>
      <rPr>
        <sz val="9"/>
        <color indexed="12"/>
        <rFont val="仿宋_GB2312"/>
        <charset val="134"/>
      </rPr>
      <t>将原存货项目中属于投资性房地产的金额自有关科目转入</t>
    </r>
    <r>
      <rPr>
        <sz val="9"/>
        <color indexed="12"/>
        <rFont val="Arial Narrow"/>
        <charset val="134"/>
      </rPr>
      <t>“</t>
    </r>
    <r>
      <rPr>
        <sz val="9"/>
        <color indexed="12"/>
        <rFont val="仿宋_GB2312"/>
        <charset val="134"/>
      </rPr>
      <t>投资性房地产</t>
    </r>
    <r>
      <rPr>
        <sz val="9"/>
        <color indexed="12"/>
        <rFont val="Arial Narrow"/>
        <charset val="134"/>
      </rPr>
      <t>”</t>
    </r>
    <r>
      <rPr>
        <sz val="9"/>
        <color indexed="12"/>
        <rFont val="仿宋_GB2312"/>
        <charset val="134"/>
      </rPr>
      <t>，填表参照房屋明细表（表</t>
    </r>
    <r>
      <rPr>
        <sz val="9"/>
        <color indexed="12"/>
        <rFont val="Arial Narrow"/>
        <charset val="134"/>
      </rPr>
      <t>7-1-1</t>
    </r>
    <r>
      <rPr>
        <sz val="9"/>
        <color indexed="12"/>
        <rFont val="仿宋_GB2312"/>
        <charset val="134"/>
      </rPr>
      <t>）和土地使用权（表</t>
    </r>
    <r>
      <rPr>
        <sz val="9"/>
        <color indexed="12"/>
        <rFont val="Arial Narrow"/>
        <charset val="134"/>
      </rPr>
      <t>8</t>
    </r>
    <r>
      <rPr>
        <sz val="9"/>
        <color indexed="12"/>
        <rFont val="仿宋_GB2312"/>
        <charset val="134"/>
      </rPr>
      <t>－</t>
    </r>
    <r>
      <rPr>
        <sz val="9"/>
        <color indexed="12"/>
        <rFont val="Arial Narrow"/>
        <charset val="134"/>
      </rPr>
      <t>1</t>
    </r>
    <r>
      <rPr>
        <sz val="9"/>
        <color indexed="12"/>
        <rFont val="仿宋_GB2312"/>
        <charset val="134"/>
      </rPr>
      <t>）。</t>
    </r>
  </si>
  <si>
    <r>
      <rPr>
        <sz val="9"/>
        <rFont val="黑体"/>
        <charset val="134"/>
      </rPr>
      <t>（采用公允价值模式计量）</t>
    </r>
  </si>
  <si>
    <r>
      <rPr>
        <sz val="9"/>
        <rFont val="宋体"/>
        <charset val="134"/>
      </rPr>
      <t>建筑</t>
    </r>
    <r>
      <rPr>
        <sz val="9"/>
        <rFont val="Arial Narrow"/>
        <charset val="134"/>
      </rPr>
      <t xml:space="preserve">          </t>
    </r>
    <r>
      <rPr>
        <sz val="9"/>
        <rFont val="宋体"/>
        <charset val="134"/>
      </rPr>
      <t>面积</t>
    </r>
  </si>
  <si>
    <r>
      <rPr>
        <sz val="10"/>
        <rFont val="宋体"/>
        <charset val="134"/>
      </rPr>
      <t>成本单价</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</si>
  <si>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r>
      <rPr>
        <sz val="10"/>
        <rFont val="宋体"/>
        <charset val="134"/>
      </rPr>
      <t>原始入帐价值</t>
    </r>
    <r>
      <rPr>
        <sz val="10"/>
        <rFont val="Arial Narrow"/>
        <charset val="134"/>
      </rPr>
      <t xml:space="preserve">
</t>
    </r>
    <r>
      <rPr>
        <sz val="10"/>
        <rFont val="宋体"/>
        <charset val="134"/>
      </rPr>
      <t>（转入日公允价值）</t>
    </r>
  </si>
  <si>
    <t>投资性房地产——土地使用权评估明细表</t>
  </si>
  <si>
    <r>
      <rPr>
        <sz val="9"/>
        <rFont val="宋体"/>
        <charset val="134"/>
      </rPr>
      <t>土地权证编号</t>
    </r>
  </si>
  <si>
    <r>
      <rPr>
        <sz val="9"/>
        <rFont val="宋体"/>
        <charset val="134"/>
      </rPr>
      <t>宗地名称</t>
    </r>
  </si>
  <si>
    <r>
      <rPr>
        <sz val="9"/>
        <rFont val="宋体"/>
        <charset val="134"/>
      </rPr>
      <t>土地位置</t>
    </r>
  </si>
  <si>
    <r>
      <rPr>
        <sz val="9"/>
        <rFont val="宋体"/>
        <charset val="134"/>
      </rPr>
      <t>取得日期</t>
    </r>
  </si>
  <si>
    <r>
      <rPr>
        <sz val="9"/>
        <rFont val="宋体"/>
        <charset val="134"/>
      </rPr>
      <t>用地性质</t>
    </r>
  </si>
  <si>
    <r>
      <rPr>
        <sz val="9"/>
        <rFont val="宋体"/>
        <charset val="134"/>
      </rPr>
      <t>土地用途</t>
    </r>
  </si>
  <si>
    <r>
      <rPr>
        <sz val="9"/>
        <rFont val="宋体"/>
        <charset val="134"/>
      </rPr>
      <t>准用年限</t>
    </r>
  </si>
  <si>
    <r>
      <rPr>
        <sz val="9"/>
        <rFont val="宋体"/>
        <charset val="134"/>
      </rPr>
      <t>开发程度</t>
    </r>
  </si>
  <si>
    <r>
      <rPr>
        <sz val="10"/>
        <rFont val="宋体"/>
        <charset val="134"/>
      </rPr>
      <t>面积</t>
    </r>
    <r>
      <rPr>
        <sz val="10"/>
        <rFont val="Arial Narrow"/>
        <charset val="134"/>
      </rPr>
      <t>(m2)</t>
    </r>
  </si>
  <si>
    <t>原始入账价值</t>
  </si>
  <si>
    <t>审计前账面价值</t>
  </si>
  <si>
    <r>
      <rPr>
        <sz val="10"/>
        <rFont val="宋体"/>
        <charset val="134"/>
      </rPr>
      <t>面积</t>
    </r>
    <r>
      <rPr>
        <sz val="10"/>
        <rFont val="Arial Narrow"/>
        <charset val="134"/>
      </rPr>
      <t>(m</t>
    </r>
    <r>
      <rPr>
        <vertAlign val="superscript"/>
        <sz val="10"/>
        <rFont val="Arial Narrow"/>
        <charset val="134"/>
      </rPr>
      <t>2</t>
    </r>
    <r>
      <rPr>
        <sz val="10"/>
        <rFont val="Arial Narrow"/>
        <charset val="134"/>
      </rPr>
      <t>)</t>
    </r>
  </si>
  <si>
    <t>原始入账价值
（转入日公允价值）</t>
  </si>
  <si>
    <t>固定资产评估汇总表</t>
  </si>
  <si>
    <r>
      <rPr>
        <sz val="9"/>
        <rFont val="Times New Roman"/>
        <charset val="134"/>
      </rPr>
      <t>表</t>
    </r>
    <r>
      <rPr>
        <sz val="9"/>
        <rFont val="Arial Narrow"/>
        <charset val="134"/>
      </rPr>
      <t>4-6</t>
    </r>
  </si>
  <si>
    <r>
      <rPr>
        <sz val="9"/>
        <color indexed="8"/>
        <rFont val="宋体"/>
        <charset val="134"/>
      </rPr>
      <t>房屋建筑物类合计</t>
    </r>
  </si>
  <si>
    <r>
      <rPr>
        <sz val="9"/>
        <color indexed="8"/>
        <rFont val="宋体"/>
        <charset val="134"/>
      </rPr>
      <t>固定资产</t>
    </r>
    <r>
      <rPr>
        <sz val="9"/>
        <color indexed="8"/>
        <rFont val="Arial Narrow"/>
        <charset val="134"/>
      </rPr>
      <t>-</t>
    </r>
    <r>
      <rPr>
        <sz val="9"/>
        <color indexed="8"/>
        <rFont val="宋体"/>
        <charset val="134"/>
      </rPr>
      <t>房屋建筑物</t>
    </r>
  </si>
  <si>
    <r>
      <rPr>
        <sz val="9"/>
        <color indexed="8"/>
        <rFont val="宋体"/>
        <charset val="134"/>
      </rPr>
      <t>固定资产</t>
    </r>
    <r>
      <rPr>
        <sz val="9"/>
        <color indexed="8"/>
        <rFont val="Arial Narrow"/>
        <charset val="134"/>
      </rPr>
      <t>-</t>
    </r>
    <r>
      <rPr>
        <sz val="9"/>
        <color indexed="8"/>
        <rFont val="宋体"/>
        <charset val="134"/>
      </rPr>
      <t>构筑物及其他辅助设施</t>
    </r>
  </si>
  <si>
    <r>
      <rPr>
        <sz val="9"/>
        <color indexed="8"/>
        <rFont val="宋体"/>
        <charset val="134"/>
      </rPr>
      <t>固定资产</t>
    </r>
    <r>
      <rPr>
        <sz val="9"/>
        <color indexed="8"/>
        <rFont val="Arial Narrow"/>
        <charset val="134"/>
      </rPr>
      <t>-</t>
    </r>
    <r>
      <rPr>
        <sz val="9"/>
        <color indexed="8"/>
        <rFont val="宋体"/>
        <charset val="134"/>
      </rPr>
      <t>管道及沟槽</t>
    </r>
  </si>
  <si>
    <r>
      <rPr>
        <sz val="9"/>
        <color indexed="8"/>
        <rFont val="宋体"/>
        <charset val="134"/>
      </rPr>
      <t>设备类合计</t>
    </r>
  </si>
  <si>
    <r>
      <rPr>
        <sz val="9"/>
        <color indexed="8"/>
        <rFont val="宋体"/>
        <charset val="134"/>
      </rPr>
      <t>固定资产</t>
    </r>
    <r>
      <rPr>
        <sz val="9"/>
        <color indexed="8"/>
        <rFont val="Arial Narrow"/>
        <charset val="134"/>
      </rPr>
      <t>-</t>
    </r>
    <r>
      <rPr>
        <sz val="9"/>
        <color indexed="8"/>
        <rFont val="宋体"/>
        <charset val="134"/>
      </rPr>
      <t>机器设备</t>
    </r>
  </si>
  <si>
    <r>
      <rPr>
        <sz val="9"/>
        <color indexed="8"/>
        <rFont val="宋体"/>
        <charset val="134"/>
      </rPr>
      <t>固定资产</t>
    </r>
    <r>
      <rPr>
        <sz val="9"/>
        <color indexed="8"/>
        <rFont val="Arial Narrow"/>
        <charset val="134"/>
      </rPr>
      <t>-</t>
    </r>
    <r>
      <rPr>
        <sz val="9"/>
        <color indexed="8"/>
        <rFont val="宋体"/>
        <charset val="134"/>
      </rPr>
      <t>车辆</t>
    </r>
  </si>
  <si>
    <r>
      <rPr>
        <sz val="9"/>
        <color indexed="8"/>
        <rFont val="宋体"/>
        <charset val="134"/>
      </rPr>
      <t>固定资产</t>
    </r>
    <r>
      <rPr>
        <sz val="9"/>
        <color indexed="8"/>
        <rFont val="Arial Narrow"/>
        <charset val="134"/>
      </rPr>
      <t>-</t>
    </r>
    <r>
      <rPr>
        <sz val="9"/>
        <color indexed="8"/>
        <rFont val="宋体"/>
        <charset val="134"/>
      </rPr>
      <t>电子设备</t>
    </r>
  </si>
  <si>
    <r>
      <rPr>
        <sz val="9"/>
        <color indexed="8"/>
        <rFont val="宋体"/>
        <charset val="134"/>
      </rPr>
      <t>固定资产</t>
    </r>
    <r>
      <rPr>
        <sz val="9"/>
        <color indexed="8"/>
        <rFont val="Arial Narrow"/>
        <charset val="134"/>
      </rPr>
      <t>—</t>
    </r>
    <r>
      <rPr>
        <sz val="9"/>
        <color indexed="8"/>
        <rFont val="宋体"/>
        <charset val="134"/>
      </rPr>
      <t>土地</t>
    </r>
  </si>
  <si>
    <r>
      <rPr>
        <sz val="9"/>
        <color indexed="8"/>
        <rFont val="宋体"/>
        <charset val="134"/>
      </rPr>
      <t>固定资产合计</t>
    </r>
  </si>
  <si>
    <r>
      <rPr>
        <sz val="9"/>
        <rFont val="宋体"/>
        <charset val="134"/>
      </rPr>
      <t>减：固定资产减值准备</t>
    </r>
  </si>
  <si>
    <t>固定资产—房屋建筑物评估明细表</t>
  </si>
  <si>
    <r>
      <rPr>
        <sz val="10"/>
        <rFont val="Times New Roman"/>
        <charset val="134"/>
      </rPr>
      <t>表</t>
    </r>
    <r>
      <rPr>
        <sz val="10"/>
        <rFont val="Arial Narrow"/>
        <charset val="134"/>
      </rPr>
      <t>4-6-1</t>
    </r>
  </si>
  <si>
    <r>
      <rPr>
        <sz val="9"/>
        <rFont val="宋体"/>
        <charset val="134"/>
      </rPr>
      <t>土地情况</t>
    </r>
  </si>
  <si>
    <t>证载权利人名称</t>
  </si>
  <si>
    <r>
      <rPr>
        <sz val="9"/>
        <rFont val="宋体"/>
        <charset val="134"/>
      </rPr>
      <t>建筑物名称</t>
    </r>
  </si>
  <si>
    <t>建成
年月</t>
  </si>
  <si>
    <r>
      <rPr>
        <sz val="9"/>
        <rFont val="宋体"/>
        <charset val="134"/>
      </rPr>
      <t xml:space="preserve">建筑面积体积
</t>
    </r>
    <r>
      <rPr>
        <sz val="9"/>
        <rFont val="Arial Narrow"/>
        <charset val="134"/>
      </rPr>
      <t>m</t>
    </r>
    <r>
      <rPr>
        <vertAlign val="superscript"/>
        <sz val="9"/>
        <rFont val="Arial Narrow"/>
        <charset val="134"/>
      </rPr>
      <t>2</t>
    </r>
    <r>
      <rPr>
        <sz val="9"/>
        <rFont val="宋体"/>
        <charset val="134"/>
      </rPr>
      <t>或</t>
    </r>
    <r>
      <rPr>
        <sz val="9"/>
        <rFont val="Arial Narrow"/>
        <charset val="134"/>
      </rPr>
      <t>m</t>
    </r>
    <r>
      <rPr>
        <vertAlign val="superscript"/>
        <sz val="9"/>
        <rFont val="Arial Narrow"/>
        <charset val="134"/>
      </rPr>
      <t>3</t>
    </r>
  </si>
  <si>
    <r>
      <rPr>
        <sz val="9"/>
        <rFont val="宋体"/>
        <charset val="134"/>
      </rPr>
      <t>成本单价</t>
    </r>
    <r>
      <rPr>
        <sz val="9"/>
        <rFont val="Arial Narrow"/>
        <charset val="134"/>
      </rPr>
      <t>(</t>
    </r>
    <r>
      <rPr>
        <sz val="9"/>
        <rFont val="宋体"/>
        <charset val="134"/>
      </rPr>
      <t>元</t>
    </r>
    <r>
      <rPr>
        <sz val="9"/>
        <rFont val="Arial Narrow"/>
        <charset val="134"/>
      </rPr>
      <t>/m</t>
    </r>
    <r>
      <rPr>
        <vertAlign val="superscript"/>
        <sz val="9"/>
        <rFont val="Arial Narrow"/>
        <charset val="134"/>
      </rPr>
      <t>2</t>
    </r>
    <r>
      <rPr>
        <sz val="9"/>
        <rFont val="Arial Narrow"/>
        <charset val="134"/>
      </rPr>
      <t>)</t>
    </r>
  </si>
  <si>
    <t>现用途</t>
  </si>
  <si>
    <t>檐高</t>
  </si>
  <si>
    <t>层高</t>
  </si>
  <si>
    <t>总层数</t>
  </si>
  <si>
    <t>本单位占第几层</t>
  </si>
  <si>
    <t>若未取得房产证，目前权利人</t>
  </si>
  <si>
    <t>房地产来源</t>
  </si>
  <si>
    <t>账面值中含电梯空调主机等大型设备的价值</t>
  </si>
  <si>
    <t>是否包含土地价值</t>
  </si>
  <si>
    <r>
      <rPr>
        <sz val="9"/>
        <rFont val="宋体"/>
        <charset val="134"/>
      </rPr>
      <t>评估单价</t>
    </r>
    <r>
      <rPr>
        <sz val="9"/>
        <rFont val="Arial Narrow"/>
        <charset val="134"/>
      </rPr>
      <t>(</t>
    </r>
    <r>
      <rPr>
        <sz val="9"/>
        <rFont val="宋体"/>
        <charset val="134"/>
      </rPr>
      <t>元</t>
    </r>
    <r>
      <rPr>
        <sz val="9"/>
        <rFont val="Arial Narrow"/>
        <charset val="134"/>
      </rPr>
      <t>/m</t>
    </r>
    <r>
      <rPr>
        <vertAlign val="superscript"/>
        <sz val="9"/>
        <rFont val="Arial Narrow"/>
        <charset val="134"/>
      </rPr>
      <t>2</t>
    </r>
    <r>
      <rPr>
        <sz val="9"/>
        <rFont val="Arial Narrow"/>
        <charset val="134"/>
      </rPr>
      <t>)</t>
    </r>
  </si>
  <si>
    <r>
      <rPr>
        <sz val="9"/>
        <rFont val="宋体"/>
        <charset val="134"/>
      </rPr>
      <t>土地证编号</t>
    </r>
  </si>
  <si>
    <r>
      <rPr>
        <sz val="9"/>
        <rFont val="宋体"/>
        <charset val="134"/>
      </rPr>
      <t>证载土地使用权人</t>
    </r>
  </si>
  <si>
    <r>
      <rPr>
        <sz val="9"/>
        <rFont val="宋体"/>
        <charset val="134"/>
      </rPr>
      <t>土地使用权类型</t>
    </r>
  </si>
  <si>
    <r>
      <rPr>
        <sz val="9"/>
        <rFont val="宋体"/>
        <charset val="134"/>
      </rPr>
      <t>宗地面积</t>
    </r>
  </si>
  <si>
    <r>
      <rPr>
        <sz val="9"/>
        <rFont val="宋体"/>
        <charset val="134"/>
      </rPr>
      <t>土地终止日期</t>
    </r>
  </si>
  <si>
    <t>溢余资产</t>
  </si>
  <si>
    <r>
      <rPr>
        <sz val="9"/>
        <rFont val="宋体"/>
        <charset val="134"/>
      </rPr>
      <t>减：房屋建筑物减值准备</t>
    </r>
  </si>
  <si>
    <r>
      <rPr>
        <sz val="9"/>
        <color indexed="12"/>
        <rFont val="仿宋_GB2312"/>
        <charset val="134"/>
      </rPr>
      <t>如因故几项建筑物无法分别标明账面价值，可统一填写账面价值，但实物需按明细分别填列。</t>
    </r>
  </si>
  <si>
    <r>
      <rPr>
        <sz val="9"/>
        <color indexed="12"/>
        <rFont val="Arial Narrow"/>
        <charset val="134"/>
      </rPr>
      <t>“</t>
    </r>
    <r>
      <rPr>
        <sz val="9"/>
        <color indexed="12"/>
        <rFont val="仿宋_GB2312"/>
        <charset val="134"/>
      </rPr>
      <t>权证编号</t>
    </r>
    <r>
      <rPr>
        <sz val="9"/>
        <color indexed="12"/>
        <rFont val="Arial Narrow"/>
        <charset val="134"/>
      </rPr>
      <t>”</t>
    </r>
    <r>
      <rPr>
        <sz val="9"/>
        <color indexed="12"/>
        <rFont val="仿宋_GB2312"/>
        <charset val="134"/>
      </rPr>
      <t>为房产证及土地证上标明的号码，应填写齐全；</t>
    </r>
  </si>
  <si>
    <r>
      <rPr>
        <sz val="9"/>
        <color indexed="12"/>
        <rFont val="Arial Narrow"/>
        <charset val="134"/>
      </rPr>
      <t>“</t>
    </r>
    <r>
      <rPr>
        <sz val="9"/>
        <color indexed="12"/>
        <rFont val="仿宋_GB2312"/>
        <charset val="134"/>
      </rPr>
      <t>建筑物名称</t>
    </r>
    <r>
      <rPr>
        <sz val="9"/>
        <color indexed="12"/>
        <rFont val="Arial Narrow"/>
        <charset val="134"/>
      </rPr>
      <t>”</t>
    </r>
    <r>
      <rPr>
        <sz val="9"/>
        <color indexed="12"/>
        <rFont val="仿宋_GB2312"/>
        <charset val="134"/>
      </rPr>
      <t>一栏是指该栋房屋现用名称；</t>
    </r>
  </si>
  <si>
    <r>
      <rPr>
        <sz val="9"/>
        <color indexed="12"/>
        <rFont val="Arial Narrow"/>
        <charset val="134"/>
      </rPr>
      <t>“</t>
    </r>
    <r>
      <rPr>
        <sz val="9"/>
        <color indexed="12"/>
        <rFont val="仿宋_GB2312"/>
        <charset val="134"/>
      </rPr>
      <t>用途</t>
    </r>
    <r>
      <rPr>
        <sz val="9"/>
        <color indexed="12"/>
        <rFont val="Arial Narrow"/>
        <charset val="134"/>
      </rPr>
      <t>”</t>
    </r>
    <r>
      <rPr>
        <sz val="9"/>
        <color indexed="12"/>
        <rFont val="仿宋_GB2312"/>
        <charset val="134"/>
      </rPr>
      <t>指该建筑物目前的用途，如用于生产、办公等；</t>
    </r>
  </si>
  <si>
    <r>
      <rPr>
        <sz val="9"/>
        <color indexed="12"/>
        <rFont val="Arial Narrow"/>
        <charset val="134"/>
      </rPr>
      <t>“</t>
    </r>
    <r>
      <rPr>
        <sz val="9"/>
        <color indexed="12"/>
        <rFont val="仿宋_GB2312"/>
        <charset val="134"/>
      </rPr>
      <t>建筑结构</t>
    </r>
    <r>
      <rPr>
        <sz val="9"/>
        <color indexed="12"/>
        <rFont val="Arial Narrow"/>
        <charset val="134"/>
      </rPr>
      <t>”</t>
    </r>
    <r>
      <rPr>
        <sz val="9"/>
        <color indexed="12"/>
        <rFont val="仿宋_GB2312"/>
        <charset val="134"/>
      </rPr>
      <t>一栏是指该栋建筑物的建筑结构形式，须填写与现在实际结构状况相一致的名称。</t>
    </r>
  </si>
  <si>
    <r>
      <rPr>
        <sz val="9"/>
        <color indexed="12"/>
        <rFont val="仿宋_GB2312"/>
        <charset val="134"/>
      </rPr>
      <t>现将各种类型结构含义分述如下：</t>
    </r>
  </si>
  <si>
    <r>
      <rPr>
        <sz val="9"/>
        <color indexed="12"/>
        <rFont val="Arial Narrow"/>
        <charset val="134"/>
      </rPr>
      <t>A.</t>
    </r>
    <r>
      <rPr>
        <sz val="9"/>
        <color indexed="12"/>
        <rFont val="仿宋_GB2312"/>
        <charset val="134"/>
      </rPr>
      <t>框架结构，指钢筋混凝土柱、梁、板整体浇注的结构，包括钢筋混凝土预制柱、梁、结点后浇的刚性结点框架结构；表中填写</t>
    </r>
    <r>
      <rPr>
        <sz val="9"/>
        <color indexed="12"/>
        <rFont val="Arial Narrow"/>
        <charset val="134"/>
      </rPr>
      <t>“</t>
    </r>
    <r>
      <rPr>
        <sz val="9"/>
        <color indexed="12"/>
        <rFont val="仿宋_GB2312"/>
        <charset val="134"/>
      </rPr>
      <t>框架</t>
    </r>
    <r>
      <rPr>
        <sz val="9"/>
        <color indexed="12"/>
        <rFont val="Arial Narrow"/>
        <charset val="134"/>
      </rPr>
      <t>“</t>
    </r>
    <r>
      <rPr>
        <sz val="9"/>
        <color indexed="12"/>
        <rFont val="仿宋_GB2312"/>
        <charset val="134"/>
      </rPr>
      <t>。</t>
    </r>
  </si>
  <si>
    <r>
      <rPr>
        <sz val="9"/>
        <color indexed="12"/>
        <rFont val="Arial Narrow"/>
        <charset val="134"/>
      </rPr>
      <t>B.</t>
    </r>
    <r>
      <rPr>
        <sz val="9"/>
        <color indexed="12"/>
        <rFont val="仿宋_GB2312"/>
        <charset val="134"/>
      </rPr>
      <t>框剪结构，指钢筋混凝土柱、梁、板、剪力墙现浇的整体结构；表中填写</t>
    </r>
    <r>
      <rPr>
        <sz val="9"/>
        <color indexed="12"/>
        <rFont val="Arial Narrow"/>
        <charset val="134"/>
      </rPr>
      <t>“</t>
    </r>
    <r>
      <rPr>
        <sz val="9"/>
        <color indexed="12"/>
        <rFont val="仿宋_GB2312"/>
        <charset val="134"/>
      </rPr>
      <t>框剪</t>
    </r>
    <r>
      <rPr>
        <sz val="9"/>
        <color indexed="12"/>
        <rFont val="Arial Narrow"/>
        <charset val="134"/>
      </rPr>
      <t xml:space="preserve"> “</t>
    </r>
    <r>
      <rPr>
        <sz val="9"/>
        <color indexed="12"/>
        <rFont val="仿宋_GB2312"/>
        <charset val="134"/>
      </rPr>
      <t>。</t>
    </r>
  </si>
  <si>
    <r>
      <rPr>
        <sz val="9"/>
        <color indexed="12"/>
        <rFont val="Arial Narrow"/>
        <charset val="134"/>
      </rPr>
      <t>C.</t>
    </r>
    <r>
      <rPr>
        <sz val="9"/>
        <color indexed="12"/>
        <rFont val="仿宋_GB2312"/>
        <charset val="134"/>
      </rPr>
      <t>排架结构，一般指预制钢筋混凝土柱、吊车梁、屋架或屋面斜梁的装配式结构，其中屋架可以是钢筋混凝土或钢屋架。表中填写</t>
    </r>
    <r>
      <rPr>
        <sz val="9"/>
        <color indexed="12"/>
        <rFont val="Arial Narrow"/>
        <charset val="134"/>
      </rPr>
      <t>“</t>
    </r>
    <r>
      <rPr>
        <sz val="9"/>
        <color indexed="12"/>
        <rFont val="仿宋_GB2312"/>
        <charset val="134"/>
      </rPr>
      <t>排架</t>
    </r>
    <r>
      <rPr>
        <sz val="9"/>
        <color indexed="12"/>
        <rFont val="Arial Narrow"/>
        <charset val="134"/>
      </rPr>
      <t>“</t>
    </r>
    <r>
      <rPr>
        <sz val="9"/>
        <color indexed="12"/>
        <rFont val="仿宋_GB2312"/>
        <charset val="134"/>
      </rPr>
      <t>。</t>
    </r>
  </si>
  <si>
    <r>
      <rPr>
        <sz val="9"/>
        <color indexed="12"/>
        <rFont val="Arial Narrow"/>
        <charset val="134"/>
      </rPr>
      <t>D.</t>
    </r>
    <r>
      <rPr>
        <sz val="9"/>
        <color indexed="12"/>
        <rFont val="仿宋_GB2312"/>
        <charset val="134"/>
      </rPr>
      <t>砖混结构，以砖砌体及钢筋混凝土梁、构造柱、楼板为混合承重体系的结构类型。以砖柱为竖向承重构件的砖排架结构并入</t>
    </r>
    <r>
      <rPr>
        <sz val="9"/>
        <color indexed="12"/>
        <rFont val="Arial Narrow"/>
        <charset val="134"/>
      </rPr>
      <t>“</t>
    </r>
    <r>
      <rPr>
        <sz val="9"/>
        <color indexed="12"/>
        <rFont val="仿宋_GB2312"/>
        <charset val="134"/>
      </rPr>
      <t>砖混结构</t>
    </r>
    <r>
      <rPr>
        <sz val="9"/>
        <color indexed="12"/>
        <rFont val="Arial Narrow"/>
        <charset val="134"/>
      </rPr>
      <t>”</t>
    </r>
    <r>
      <rPr>
        <sz val="9"/>
        <color indexed="12"/>
        <rFont val="仿宋_GB2312"/>
        <charset val="134"/>
      </rPr>
      <t>类型内。表中填写</t>
    </r>
    <r>
      <rPr>
        <sz val="9"/>
        <color indexed="12"/>
        <rFont val="Arial Narrow"/>
        <charset val="134"/>
      </rPr>
      <t>“</t>
    </r>
    <r>
      <rPr>
        <sz val="9"/>
        <color indexed="12"/>
        <rFont val="仿宋_GB2312"/>
        <charset val="134"/>
      </rPr>
      <t>砖混</t>
    </r>
    <r>
      <rPr>
        <sz val="9"/>
        <color indexed="12"/>
        <rFont val="Arial Narrow"/>
        <charset val="134"/>
      </rPr>
      <t>“</t>
    </r>
    <r>
      <rPr>
        <sz val="9"/>
        <color indexed="12"/>
        <rFont val="仿宋_GB2312"/>
        <charset val="134"/>
      </rPr>
      <t>。</t>
    </r>
  </si>
  <si>
    <r>
      <rPr>
        <sz val="9"/>
        <color indexed="12"/>
        <rFont val="Arial Narrow"/>
        <charset val="134"/>
      </rPr>
      <t>E.</t>
    </r>
    <r>
      <rPr>
        <sz val="9"/>
        <color indexed="12"/>
        <rFont val="仿宋_GB2312"/>
        <charset val="134"/>
      </rPr>
      <t>砖木结构，指砖墙、砖柱及木屋架为联合承重体的结构类型，屋面必须是木屋面板及挂瓦的作法。表中填写</t>
    </r>
    <r>
      <rPr>
        <sz val="9"/>
        <color indexed="12"/>
        <rFont val="Arial Narrow"/>
        <charset val="134"/>
      </rPr>
      <t>“</t>
    </r>
    <r>
      <rPr>
        <sz val="9"/>
        <color indexed="12"/>
        <rFont val="仿宋_GB2312"/>
        <charset val="134"/>
      </rPr>
      <t>砖木</t>
    </r>
    <r>
      <rPr>
        <sz val="9"/>
        <color indexed="12"/>
        <rFont val="Arial Narrow"/>
        <charset val="134"/>
      </rPr>
      <t>“</t>
    </r>
    <r>
      <rPr>
        <sz val="9"/>
        <color indexed="12"/>
        <rFont val="仿宋_GB2312"/>
        <charset val="134"/>
      </rPr>
      <t>。</t>
    </r>
  </si>
  <si>
    <r>
      <rPr>
        <sz val="9"/>
        <color indexed="12"/>
        <rFont val="Arial Narrow"/>
        <charset val="134"/>
      </rPr>
      <t>F.</t>
    </r>
    <r>
      <rPr>
        <sz val="9"/>
        <color indexed="12"/>
        <rFont val="仿宋_GB2312"/>
        <charset val="134"/>
      </rPr>
      <t>简易结构，指屋架为轻型钢架或简易木屋架上面直接安设玻璃钢瓦或瓦楞铁皮瓦的简易结构。表中填写</t>
    </r>
    <r>
      <rPr>
        <sz val="9"/>
        <color indexed="12"/>
        <rFont val="Arial Narrow"/>
        <charset val="134"/>
      </rPr>
      <t>“</t>
    </r>
    <r>
      <rPr>
        <sz val="9"/>
        <color indexed="12"/>
        <rFont val="仿宋_GB2312"/>
        <charset val="134"/>
      </rPr>
      <t>简易</t>
    </r>
    <r>
      <rPr>
        <sz val="9"/>
        <color indexed="12"/>
        <rFont val="Arial Narrow"/>
        <charset val="134"/>
      </rPr>
      <t>“</t>
    </r>
    <r>
      <rPr>
        <sz val="9"/>
        <color indexed="12"/>
        <rFont val="仿宋_GB2312"/>
        <charset val="134"/>
      </rPr>
      <t>。</t>
    </r>
  </si>
  <si>
    <r>
      <rPr>
        <sz val="9"/>
        <color indexed="12"/>
        <rFont val="Arial Narrow"/>
        <charset val="134"/>
      </rPr>
      <t>G.</t>
    </r>
    <r>
      <rPr>
        <sz val="9"/>
        <color indexed="12"/>
        <rFont val="仿宋_GB2312"/>
        <charset val="134"/>
      </rPr>
      <t>钢棚结构，指无围护墙，或半截围护墙，屋面为轻型钢架搁置的砖柱或轻钢支柱上的棚类结构。表中填写</t>
    </r>
    <r>
      <rPr>
        <sz val="9"/>
        <color indexed="12"/>
        <rFont val="Arial Narrow"/>
        <charset val="134"/>
      </rPr>
      <t>“</t>
    </r>
    <r>
      <rPr>
        <sz val="9"/>
        <color indexed="12"/>
        <rFont val="仿宋_GB2312"/>
        <charset val="134"/>
      </rPr>
      <t>钢棚</t>
    </r>
    <r>
      <rPr>
        <sz val="9"/>
        <color indexed="12"/>
        <rFont val="Arial Narrow"/>
        <charset val="134"/>
      </rPr>
      <t>“</t>
    </r>
    <r>
      <rPr>
        <sz val="9"/>
        <color indexed="12"/>
        <rFont val="仿宋_GB2312"/>
        <charset val="134"/>
      </rPr>
      <t>。</t>
    </r>
  </si>
  <si>
    <r>
      <rPr>
        <sz val="9"/>
        <color indexed="12"/>
        <rFont val="仿宋_GB2312"/>
        <charset val="134"/>
      </rPr>
      <t>对于上述结构中，</t>
    </r>
    <r>
      <rPr>
        <sz val="9"/>
        <color indexed="12"/>
        <rFont val="Arial Narrow"/>
        <charset val="134"/>
      </rPr>
      <t>“</t>
    </r>
    <r>
      <rPr>
        <sz val="9"/>
        <color indexed="12"/>
        <rFont val="仿宋_GB2312"/>
        <charset val="134"/>
      </rPr>
      <t>钢棚结构</t>
    </r>
    <r>
      <rPr>
        <sz val="9"/>
        <color indexed="12"/>
        <rFont val="Arial Narrow"/>
        <charset val="134"/>
      </rPr>
      <t>”</t>
    </r>
    <r>
      <rPr>
        <sz val="9"/>
        <color indexed="12"/>
        <rFont val="仿宋_GB2312"/>
        <charset val="134"/>
      </rPr>
      <t>属于临时建筑，一般不办理房产证，故该类型的项目一律填在</t>
    </r>
    <r>
      <rPr>
        <sz val="9"/>
        <color indexed="12"/>
        <rFont val="Arial Narrow"/>
        <charset val="134"/>
      </rPr>
      <t>“</t>
    </r>
    <r>
      <rPr>
        <sz val="9"/>
        <color indexed="12"/>
        <rFont val="仿宋_GB2312"/>
        <charset val="134"/>
      </rPr>
      <t>构筑物</t>
    </r>
    <r>
      <rPr>
        <sz val="9"/>
        <color indexed="12"/>
        <rFont val="Arial Narrow"/>
        <charset val="134"/>
      </rPr>
      <t>”</t>
    </r>
    <r>
      <rPr>
        <sz val="9"/>
        <color indexed="12"/>
        <rFont val="仿宋_GB2312"/>
        <charset val="134"/>
      </rPr>
      <t>评估表中。</t>
    </r>
  </si>
  <si>
    <r>
      <rPr>
        <sz val="9"/>
        <color indexed="12"/>
        <rFont val="仿宋_GB2312"/>
        <charset val="134"/>
      </rPr>
      <t>在填写结构类型时，一律以上述规定为准，原账面填写的类型名称与本规定不一致时，应按本规定进行更改。</t>
    </r>
  </si>
  <si>
    <r>
      <rPr>
        <sz val="9"/>
        <color indexed="12"/>
        <rFont val="Arial Narrow"/>
        <charset val="134"/>
      </rPr>
      <t>“</t>
    </r>
    <r>
      <rPr>
        <sz val="9"/>
        <color indexed="12"/>
        <rFont val="仿宋_GB2312"/>
        <charset val="134"/>
      </rPr>
      <t>建筑面积</t>
    </r>
    <r>
      <rPr>
        <sz val="9"/>
        <color indexed="12"/>
        <rFont val="Arial Narrow"/>
        <charset val="134"/>
      </rPr>
      <t>”</t>
    </r>
    <r>
      <rPr>
        <sz val="9"/>
        <color indexed="12"/>
        <rFont val="仿宋_GB2312"/>
        <charset val="134"/>
      </rPr>
      <t>一栏是指该纳入评估范围的建筑物的建筑面积，应同房产证或购房合同面积相一致，如无房产证，填写工程竣工决算书上的面积数，否则就需要重新丈量；</t>
    </r>
  </si>
  <si>
    <r>
      <rPr>
        <sz val="9"/>
        <color indexed="12"/>
        <rFont val="仿宋_GB2312"/>
        <charset val="134"/>
      </rPr>
      <t>对改建、扩建已改变了原有建筑面积，应以现在实有的建筑面积填报，但必须在备注中加以说明，应注意在增加面积的同时，应增加账面原值及净值。如增加面积的价值未入账，</t>
    </r>
  </si>
  <si>
    <r>
      <rPr>
        <sz val="9"/>
        <color indexed="12"/>
        <rFont val="仿宋_GB2312"/>
        <charset val="134"/>
      </rPr>
      <t>应在备注中注明未入账部分的建筑面积。</t>
    </r>
  </si>
  <si>
    <r>
      <rPr>
        <sz val="9"/>
        <color indexed="12"/>
        <rFont val="Arial Narrow"/>
        <charset val="134"/>
      </rPr>
      <t>“</t>
    </r>
    <r>
      <rPr>
        <sz val="9"/>
        <color indexed="12"/>
        <rFont val="仿宋_GB2312"/>
        <charset val="134"/>
      </rPr>
      <t>建成年月</t>
    </r>
    <r>
      <rPr>
        <sz val="9"/>
        <color indexed="12"/>
        <rFont val="Arial Narrow"/>
        <charset val="134"/>
      </rPr>
      <t>”</t>
    </r>
    <r>
      <rPr>
        <sz val="9"/>
        <color indexed="12"/>
        <rFont val="仿宋_GB2312"/>
        <charset val="134"/>
      </rPr>
      <t>为竣工时间；</t>
    </r>
  </si>
  <si>
    <r>
      <rPr>
        <sz val="9"/>
        <color indexed="12"/>
        <rFont val="Arial Narrow"/>
        <charset val="134"/>
      </rPr>
      <t>“</t>
    </r>
    <r>
      <rPr>
        <sz val="9"/>
        <color indexed="12"/>
        <rFont val="仿宋_GB2312"/>
        <charset val="134"/>
      </rPr>
      <t>成本单价</t>
    </r>
    <r>
      <rPr>
        <sz val="9"/>
        <color indexed="12"/>
        <rFont val="Arial Narrow"/>
        <charset val="134"/>
      </rPr>
      <t>”</t>
    </r>
    <r>
      <rPr>
        <sz val="9"/>
        <color indexed="12"/>
        <rFont val="仿宋_GB2312"/>
        <charset val="134"/>
      </rPr>
      <t>一栏是指账面原值与</t>
    </r>
    <r>
      <rPr>
        <sz val="9"/>
        <color indexed="12"/>
        <rFont val="Arial Narrow"/>
        <charset val="134"/>
      </rPr>
      <t>“</t>
    </r>
    <r>
      <rPr>
        <sz val="9"/>
        <color indexed="12"/>
        <rFont val="仿宋_GB2312"/>
        <charset val="134"/>
      </rPr>
      <t>建筑面积</t>
    </r>
    <r>
      <rPr>
        <sz val="9"/>
        <color indexed="12"/>
        <rFont val="Arial Narrow"/>
        <charset val="134"/>
      </rPr>
      <t>”</t>
    </r>
    <r>
      <rPr>
        <sz val="9"/>
        <color indexed="12"/>
        <rFont val="仿宋_GB2312"/>
        <charset val="134"/>
      </rPr>
      <t>的比值。
对于盘盈、盘亏、毁损、报废、闲置等非正常资产状况应在备注栏中说明！</t>
    </r>
  </si>
  <si>
    <t>固定资产—构筑物及其他辅助设施评估明细表</t>
  </si>
  <si>
    <r>
      <rPr>
        <sz val="10"/>
        <rFont val="Times New Roman"/>
        <charset val="134"/>
      </rPr>
      <t>表</t>
    </r>
    <r>
      <rPr>
        <sz val="10"/>
        <rFont val="Arial Narrow"/>
        <charset val="134"/>
      </rPr>
      <t>4-6-2</t>
    </r>
  </si>
  <si>
    <r>
      <rPr>
        <sz val="9"/>
        <rFont val="宋体"/>
        <charset val="134"/>
      </rPr>
      <t>构筑物名称</t>
    </r>
  </si>
  <si>
    <r>
      <rPr>
        <sz val="10"/>
        <rFont val="宋体"/>
        <charset val="134"/>
      </rPr>
      <t>面积体积</t>
    </r>
    <r>
      <rPr>
        <sz val="10"/>
        <rFont val="Arial Narrow"/>
        <charset val="134"/>
      </rPr>
      <t>m</t>
    </r>
    <r>
      <rPr>
        <vertAlign val="superscript"/>
        <sz val="10"/>
        <rFont val="Arial Narrow"/>
        <charset val="134"/>
      </rPr>
      <t>2</t>
    </r>
    <r>
      <rPr>
        <sz val="10"/>
        <rFont val="宋体"/>
        <charset val="134"/>
      </rPr>
      <t>或</t>
    </r>
    <r>
      <rPr>
        <sz val="10"/>
        <rFont val="Arial Narrow"/>
        <charset val="134"/>
      </rPr>
      <t>m</t>
    </r>
    <r>
      <rPr>
        <vertAlign val="superscript"/>
        <sz val="10"/>
        <rFont val="Arial Narrow"/>
        <charset val="134"/>
      </rPr>
      <t>3</t>
    </r>
  </si>
  <si>
    <r>
      <rPr>
        <sz val="10"/>
        <rFont val="宋体"/>
        <charset val="134"/>
      </rPr>
      <t xml:space="preserve">长度
</t>
    </r>
    <r>
      <rPr>
        <sz val="10"/>
        <rFont val="Arial Narrow"/>
        <charset val="134"/>
      </rPr>
      <t>(m)</t>
    </r>
  </si>
  <si>
    <r>
      <rPr>
        <sz val="10"/>
        <rFont val="宋体"/>
        <charset val="134"/>
      </rPr>
      <t xml:space="preserve">宽度
</t>
    </r>
    <r>
      <rPr>
        <sz val="10"/>
        <rFont val="Arial Narrow"/>
        <charset val="134"/>
      </rPr>
      <t>(m)</t>
    </r>
  </si>
  <si>
    <r>
      <rPr>
        <sz val="10"/>
        <rFont val="宋体"/>
        <charset val="134"/>
      </rPr>
      <t xml:space="preserve">高度
</t>
    </r>
    <r>
      <rPr>
        <sz val="10"/>
        <rFont val="Arial Narrow"/>
        <charset val="134"/>
      </rPr>
      <t>(m)</t>
    </r>
  </si>
  <si>
    <r>
      <rPr>
        <sz val="10"/>
        <rFont val="宋体"/>
        <charset val="134"/>
      </rPr>
      <t>评估单价</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</si>
  <si>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r>
      <rPr>
        <sz val="9"/>
        <rFont val="宋体"/>
        <charset val="134"/>
      </rPr>
      <t>减：构筑物及其他辅助设施减值准备</t>
    </r>
  </si>
  <si>
    <t>固定资产—管道和沟槽评估明细表</t>
  </si>
  <si>
    <r>
      <rPr>
        <sz val="10"/>
        <rFont val="Times New Roman"/>
        <charset val="134"/>
      </rPr>
      <t>表</t>
    </r>
    <r>
      <rPr>
        <sz val="10"/>
        <rFont val="Arial Narrow"/>
        <charset val="134"/>
      </rPr>
      <t>4-6-3</t>
    </r>
  </si>
  <si>
    <r>
      <rPr>
        <sz val="9"/>
        <rFont val="Arial Narrow"/>
        <charset val="134"/>
      </rPr>
      <t xml:space="preserve"> </t>
    </r>
    <r>
      <rPr>
        <sz val="9"/>
        <rFont val="宋体"/>
        <charset val="134"/>
      </rPr>
      <t>名称</t>
    </r>
  </si>
  <si>
    <r>
      <rPr>
        <sz val="9"/>
        <rFont val="宋体"/>
        <charset val="134"/>
      </rPr>
      <t xml:space="preserve">长度
</t>
    </r>
    <r>
      <rPr>
        <sz val="9"/>
        <rFont val="Arial Narrow"/>
        <charset val="134"/>
      </rPr>
      <t>(m)</t>
    </r>
  </si>
  <si>
    <r>
      <rPr>
        <sz val="9"/>
        <rFont val="宋体"/>
        <charset val="134"/>
      </rPr>
      <t xml:space="preserve">漕深
</t>
    </r>
    <r>
      <rPr>
        <sz val="9"/>
        <rFont val="Arial Narrow"/>
        <charset val="134"/>
      </rPr>
      <t>(m)</t>
    </r>
  </si>
  <si>
    <r>
      <rPr>
        <sz val="9"/>
        <rFont val="宋体"/>
        <charset val="134"/>
      </rPr>
      <t>沟宽</t>
    </r>
    <r>
      <rPr>
        <sz val="9"/>
        <rFont val="Arial Narrow"/>
        <charset val="134"/>
      </rPr>
      <t>*</t>
    </r>
    <r>
      <rPr>
        <sz val="9"/>
        <rFont val="宋体"/>
        <charset val="134"/>
      </rPr>
      <t>沟厚</t>
    </r>
    <r>
      <rPr>
        <sz val="9"/>
        <rFont val="Arial Narrow"/>
        <charset val="134"/>
      </rPr>
      <t xml:space="preserve">(mm*mm)
</t>
    </r>
    <r>
      <rPr>
        <sz val="9"/>
        <rFont val="宋体"/>
        <charset val="134"/>
      </rPr>
      <t>管径</t>
    </r>
    <r>
      <rPr>
        <sz val="9"/>
        <rFont val="Arial Narrow"/>
        <charset val="134"/>
      </rPr>
      <t>*</t>
    </r>
    <r>
      <rPr>
        <sz val="9"/>
        <rFont val="宋体"/>
        <charset val="134"/>
      </rPr>
      <t>壁厚</t>
    </r>
    <r>
      <rPr>
        <sz val="9"/>
        <rFont val="Arial Narrow"/>
        <charset val="134"/>
      </rPr>
      <t>(mm*mm)</t>
    </r>
  </si>
  <si>
    <r>
      <rPr>
        <sz val="9"/>
        <rFont val="宋体"/>
        <charset val="134"/>
      </rPr>
      <t>材质</t>
    </r>
  </si>
  <si>
    <r>
      <rPr>
        <sz val="9"/>
        <rFont val="宋体"/>
        <charset val="134"/>
      </rPr>
      <t>绝缘方式</t>
    </r>
  </si>
  <si>
    <r>
      <rPr>
        <sz val="9"/>
        <rFont val="宋体"/>
        <charset val="134"/>
      </rPr>
      <t>建成年月</t>
    </r>
  </si>
  <si>
    <r>
      <rPr>
        <sz val="9"/>
        <rFont val="宋体"/>
        <charset val="134"/>
      </rPr>
      <t>减：管道和沟槽减值准备</t>
    </r>
  </si>
  <si>
    <r>
      <rPr>
        <sz val="9"/>
        <color indexed="12"/>
        <rFont val="仿宋_GB2312"/>
        <charset val="134"/>
      </rPr>
      <t>（</t>
    </r>
    <r>
      <rPr>
        <sz val="9"/>
        <color indexed="12"/>
        <rFont val="Arial Narrow"/>
        <charset val="134"/>
      </rPr>
      <t>1</t>
    </r>
    <r>
      <rPr>
        <sz val="9"/>
        <color indexed="12"/>
        <rFont val="仿宋_GB2312"/>
        <charset val="134"/>
      </rPr>
      <t>）填清序号、名称、长度、槽深、沟宽</t>
    </r>
    <r>
      <rPr>
        <sz val="9"/>
        <color indexed="12"/>
        <rFont val="Arial Narrow"/>
        <charset val="134"/>
      </rPr>
      <t>*</t>
    </r>
    <r>
      <rPr>
        <sz val="9"/>
        <color indexed="12"/>
        <rFont val="仿宋_GB2312"/>
        <charset val="134"/>
      </rPr>
      <t>沟厚管径</t>
    </r>
    <r>
      <rPr>
        <sz val="9"/>
        <color indexed="12"/>
        <rFont val="Arial Narrow"/>
        <charset val="134"/>
      </rPr>
      <t>*</t>
    </r>
    <r>
      <rPr>
        <sz val="9"/>
        <color indexed="12"/>
        <rFont val="仿宋_GB2312"/>
        <charset val="134"/>
      </rPr>
      <t>壁厚、材质、绝缘方式、建成年月、账面价值（含：原值、净值），其它部分由评估人员填列。</t>
    </r>
  </si>
  <si>
    <r>
      <rPr>
        <sz val="9"/>
        <color indexed="12"/>
        <rFont val="仿宋_GB2312"/>
        <charset val="134"/>
      </rPr>
      <t>（</t>
    </r>
    <r>
      <rPr>
        <sz val="9"/>
        <color indexed="12"/>
        <rFont val="Arial Narrow"/>
        <charset val="134"/>
      </rPr>
      <t>2</t>
    </r>
    <r>
      <rPr>
        <sz val="9"/>
        <color indexed="12"/>
        <rFont val="仿宋_GB2312"/>
        <charset val="134"/>
      </rPr>
      <t>）特别注意：名称一定要填写管道和沟槽的全称；长度、槽深、沟宽</t>
    </r>
    <r>
      <rPr>
        <sz val="9"/>
        <color indexed="12"/>
        <rFont val="Arial Narrow"/>
        <charset val="134"/>
      </rPr>
      <t>*</t>
    </r>
    <r>
      <rPr>
        <sz val="9"/>
        <color indexed="12"/>
        <rFont val="仿宋_GB2312"/>
        <charset val="134"/>
      </rPr>
      <t>沟厚管径</t>
    </r>
    <r>
      <rPr>
        <sz val="9"/>
        <color indexed="12"/>
        <rFont val="Arial Narrow"/>
        <charset val="134"/>
      </rPr>
      <t>*</t>
    </r>
    <r>
      <rPr>
        <sz val="9"/>
        <color indexed="12"/>
        <rFont val="仿宋_GB2312"/>
        <charset val="134"/>
      </rPr>
      <t>壁厚、材质、绝缘方式等应按图纸准确填写。依据会计账填写，切忌重复</t>
    </r>
  </si>
  <si>
    <t>固定资产—机器设备（主线设备）评估明细表</t>
  </si>
  <si>
    <r>
      <rPr>
        <sz val="10"/>
        <rFont val="Times New Roman"/>
        <charset val="134"/>
      </rPr>
      <t>表</t>
    </r>
    <r>
      <rPr>
        <sz val="10"/>
        <rFont val="Arial Narrow"/>
        <charset val="134"/>
      </rPr>
      <t>4-6-4</t>
    </r>
  </si>
  <si>
    <t>设备编号</t>
  </si>
  <si>
    <t>设备名称</t>
  </si>
  <si>
    <t>生产厂家</t>
  </si>
  <si>
    <t>存放位置</t>
  </si>
  <si>
    <r>
      <rPr>
        <sz val="9"/>
        <rFont val="宋体"/>
        <charset val="134"/>
      </rPr>
      <t>购置日期</t>
    </r>
  </si>
  <si>
    <t>迪芬巴赫铺装热压系统</t>
  </si>
  <si>
    <t>CPS265-28M</t>
  </si>
  <si>
    <t>德国迪芬巴赫机械制造有限公司</t>
  </si>
  <si>
    <t>2012-12-31</t>
  </si>
  <si>
    <t>含安装运费</t>
  </si>
  <si>
    <t>合     计</t>
  </si>
  <si>
    <t>减：机器设备减值准备</t>
  </si>
  <si>
    <t>合            计</t>
  </si>
  <si>
    <t>机器设备原则上按单台（套）填列，即每行只填一台（套），如有5台（套）相同设备，应填写5行（因为即使购置与启用日期相同，其使用状况</t>
  </si>
  <si>
    <t>或技术状况可能不同），但当存在同批购入、相同规格型号且使用环境及状况基本相同的多台（套）设备时，可合并将数量填入数量栏；</t>
  </si>
  <si>
    <t>如购置时为整套购入，账面值可填写整套价值，每套设备中的实物明细需分行按明细填列（明细不填账面值）。</t>
  </si>
  <si>
    <t>对停用、不需用、待报废、淘汰、盘亏、盘盈、二手设备等应在备注栏标明。</t>
  </si>
  <si>
    <t>“设备名称”、“规格型号”、“生产厂家”要按设备铭牌填写。</t>
  </si>
  <si>
    <t>“启用年月”指机器设备的实际启用年月。</t>
  </si>
  <si>
    <t>“存放地点”填写最基层的单位。</t>
  </si>
  <si>
    <t>固定资产—机器设备（其他附属）评估明细表</t>
  </si>
  <si>
    <t>ELERO Junior 1E-VA(20W)</t>
  </si>
  <si>
    <t>2013-08-31</t>
  </si>
  <si>
    <t>R57DRE100LC4/TF/AL  3KW；I=21.93；01.1369200502.0001.10</t>
  </si>
  <si>
    <t>柴油发电机组</t>
  </si>
  <si>
    <t>k4100z</t>
  </si>
  <si>
    <t>维坊博翔柴油机有限公司</t>
  </si>
  <si>
    <t>2011-05-10</t>
  </si>
  <si>
    <t>柴油发电机</t>
  </si>
  <si>
    <t>XG-600GF/600kw</t>
  </si>
  <si>
    <t>江苏星光发电设备有限公司</t>
  </si>
  <si>
    <t>2013-07-31</t>
  </si>
  <si>
    <t>废气系统</t>
  </si>
  <si>
    <t>1M3tank ＆2.2KW pump</t>
  </si>
  <si>
    <t>吉天师能源科技（上海）有限公司</t>
  </si>
  <si>
    <t>能源设备</t>
  </si>
  <si>
    <t>GTS ENERGY</t>
  </si>
  <si>
    <t>燃烧系统</t>
  </si>
  <si>
    <t>吉天师能源科技(上海)有限公司</t>
  </si>
  <si>
    <t>热能中心</t>
  </si>
  <si>
    <t>热油系统</t>
  </si>
  <si>
    <t>温度开关</t>
  </si>
  <si>
    <t>天津欧柏仪表有限公司</t>
  </si>
  <si>
    <t>蒸汽系统</t>
  </si>
  <si>
    <t>立式饱和蒸汽储汽罐</t>
  </si>
  <si>
    <t>DN2000*22*4000</t>
  </si>
  <si>
    <t>长沙中星电站辅机设备制造有限公司</t>
  </si>
  <si>
    <t>2013-01-29</t>
  </si>
  <si>
    <t>2013-12-30</t>
  </si>
  <si>
    <t>热能中心风机</t>
  </si>
  <si>
    <t>MQS5-54No6C,左旋90°</t>
  </si>
  <si>
    <t>苏州市协力环保设备有限公司</t>
  </si>
  <si>
    <t>2014-03-21</t>
  </si>
  <si>
    <t>鼓式再碎机</t>
  </si>
  <si>
    <t>BX326</t>
  </si>
  <si>
    <t>江苏维美轻工机械有限公司</t>
  </si>
  <si>
    <t>2012-11-15</t>
  </si>
  <si>
    <t>安通裁切系统</t>
  </si>
  <si>
    <t>LNC/LNC 57/28.5</t>
  </si>
  <si>
    <t>德国安通机械制造有限公司</t>
  </si>
  <si>
    <t>安通宽带砂光机</t>
  </si>
  <si>
    <t>Satos 28KK/Satos 28NN</t>
  </si>
  <si>
    <t>瑞士史丹利蒙机械有限公司</t>
  </si>
  <si>
    <t>砂光粉系统</t>
  </si>
  <si>
    <t>中间存储系统</t>
  </si>
  <si>
    <t>自建</t>
  </si>
  <si>
    <t>空气等离子切割机</t>
  </si>
  <si>
    <t>LGK8-100</t>
  </si>
  <si>
    <t>益阳市皓竣五金机电有限公司</t>
  </si>
  <si>
    <t>2011-12-31</t>
  </si>
  <si>
    <t>晶闸管整流弧焊机</t>
  </si>
  <si>
    <t>EX5-400K</t>
  </si>
  <si>
    <t>充氮车</t>
  </si>
  <si>
    <t>CDZ-250Y1</t>
  </si>
  <si>
    <t>奉化市新华液压件厂</t>
  </si>
  <si>
    <t>水泵</t>
  </si>
  <si>
    <t>sls200-400ib</t>
  </si>
  <si>
    <t>上海连成集团有限公司</t>
  </si>
  <si>
    <t>2011-10-31</t>
  </si>
  <si>
    <t>制胶设备</t>
  </si>
  <si>
    <t>桂林华德机械设备有限公司等</t>
  </si>
  <si>
    <t>2013-09-30</t>
  </si>
  <si>
    <t>精密裁板锯</t>
  </si>
  <si>
    <t>万能力学检测仪</t>
  </si>
  <si>
    <t>穿孔萃取仪</t>
  </si>
  <si>
    <t>实验平台</t>
  </si>
  <si>
    <t>湖南正海现代实验设备有限公司</t>
  </si>
  <si>
    <t>塑钢带气动打包机</t>
  </si>
  <si>
    <t>CMV-25</t>
  </si>
  <si>
    <t>长沙自力包装材料有限公司</t>
  </si>
  <si>
    <t>2011-11-30</t>
  </si>
  <si>
    <t>裁板锯</t>
  </si>
  <si>
    <t>mj6228</t>
  </si>
  <si>
    <t>佛山市顺德区极豪机械有限公司62676.92/</t>
  </si>
  <si>
    <t>测振仪</t>
  </si>
  <si>
    <t>hy-103</t>
  </si>
  <si>
    <t>上海华阳检测仪器有限公司</t>
  </si>
  <si>
    <t>超声波清洗机</t>
  </si>
  <si>
    <t>JTS-1036S</t>
  </si>
  <si>
    <t>深圳市洁泰超声洗净设备有限公司</t>
  </si>
  <si>
    <t>剖面密度仪</t>
  </si>
  <si>
    <t>EWS</t>
  </si>
  <si>
    <t>北京欧立华科技发展有限公司</t>
  </si>
  <si>
    <t>钢带打包机</t>
  </si>
  <si>
    <t>MH32A</t>
  </si>
  <si>
    <t>盟安企业股份有限公司</t>
  </si>
  <si>
    <t>2014-06-07</t>
  </si>
  <si>
    <t>2014-06-28</t>
  </si>
  <si>
    <t>磨刀机</t>
  </si>
  <si>
    <t>备料系统</t>
  </si>
  <si>
    <t>处理能力:～110m3/h</t>
  </si>
  <si>
    <t>株洲新时代输送机械有限公司</t>
  </si>
  <si>
    <t>朝阳宏达输送系统</t>
  </si>
  <si>
    <t xml:space="preserve">朝阳宏达机械有限公司 </t>
  </si>
  <si>
    <t>迪芬巴赫木片清洁系统</t>
  </si>
  <si>
    <t>17.000,处理能力:～160m3/h(28t/h)</t>
  </si>
  <si>
    <t>风板机</t>
  </si>
  <si>
    <t>M1-2500PR(日本东空）</t>
  </si>
  <si>
    <t>上海久传机电设备有限公司</t>
  </si>
  <si>
    <t>固定式抓木机</t>
  </si>
  <si>
    <t>ZMJ－605</t>
  </si>
  <si>
    <t>山东巨威机械有限公司</t>
  </si>
  <si>
    <t>气力输送系统</t>
  </si>
  <si>
    <t>按图纸加工</t>
  </si>
  <si>
    <t>探测仪</t>
  </si>
  <si>
    <t>放射源源体Cs137、铅罐和探测器及通讯电缆等</t>
  </si>
  <si>
    <t>德国E+H公司</t>
  </si>
  <si>
    <t>小削片机</t>
  </si>
  <si>
    <t>BX2110</t>
  </si>
  <si>
    <t>旋风分离器</t>
  </si>
  <si>
    <t>13台</t>
  </si>
  <si>
    <t>益阳市资阳区宏标设备经营部/吴亮</t>
  </si>
  <si>
    <t>自卸式除铁器</t>
  </si>
  <si>
    <t>RCYD－10－T2H＝300 5000GS</t>
  </si>
  <si>
    <t>山东科力华电磁设备有限公司</t>
  </si>
  <si>
    <t>组旋料位开关</t>
  </si>
  <si>
    <t>690/800KW</t>
  </si>
  <si>
    <t>长沙捷伦自动化技术有限公司</t>
  </si>
  <si>
    <t>2013-02-28</t>
  </si>
  <si>
    <t>永磁除铁器</t>
  </si>
  <si>
    <t>RCYD－10－T2H＝300 4500GS</t>
  </si>
  <si>
    <t>2013-04-01</t>
  </si>
  <si>
    <t>发电机组</t>
  </si>
  <si>
    <t>600KW</t>
  </si>
  <si>
    <t>2011-08-30</t>
  </si>
  <si>
    <t>变频控制柜LBP-GM-7.5/3</t>
  </si>
  <si>
    <t>LBP-GM-7.5/3</t>
  </si>
  <si>
    <t>变压器</t>
  </si>
  <si>
    <t>SCB-1250 10/0.4KV</t>
  </si>
  <si>
    <t>广东中鹏电气有限公司</t>
  </si>
  <si>
    <t>玻璃钢冷却塔</t>
  </si>
  <si>
    <t>GFNDP-200T,冷却水量200 m3/h</t>
  </si>
  <si>
    <t>湖南益阳强盛特种玻璃厂</t>
  </si>
  <si>
    <t>补偿器25TB100*10-F</t>
  </si>
  <si>
    <t>福建中海创自动化科技有限公司</t>
  </si>
  <si>
    <t>补偿器25TB125*10-F</t>
  </si>
  <si>
    <t>差压变送器</t>
  </si>
  <si>
    <t>差压控制阀</t>
  </si>
  <si>
    <t>42-25 PN40  DN200 KVS420 CAST STEEL 1.0619 flange connection,SET POINT RANGE 1-2.5BAR,德国SAMSON</t>
  </si>
  <si>
    <t>广州凯业机电科技有限公司</t>
  </si>
  <si>
    <t>储气罐</t>
  </si>
  <si>
    <t>C-6/1.0,配自动排污阀</t>
  </si>
  <si>
    <t>阿特拉斯·科普柯(上海)贸易有限公司</t>
  </si>
  <si>
    <t>电力工程</t>
  </si>
  <si>
    <t>长沙飞米环保科技有限公司 等</t>
  </si>
  <si>
    <t>含于各项设备安装内</t>
  </si>
  <si>
    <t>断路器连接器</t>
  </si>
  <si>
    <t>干燥机带过滤器</t>
  </si>
  <si>
    <t>SAD-20NW(处理气量25m3/min)</t>
  </si>
  <si>
    <t>高压变频器</t>
  </si>
  <si>
    <t>广州亿鼎电气技术有限公司等</t>
  </si>
  <si>
    <t>高压开关柜（中置柜）</t>
  </si>
  <si>
    <t>益阳欣达天马电器设备制造有限公司</t>
  </si>
  <si>
    <t>隔膜气压罐ML-1000-1.0</t>
  </si>
  <si>
    <t>ML-1000-1.0</t>
  </si>
  <si>
    <t>上海连成集团公司</t>
  </si>
  <si>
    <t>隔膜气压罐ML-1000-1.6</t>
  </si>
  <si>
    <t>ML-1000-1.6</t>
  </si>
  <si>
    <t>工业吸尘器</t>
  </si>
  <si>
    <t>IVC－IAF－7.5KW</t>
  </si>
  <si>
    <t>烟台市天顺机电设备有限公司等</t>
  </si>
  <si>
    <t>供水系统</t>
  </si>
  <si>
    <t>四口井,单口井深80米以上、单口供水管井经24h抽水实验,水量达到300吨;出水口径DN50mm</t>
  </si>
  <si>
    <t>湖南核工业岩土工程勘察设计研究院（岳希文）</t>
  </si>
  <si>
    <t>火花探头FM1/8</t>
  </si>
  <si>
    <t>FM1/8</t>
  </si>
  <si>
    <t>格雷康自动检测控制设备（上海）有限公司</t>
  </si>
  <si>
    <t>集中控制系统</t>
  </si>
  <si>
    <t>EHX－3</t>
  </si>
  <si>
    <t>上湖机械厂(现金采购)</t>
  </si>
  <si>
    <t>空压机</t>
  </si>
  <si>
    <t>GA110W</t>
  </si>
  <si>
    <t>阿特拉斯·科普柯(上海)贸易有限公司等</t>
  </si>
  <si>
    <t>滤油机JL-100</t>
  </si>
  <si>
    <t>JL-100,流量100L/min,过滤精度10μm,设计压力1.0MPa</t>
  </si>
  <si>
    <t>重庆中能滤油机制造有限公司</t>
  </si>
  <si>
    <t>滤油机JL-50</t>
  </si>
  <si>
    <t>JL-50,流量50L/min,过滤精度10μm,设计压力1.0MPa</t>
  </si>
  <si>
    <t>磨刀机MDD-5000A</t>
  </si>
  <si>
    <t>MDD－5000A</t>
  </si>
  <si>
    <t>江苏贝斯特数控机械有限公司</t>
  </si>
  <si>
    <t>劈木机</t>
  </si>
  <si>
    <t>DX－3600</t>
  </si>
  <si>
    <t>邹平县东星机械制造厂</t>
  </si>
  <si>
    <t>潜污泵</t>
  </si>
  <si>
    <t>65WQ30－10－2.2</t>
  </si>
  <si>
    <t>砂带机</t>
  </si>
  <si>
    <t>东莞市兴海砂带有限公司</t>
  </si>
  <si>
    <t>水泵SLG32-4</t>
  </si>
  <si>
    <t>SLG32-4</t>
  </si>
  <si>
    <t>水泵SLH200-400A</t>
  </si>
  <si>
    <t>SLH200-400A</t>
  </si>
  <si>
    <t>水泵SLS200-400(I)B</t>
  </si>
  <si>
    <t>SLS200-400(I)B</t>
  </si>
  <si>
    <t>稳压泵0.66MPa</t>
  </si>
  <si>
    <t>稳压泵0.99MPa</t>
  </si>
  <si>
    <t>消防储水器</t>
  </si>
  <si>
    <t>DN2000*20*10000MM 30立方米</t>
  </si>
  <si>
    <t>消防主泵0.66MPa</t>
  </si>
  <si>
    <t>消防主泵0.99MPa</t>
  </si>
  <si>
    <t>智能型差压变送器</t>
  </si>
  <si>
    <t>收大山机械发票（抓机）</t>
  </si>
  <si>
    <t>XG951ⅢJ</t>
  </si>
  <si>
    <t>湖南省大山机械有限公司</t>
  </si>
  <si>
    <t>2014-04-15</t>
  </si>
  <si>
    <t>消防水炮</t>
  </si>
  <si>
    <t>江苏省钟星消防工程有限公司湖南分公司</t>
  </si>
  <si>
    <t>门</t>
  </si>
  <si>
    <t>2014-04-25</t>
  </si>
  <si>
    <t>热磨冲洗水泵</t>
  </si>
  <si>
    <t>sls-4-20</t>
  </si>
  <si>
    <t>上海连成（集团）有限公司</t>
  </si>
  <si>
    <t>循环冷却水泵</t>
  </si>
  <si>
    <t>低压开关柜（抽屉柜）</t>
  </si>
  <si>
    <t>MCC</t>
  </si>
  <si>
    <t>迪芬巴赫调施胶机</t>
  </si>
  <si>
    <t>Projet</t>
  </si>
  <si>
    <t>迪芬巴赫干燥机</t>
  </si>
  <si>
    <t>VR63S10G0TK3150</t>
  </si>
  <si>
    <t>3T－9M</t>
  </si>
  <si>
    <t>湖北银轮起重机械股份有限公司</t>
  </si>
  <si>
    <t>美卓热磨机</t>
  </si>
  <si>
    <t>EVO56</t>
  </si>
  <si>
    <t>美卓造纸机械松茨瓦尔有限公司</t>
  </si>
  <si>
    <t>木片干洗系统</t>
  </si>
  <si>
    <t>迪芬巴赫机械（常州）有限公司</t>
  </si>
  <si>
    <t>木塞螺旋底座</t>
  </si>
  <si>
    <t>湛江市轻化环保设备厂</t>
  </si>
  <si>
    <t>喷射管直角弯头</t>
  </si>
  <si>
    <t>热磨储气罐</t>
  </si>
  <si>
    <t>r11018-1</t>
  </si>
  <si>
    <t>热磨高压水泵</t>
  </si>
  <si>
    <t>slg4-20</t>
  </si>
  <si>
    <t>热磨机</t>
  </si>
  <si>
    <t>瑞典美卓造纸机械松茨瓦尔有限公司</t>
  </si>
  <si>
    <t>热磨螺旋运输机300,L＝6382</t>
  </si>
  <si>
    <t>300,L＝6382</t>
  </si>
  <si>
    <t>热磨螺旋运输机500,L＝5215</t>
  </si>
  <si>
    <t>500,L＝5215</t>
  </si>
  <si>
    <t>热磨螺旋运输机700,L＝4898</t>
  </si>
  <si>
    <t>700,L＝4898</t>
  </si>
  <si>
    <t>稀油站</t>
  </si>
  <si>
    <t>xr2-25</t>
  </si>
  <si>
    <t>四川川润液压润滑设备有限公司</t>
  </si>
  <si>
    <t>纤维喷放蒸汽回流管</t>
  </si>
  <si>
    <t>蒸汽分汽缸</t>
  </si>
  <si>
    <t>DN500*14*2260*950</t>
  </si>
  <si>
    <t>迪芬巴赫堆垛器</t>
  </si>
  <si>
    <t>40.240</t>
  </si>
  <si>
    <t>迪芬巴赫对角锯切机</t>
  </si>
  <si>
    <t>39.040</t>
  </si>
  <si>
    <t>迪芬巴赫风选系统</t>
  </si>
  <si>
    <t>24.000</t>
  </si>
  <si>
    <t>迪芬巴赫检测仪</t>
  </si>
  <si>
    <t>FGW电子板坯秤、金属探测仪等</t>
  </si>
  <si>
    <t>废料回收系统</t>
  </si>
  <si>
    <t>风机、布袋除尘器</t>
  </si>
  <si>
    <t>分离器及除尘设备</t>
  </si>
  <si>
    <t>DCB650,2件Φ6500mm分离器、除尘器管道及钢支架</t>
  </si>
  <si>
    <t>风选系统</t>
  </si>
  <si>
    <t>长沙昊磊热能设备有限公司等</t>
  </si>
  <si>
    <t>干燥风选系统储气罐</t>
  </si>
  <si>
    <t>干燥机</t>
  </si>
  <si>
    <t>铺装机</t>
  </si>
  <si>
    <t>FAF</t>
  </si>
  <si>
    <t>压机系统</t>
  </si>
  <si>
    <t>迪芬巴赫机械（常州）有限公司等</t>
  </si>
  <si>
    <t>含于118项</t>
  </si>
  <si>
    <t>压力开关PS110-323</t>
  </si>
  <si>
    <t>压力开关PS110-325</t>
  </si>
  <si>
    <t>液位开关LS120</t>
  </si>
  <si>
    <t>增压水泵</t>
  </si>
  <si>
    <t>SLG20－12</t>
  </si>
  <si>
    <t>圆木多片锯</t>
  </si>
  <si>
    <t>MJ530-2-V</t>
  </si>
  <si>
    <t>福建得力机电有限公司</t>
  </si>
  <si>
    <t>2015-01-25</t>
  </si>
  <si>
    <t>指接板干燥设备</t>
  </si>
  <si>
    <t>临沂华信环保设备有限公司</t>
  </si>
  <si>
    <t>指接板热压机</t>
  </si>
  <si>
    <t>指接板预压机</t>
  </si>
  <si>
    <t>指接板全自动锯边机</t>
  </si>
  <si>
    <t>指接板涂胶机</t>
  </si>
  <si>
    <t>指接板拌胶机</t>
  </si>
  <si>
    <t>高纯水设备</t>
  </si>
  <si>
    <t>2T/H</t>
  </si>
  <si>
    <t>苏州市创联净化设备有限公司</t>
  </si>
  <si>
    <t>2015-05-28</t>
  </si>
  <si>
    <t>连续压机钢带</t>
  </si>
  <si>
    <t>Nicro52.6</t>
  </si>
  <si>
    <t>berndorf百德福</t>
  </si>
  <si>
    <t>导向阀</t>
  </si>
  <si>
    <t>SDU0000171-01</t>
  </si>
  <si>
    <t>维美德造纸机械技术（中国）有限公司</t>
  </si>
  <si>
    <t>2015-06-29</t>
  </si>
  <si>
    <t>ENC500-4T5600P 560KW</t>
  </si>
  <si>
    <t>ENC500-4T3550P 350KW</t>
  </si>
  <si>
    <t>电动V型调节阀</t>
  </si>
  <si>
    <t>DN80*1002.5MPA 250</t>
  </si>
  <si>
    <t>武汉市汉阳区宏强机械厂</t>
  </si>
  <si>
    <t>热磨蒸汽阀门定位器</t>
  </si>
  <si>
    <t>DVC2000 EUO3719810</t>
  </si>
  <si>
    <t>福州福大自动化科技有限公司</t>
  </si>
  <si>
    <t>WIPER清扫块</t>
  </si>
  <si>
    <t>VAL204517</t>
  </si>
  <si>
    <t>金属探测控制器</t>
  </si>
  <si>
    <t>广州敏达机电有限公司</t>
  </si>
  <si>
    <t>2015-07-27</t>
  </si>
  <si>
    <t>电气模块</t>
  </si>
  <si>
    <t>武汉中新国创电气有限公司</t>
  </si>
  <si>
    <t>胶水计量泵转子</t>
  </si>
  <si>
    <t>耐驰（兰州）泵业有限公司</t>
  </si>
  <si>
    <t>不锈钢磁力泵</t>
  </si>
  <si>
    <t>天津市天耐迎泉泵业有限公司</t>
  </si>
  <si>
    <t>电动执行器</t>
  </si>
  <si>
    <t>阿特拉斯空压机空气热交换器</t>
  </si>
  <si>
    <t>阿特拉斯•科普柯(上海)贸易有限公司</t>
  </si>
  <si>
    <t>格雷康消防水泵火花探头</t>
  </si>
  <si>
    <t>潜水排污泵</t>
  </si>
  <si>
    <t>上海上久泵业有限公司</t>
  </si>
  <si>
    <t>G型单螺杆泵</t>
  </si>
  <si>
    <t>加热器</t>
  </si>
  <si>
    <t>自购</t>
  </si>
  <si>
    <t>2015-08-01</t>
  </si>
  <si>
    <t>2015-08-27</t>
  </si>
  <si>
    <t>配比泵</t>
  </si>
  <si>
    <t>WEKO-E250</t>
  </si>
  <si>
    <t>深圳德尔保贸易有限公司</t>
  </si>
  <si>
    <t>变速箱总成</t>
  </si>
  <si>
    <t>YQX30</t>
  </si>
  <si>
    <t>益阳市杭力叉车销售有限公司</t>
  </si>
  <si>
    <t>甲醛泵</t>
  </si>
  <si>
    <t>KQWH-16</t>
  </si>
  <si>
    <t>武汉漠贝特科技有限公司</t>
  </si>
  <si>
    <t>风机叶轮</t>
  </si>
  <si>
    <t>C6-48-12</t>
  </si>
  <si>
    <t>2015-09-27</t>
  </si>
  <si>
    <t>磁性液位计</t>
  </si>
  <si>
    <t>UHZ-57/GCZI-UB-K</t>
  </si>
  <si>
    <t>武汉凯纳机电有限公司</t>
  </si>
  <si>
    <t>DG25-30*7</t>
  </si>
  <si>
    <t>电机阀</t>
  </si>
  <si>
    <t>JUNIORLE-VA</t>
  </si>
  <si>
    <t>长沙市国茂机电设备有限公司</t>
  </si>
  <si>
    <t>自吸泵</t>
  </si>
  <si>
    <t>65ZW30-18</t>
  </si>
  <si>
    <t>电动抓木机</t>
  </si>
  <si>
    <t>VTL3.5-30</t>
  </si>
  <si>
    <t>山东恒盛重工有限公司</t>
  </si>
  <si>
    <t>2015-10-01</t>
  </si>
  <si>
    <t>纳离子交换器平面集成阀与密封圈</t>
  </si>
  <si>
    <t>成都富华水处理设备有限公司</t>
  </si>
  <si>
    <t>2015-10-26</t>
  </si>
  <si>
    <t>木塞螺旋维修</t>
  </si>
  <si>
    <t>陕西航友机械设备制造有限公司</t>
  </si>
  <si>
    <t>评估值含于其设备内</t>
  </si>
  <si>
    <t>剖面密度仪维修</t>
  </si>
  <si>
    <t>磨机机械密封维修</t>
  </si>
  <si>
    <t>成都科航进口特种密封国产化中心</t>
  </si>
  <si>
    <t>机械手抓头</t>
  </si>
  <si>
    <t>改向滚筒</t>
  </si>
  <si>
    <t>400*1150 2个</t>
  </si>
  <si>
    <t>益阳市安业机械厂</t>
  </si>
  <si>
    <t>鼓式削片机大皮带轮</t>
  </si>
  <si>
    <t>BX2110-212#</t>
  </si>
  <si>
    <t>南京濑洲机械制造有限公司</t>
  </si>
  <si>
    <t>不锈钢自吸泵</t>
  </si>
  <si>
    <t>ZW80-65-25无堵塞</t>
  </si>
  <si>
    <t>益阳市金山电线电缆有限公司</t>
  </si>
  <si>
    <t>吹灰枪提升阀</t>
  </si>
  <si>
    <t>VO4</t>
  </si>
  <si>
    <t>益阳君晟物资贸易有限公司</t>
  </si>
  <si>
    <t>普鲁斯特（空压机）油气分离器</t>
  </si>
  <si>
    <t>阿特拉斯空压机用</t>
  </si>
  <si>
    <t>2015-11-01</t>
  </si>
  <si>
    <t>FESTO导向装置</t>
  </si>
  <si>
    <t>FENG-100-100-KF</t>
  </si>
  <si>
    <t>FESTO气动元件（上海）有限公司</t>
  </si>
  <si>
    <t>气动调节阀</t>
  </si>
  <si>
    <t>ZZJHM-25C</t>
  </si>
  <si>
    <t>压机铺装中间皮带</t>
  </si>
  <si>
    <t>100300*3050</t>
  </si>
  <si>
    <t>上海颀音机电设备有限公司</t>
  </si>
  <si>
    <t>行星减速机</t>
  </si>
  <si>
    <t>L30112WT 0096-010/VTS</t>
  </si>
  <si>
    <t>深圳市曼伯特实业发展有限公司</t>
  </si>
  <si>
    <t>2015-12-01</t>
  </si>
  <si>
    <t>盘式削片机减速机</t>
  </si>
  <si>
    <t>K100842</t>
  </si>
  <si>
    <t>圣坦撒罗(苏州)有限公司</t>
  </si>
  <si>
    <t>胶水计量泵</t>
  </si>
  <si>
    <t>NM045BY04S18B</t>
  </si>
  <si>
    <t>斗提机驱动辊</t>
  </si>
  <si>
    <t>按图加工制作</t>
  </si>
  <si>
    <t>襄阳博亚精工装备股份有限公司</t>
  </si>
  <si>
    <t>NOR-MEXE330</t>
  </si>
  <si>
    <t>机械手液压马达</t>
  </si>
  <si>
    <t>JMF-29-02-VBR-19</t>
  </si>
  <si>
    <t>国茂减速机</t>
  </si>
  <si>
    <t>66-M4-450</t>
  </si>
  <si>
    <t>单螺杆泵</t>
  </si>
  <si>
    <t>G80-1</t>
  </si>
  <si>
    <t>风机</t>
  </si>
  <si>
    <t>2.2KW</t>
  </si>
  <si>
    <t>2016-01-31</t>
  </si>
  <si>
    <t>普鲁士特（空压机）油气分离器</t>
  </si>
  <si>
    <t>打草机</t>
  </si>
  <si>
    <t>FS120</t>
  </si>
  <si>
    <t>热水泵</t>
  </si>
  <si>
    <t>KQWH40-125A</t>
  </si>
  <si>
    <t>2016-02-29</t>
  </si>
  <si>
    <t>蒸煮缸搅拌器减速机</t>
  </si>
  <si>
    <t>B4HVIOA Siemen SFLender</t>
  </si>
  <si>
    <t>西门子机械传动（天津）有限公司</t>
  </si>
  <si>
    <t>2016-03-30</t>
  </si>
  <si>
    <t>木塞螺旋减速机</t>
  </si>
  <si>
    <t>H2SH14A</t>
  </si>
  <si>
    <t>变频螺杆式空压机</t>
  </si>
  <si>
    <t>GA110VSD-8.5W</t>
  </si>
  <si>
    <t>皮带压力测试传感器</t>
  </si>
  <si>
    <t>HYDRAULIC</t>
  </si>
  <si>
    <t>迪芬巴赫机械设备服务（北京）有限公司</t>
  </si>
  <si>
    <t>2016-03-31</t>
  </si>
  <si>
    <t>蛇形联轴器</t>
  </si>
  <si>
    <t>JS11-110*215/140*255</t>
  </si>
  <si>
    <t>换热器</t>
  </si>
  <si>
    <t>编码器</t>
  </si>
  <si>
    <t>WDG 58B-500-ABN</t>
  </si>
  <si>
    <t>深井泵2台</t>
  </si>
  <si>
    <t>100QJ12-110/28-7.5YD</t>
  </si>
  <si>
    <t>磨机中心板</t>
  </si>
  <si>
    <t>56"</t>
  </si>
  <si>
    <t>2016-04-28</t>
  </si>
  <si>
    <t>气动隔膜调节阀</t>
  </si>
  <si>
    <t>GX DN50</t>
  </si>
  <si>
    <t>襄阳博恒机电设备有限公司</t>
  </si>
  <si>
    <t>气动扳手</t>
  </si>
  <si>
    <t>MI-2500P</t>
  </si>
  <si>
    <t>长沙海能机电设备有限公司</t>
  </si>
  <si>
    <t>机械手多路阀</t>
  </si>
  <si>
    <t>TM20-BH</t>
  </si>
  <si>
    <t>菏泽开发区佳睿机械设备有限公司</t>
  </si>
  <si>
    <t>热磨分配器</t>
  </si>
  <si>
    <t>600-26877</t>
  </si>
  <si>
    <t>流量计</t>
  </si>
  <si>
    <t>BO-6-1</t>
  </si>
  <si>
    <t>热压机用钢带辊刷</t>
  </si>
  <si>
    <t>东莞市振东辊刷有限公司</t>
  </si>
  <si>
    <t>机械手连体泵</t>
  </si>
  <si>
    <t>2063/1010</t>
  </si>
  <si>
    <t>机器设备</t>
  </si>
  <si>
    <t>CPCD38-AG</t>
  </si>
  <si>
    <t>2016-04-29</t>
  </si>
  <si>
    <t>2016-05-31</t>
  </si>
  <si>
    <t>耦合器专用拉马</t>
  </si>
  <si>
    <t>NA-0146Y</t>
  </si>
  <si>
    <t>新乡市金田液力传动有限公司</t>
  </si>
  <si>
    <t>液力耦合器</t>
  </si>
  <si>
    <t>YOXP600</t>
  </si>
  <si>
    <t>空压机油气分离器芯</t>
  </si>
  <si>
    <t>1614905499</t>
  </si>
  <si>
    <t>测厚仪</t>
  </si>
  <si>
    <t>主机+探头+橡胶护套</t>
  </si>
  <si>
    <t>2016-06-30</t>
  </si>
  <si>
    <t>迪芬巴赫棍杆纠偏传感器</t>
  </si>
  <si>
    <t>113565588000</t>
  </si>
  <si>
    <t>离心水泵</t>
  </si>
  <si>
    <t>IS65-40-200</t>
  </si>
  <si>
    <t>2016-07-31</t>
  </si>
  <si>
    <t>美卓削片机</t>
  </si>
  <si>
    <t>Camura GSNTM Chipper 600,生产能力:≥140实积m3/h</t>
  </si>
  <si>
    <t>锯切砂光线工程</t>
  </si>
  <si>
    <t>按图制作安装</t>
  </si>
  <si>
    <t>污水处理站</t>
  </si>
  <si>
    <t>山东飞洋环境工程有限公司</t>
  </si>
  <si>
    <t>维美德球盒</t>
  </si>
  <si>
    <t>SDUC001165</t>
  </si>
  <si>
    <t>2016-08-31</t>
  </si>
  <si>
    <t>维美德耐磨套</t>
  </si>
  <si>
    <t>SDU0026490</t>
  </si>
  <si>
    <t>钉扣机</t>
  </si>
  <si>
    <t>能源螺旋管</t>
  </si>
  <si>
    <t>益阳市赫山区安业机械厂</t>
  </si>
  <si>
    <t>2016-09-29</t>
  </si>
  <si>
    <t>深井泵</t>
  </si>
  <si>
    <t>100QJ112-110</t>
  </si>
  <si>
    <t>吸尘风斗</t>
  </si>
  <si>
    <t>散热风机</t>
  </si>
  <si>
    <t>DKHR450</t>
  </si>
  <si>
    <t>阿特拉斯调节阀</t>
  </si>
  <si>
    <t>16621039900</t>
  </si>
  <si>
    <t>R87</t>
  </si>
  <si>
    <t>SEW-传动设备（武汉）有限公司</t>
  </si>
  <si>
    <t>水冷柜式空调机组</t>
  </si>
  <si>
    <t>宜昌德精电气自动化责任有限公司</t>
  </si>
  <si>
    <t>2016-10-28</t>
  </si>
  <si>
    <t>2016-10-31</t>
  </si>
  <si>
    <t>天泉不锈钢（316）螺杆泵</t>
  </si>
  <si>
    <t>G25-1</t>
  </si>
  <si>
    <t>天津市天耐迎泉泵业销售有限公司</t>
  </si>
  <si>
    <t>固化剂泵转子</t>
  </si>
  <si>
    <t>NMP5068280</t>
  </si>
  <si>
    <t>空压机油气分离器滤芯</t>
  </si>
  <si>
    <t>南丹市鑫恒博达空压设备有限公司</t>
  </si>
  <si>
    <t>不锈钢气动三片式球阀</t>
  </si>
  <si>
    <t>DN50 PE080303</t>
  </si>
  <si>
    <t>依格流体技术（嘉兴）有限公司</t>
  </si>
  <si>
    <t>磨片（转子\定子）套</t>
  </si>
  <si>
    <t>54DA1B34/54DA1B24 H128</t>
  </si>
  <si>
    <t>安德里茨（中国）有限公司</t>
  </si>
  <si>
    <t>2016-11-29</t>
  </si>
  <si>
    <t>压机用钢带辊筒</t>
  </si>
  <si>
    <t>D250*d90*160*L500mm不织布刷</t>
  </si>
  <si>
    <t>木塞螺旋变频器</t>
  </si>
  <si>
    <t>6LS37101GH381AA3-Z</t>
  </si>
  <si>
    <t>武汉天畅宏达科技有限公司</t>
  </si>
  <si>
    <t>2016-12-30</t>
  </si>
  <si>
    <t>压机油缸密封圈</t>
  </si>
  <si>
    <t>99-0650-34-46-21</t>
  </si>
  <si>
    <t>2016-12-31</t>
  </si>
  <si>
    <t>维美德过滤器滤芯</t>
  </si>
  <si>
    <t>SDU0013835</t>
  </si>
  <si>
    <t>空压机油气分离器</t>
  </si>
  <si>
    <t>1614905449</t>
  </si>
  <si>
    <t>洛克韦尔工业设备（武汉）有限公司</t>
  </si>
  <si>
    <t>钢带打磨机</t>
  </si>
  <si>
    <t>卧式螺旋卸料沉降离心机</t>
  </si>
  <si>
    <t>LWD354</t>
  </si>
  <si>
    <t>浙江青田欧鹏机械制造有限公司</t>
  </si>
  <si>
    <t>2017-02-28</t>
  </si>
  <si>
    <t>冰柜</t>
  </si>
  <si>
    <t>六门双门全钢管风冷</t>
  </si>
  <si>
    <t>益阳中湘厨业节能设备工程有限公司</t>
  </si>
  <si>
    <t>固液分离机</t>
  </si>
  <si>
    <t>LX-950-6</t>
  </si>
  <si>
    <t>山东省淄博市周村庆宁过滤设备厂</t>
  </si>
  <si>
    <t>2017-03-29</t>
  </si>
  <si>
    <t>预压带清洁刷</t>
  </si>
  <si>
    <t>浮球式蒸汽疏水阀</t>
  </si>
  <si>
    <t>DN50？PN16</t>
  </si>
  <si>
    <t>武汉安瑞精工轴承有限公司</t>
  </si>
  <si>
    <t>2017-03-30</t>
  </si>
  <si>
    <t>带式进料螺旋轴</t>
  </si>
  <si>
    <t>FEEDSCREW</t>
  </si>
  <si>
    <t>2017-04-26</t>
  </si>
  <si>
    <t>热磨调释胶用胶枪</t>
  </si>
  <si>
    <t>江西</t>
  </si>
  <si>
    <t>2017-04-29</t>
  </si>
  <si>
    <t>维美德泵</t>
  </si>
  <si>
    <t>VAL0125419</t>
  </si>
  <si>
    <t>固化剂泵定子</t>
  </si>
  <si>
    <t>NMP5026936</t>
  </si>
  <si>
    <t>活塞机头</t>
  </si>
  <si>
    <t>捷豹JAGUAR</t>
  </si>
  <si>
    <t>厦门东亚机械工业股份有限公司</t>
  </si>
  <si>
    <t>2017-05-25</t>
  </si>
  <si>
    <t>2017-06-25</t>
  </si>
  <si>
    <t>胶水输送泵</t>
  </si>
  <si>
    <t>热能主引风机配电屏</t>
  </si>
  <si>
    <t>益阳市科能机电设备有限公司</t>
  </si>
  <si>
    <t>2017-10-25</t>
  </si>
  <si>
    <t>起始旋风改造安装</t>
  </si>
  <si>
    <t>石首市东方大道福利五金门市部</t>
  </si>
  <si>
    <t>2017-11-27</t>
  </si>
  <si>
    <t>制胶车间甲醛罐防腐工程</t>
  </si>
  <si>
    <t>固化剂制备储存罐</t>
  </si>
  <si>
    <t>株洲恒大环保防腐科技有限公司</t>
  </si>
  <si>
    <t>2017-11-28</t>
  </si>
  <si>
    <t>电磁出铁器</t>
  </si>
  <si>
    <t>岳阳大力神电磁设备有限公司</t>
  </si>
  <si>
    <t>2017-12-15</t>
  </si>
  <si>
    <t>工业车辆专用配套件</t>
  </si>
  <si>
    <t>发动机总成</t>
  </si>
  <si>
    <t>益阳市资阳区李记电焊服务中心</t>
  </si>
  <si>
    <t>2018-01-25</t>
  </si>
  <si>
    <t>多功能垃圾斗</t>
  </si>
  <si>
    <t>益阳市赫山区安业精密机械制造厂</t>
  </si>
  <si>
    <t>2017-12-25</t>
  </si>
  <si>
    <t>预压机粉尘吸收装置制作及安装</t>
  </si>
  <si>
    <t>山东临朐绿洲环保设备有限公司</t>
  </si>
  <si>
    <t>2017-12-29</t>
  </si>
  <si>
    <t>微孔曝气器及管道</t>
  </si>
  <si>
    <t>减速机高速齿轮轴</t>
  </si>
  <si>
    <t>湖南省株洲中南管件有限责任公司</t>
  </si>
  <si>
    <t>304环管</t>
  </si>
  <si>
    <t>益阳市锅炉设备有限公司</t>
  </si>
  <si>
    <t>锅炉内壁大修</t>
  </si>
  <si>
    <t>项</t>
  </si>
  <si>
    <t>螺杆泵</t>
  </si>
  <si>
    <t>FD3.2-20-SL</t>
  </si>
  <si>
    <t>2018-02-26</t>
  </si>
  <si>
    <t>CPS压机钢带</t>
  </si>
  <si>
    <t>2018-05-23</t>
  </si>
  <si>
    <t>环境改造项目干燥尾气部分主体改造</t>
  </si>
  <si>
    <t>水幕除尘</t>
  </si>
  <si>
    <t>2018-05-26</t>
  </si>
  <si>
    <t>环境改造项目中心管改造</t>
  </si>
  <si>
    <t>环境改造项目污水部分设备安装部分</t>
  </si>
  <si>
    <t>消防工程改造消防水炮</t>
  </si>
  <si>
    <t>24门</t>
  </si>
  <si>
    <t>压机吸尘装置升级改造套件</t>
  </si>
  <si>
    <t>2018-05-29</t>
  </si>
  <si>
    <t>木塞螺旋</t>
  </si>
  <si>
    <t>2018-06-25</t>
  </si>
  <si>
    <t>电热鼓风干燥箱</t>
  </si>
  <si>
    <t>2018-07-20</t>
  </si>
  <si>
    <t>吸入室和定子带保温夹套的石蜡计量泵</t>
  </si>
  <si>
    <t>NM021BY04S24B(P)</t>
  </si>
  <si>
    <t>2018-10-24</t>
  </si>
  <si>
    <t>齿轮减速电机</t>
  </si>
  <si>
    <t>KA47/T DRE100M4/TF</t>
  </si>
  <si>
    <t>2018-12-25</t>
  </si>
  <si>
    <t>气体压缩机</t>
  </si>
  <si>
    <t>GA110</t>
  </si>
  <si>
    <t>格力空调</t>
  </si>
  <si>
    <t>KFR-120LW/12568SAC-3</t>
  </si>
  <si>
    <t>格力集团</t>
  </si>
  <si>
    <t>高压油缸</t>
  </si>
  <si>
    <t>FAX800*200</t>
  </si>
  <si>
    <t>2018-12-27</t>
  </si>
  <si>
    <t>电动机</t>
  </si>
  <si>
    <t>YFB3</t>
  </si>
  <si>
    <t>2018-12-28</t>
  </si>
  <si>
    <t>特厚型强碱液储罐</t>
  </si>
  <si>
    <t>PT-5000L</t>
  </si>
  <si>
    <t>隔膜泵</t>
  </si>
  <si>
    <t>2019-02-28</t>
  </si>
  <si>
    <t>刮平辊蜗轮蜗杆提升装置</t>
  </si>
  <si>
    <t>2019-03-25</t>
  </si>
  <si>
    <t>2019-07-25</t>
  </si>
  <si>
    <t>环境改造项目尾气部分废气VOC污染治理</t>
  </si>
  <si>
    <t>2019-08-28</t>
  </si>
  <si>
    <t>铺装热压机尾气处理排烟罩</t>
  </si>
  <si>
    <t>切割机</t>
  </si>
  <si>
    <t>2019-09-10</t>
  </si>
  <si>
    <t>污染防治设备厌氧塔系统</t>
  </si>
  <si>
    <t>2019-09-25</t>
  </si>
  <si>
    <t>不锈钢螺旋给料机</t>
  </si>
  <si>
    <t>2019-10-31</t>
  </si>
  <si>
    <t>固化剂计量泵驱动减速电机</t>
  </si>
  <si>
    <t>阿特拉斯空压机水冷套装</t>
  </si>
  <si>
    <t>2019-12-29</t>
  </si>
  <si>
    <t>非甲烷总烃连续监控系统</t>
  </si>
  <si>
    <t>防潮板项目技改</t>
  </si>
  <si>
    <t>2020-02-29</t>
  </si>
  <si>
    <t>对角锯齿轮减速机</t>
  </si>
  <si>
    <t>2020-03-25</t>
  </si>
  <si>
    <t>砂光出口齿轮减速机</t>
  </si>
  <si>
    <t>2020-03-28</t>
  </si>
  <si>
    <t>2020-05-28</t>
  </si>
  <si>
    <t>高位热力除氧器</t>
  </si>
  <si>
    <t>卧式油冷却器</t>
  </si>
  <si>
    <t>自动施蜡系统</t>
  </si>
  <si>
    <t>拉木机驱动减速机</t>
  </si>
  <si>
    <t>高温内窥式摄像头</t>
  </si>
  <si>
    <t>2020-06-28</t>
  </si>
  <si>
    <t>机械密封大修</t>
  </si>
  <si>
    <t>离心胶泵</t>
  </si>
  <si>
    <t>中心格栅板更换工程</t>
  </si>
  <si>
    <t>削片机刀鼓</t>
  </si>
  <si>
    <t>2020-06-29</t>
  </si>
  <si>
    <t>尾气循环喷陵水过滤斜筛</t>
  </si>
  <si>
    <t>2020-07-21</t>
  </si>
  <si>
    <t>袋式除尘器排气口制作安装</t>
  </si>
  <si>
    <t>2020-08-27</t>
  </si>
  <si>
    <t>盘式削片机减速机箱体</t>
  </si>
  <si>
    <t>输送带制作安装</t>
  </si>
  <si>
    <t>干燥尾气出口蜗壳石蜡熔化罐保温工程</t>
  </si>
  <si>
    <t>SKF 气动泵</t>
  </si>
  <si>
    <t>菱形钢板网</t>
  </si>
  <si>
    <t>2020-10-26</t>
  </si>
  <si>
    <t>杂木模压门板研发改造</t>
  </si>
  <si>
    <t>2020-12-10</t>
  </si>
  <si>
    <t>碳素高密度门板研发改造</t>
  </si>
  <si>
    <t>2020-12-17</t>
  </si>
  <si>
    <t>污水设备改造</t>
  </si>
  <si>
    <t>2020-12-31</t>
  </si>
  <si>
    <t>干燥旋风分离器中心管改造安装工程</t>
  </si>
  <si>
    <t>2021-01-27</t>
  </si>
  <si>
    <t>锅炉耐火材料大修</t>
  </si>
  <si>
    <t>2021-01-28</t>
  </si>
  <si>
    <t>蒸发器盘管</t>
  </si>
  <si>
    <t>2021-10-29</t>
  </si>
  <si>
    <t>固定资产—土地评估明细表</t>
  </si>
  <si>
    <r>
      <rPr>
        <sz val="10"/>
        <rFont val="Times New Roman"/>
        <charset val="134"/>
      </rPr>
      <t>表</t>
    </r>
    <r>
      <rPr>
        <sz val="10"/>
        <rFont val="Arial Narrow"/>
        <charset val="134"/>
      </rPr>
      <t>4-6-7</t>
    </r>
  </si>
  <si>
    <r>
      <rPr>
        <sz val="9"/>
        <rFont val="宋体"/>
        <charset val="134"/>
      </rPr>
      <t>宗地编号</t>
    </r>
  </si>
  <si>
    <r>
      <rPr>
        <sz val="9"/>
        <rFont val="宋体"/>
        <charset val="134"/>
      </rPr>
      <t>土地终止年期</t>
    </r>
  </si>
  <si>
    <t>地号图号</t>
  </si>
  <si>
    <t>开发程度</t>
  </si>
  <si>
    <t>四至</t>
  </si>
  <si>
    <t>东</t>
  </si>
  <si>
    <t>南</t>
  </si>
  <si>
    <t>西</t>
  </si>
  <si>
    <t>北</t>
  </si>
  <si>
    <r>
      <rPr>
        <sz val="9"/>
        <rFont val="宋体"/>
        <charset val="134"/>
      </rPr>
      <t>合计</t>
    </r>
  </si>
  <si>
    <t>在建工程评估汇总表</t>
  </si>
  <si>
    <r>
      <rPr>
        <sz val="9"/>
        <rFont val="Times New Roman"/>
        <charset val="134"/>
      </rPr>
      <t>表</t>
    </r>
    <r>
      <rPr>
        <sz val="9"/>
        <rFont val="Arial Narrow"/>
        <charset val="134"/>
      </rPr>
      <t>4-7</t>
    </r>
  </si>
  <si>
    <r>
      <rPr>
        <sz val="9"/>
        <rFont val="宋体"/>
        <charset val="134"/>
      </rPr>
      <t>在建工程</t>
    </r>
    <r>
      <rPr>
        <sz val="9"/>
        <rFont val="Arial Narrow"/>
        <charset val="134"/>
      </rPr>
      <t>—</t>
    </r>
    <r>
      <rPr>
        <sz val="9"/>
        <rFont val="宋体"/>
        <charset val="134"/>
      </rPr>
      <t>土建工程</t>
    </r>
  </si>
  <si>
    <r>
      <rPr>
        <sz val="9"/>
        <rFont val="宋体"/>
        <charset val="134"/>
      </rPr>
      <t>在建工程</t>
    </r>
    <r>
      <rPr>
        <sz val="9"/>
        <rFont val="Arial Narrow"/>
        <charset val="134"/>
      </rPr>
      <t>—</t>
    </r>
    <r>
      <rPr>
        <sz val="9"/>
        <rFont val="宋体"/>
        <charset val="134"/>
      </rPr>
      <t>设备安装工程</t>
    </r>
  </si>
  <si>
    <r>
      <rPr>
        <sz val="9"/>
        <rFont val="宋体"/>
        <charset val="134"/>
      </rPr>
      <t>在建工程合计</t>
    </r>
  </si>
  <si>
    <r>
      <rPr>
        <sz val="9"/>
        <rFont val="宋体"/>
        <charset val="134"/>
      </rPr>
      <t>减：在建工程减值准备</t>
    </r>
  </si>
  <si>
    <t>在建工程—土建工程评估明细表</t>
  </si>
  <si>
    <r>
      <rPr>
        <sz val="10"/>
        <rFont val="Times New Roman"/>
        <charset val="134"/>
      </rPr>
      <t>表</t>
    </r>
    <r>
      <rPr>
        <sz val="10"/>
        <rFont val="Arial Narrow"/>
        <charset val="134"/>
      </rPr>
      <t>4-7-1</t>
    </r>
  </si>
  <si>
    <r>
      <rPr>
        <sz val="9"/>
        <rFont val="宋体"/>
        <charset val="134"/>
      </rPr>
      <t>项目名称</t>
    </r>
  </si>
  <si>
    <r>
      <rPr>
        <sz val="9"/>
        <rFont val="宋体"/>
        <charset val="134"/>
      </rPr>
      <t>详细地址</t>
    </r>
  </si>
  <si>
    <r>
      <rPr>
        <sz val="9"/>
        <rFont val="Times New Roman"/>
        <charset val="134"/>
      </rPr>
      <t>土地情况</t>
    </r>
  </si>
  <si>
    <r>
      <rPr>
        <sz val="10"/>
        <rFont val="宋体"/>
        <charset val="134"/>
      </rPr>
      <t>建筑面积</t>
    </r>
    <r>
      <rPr>
        <sz val="10"/>
        <rFont val="Arial Narrow"/>
        <charset val="134"/>
      </rPr>
      <t>/</t>
    </r>
    <r>
      <rPr>
        <sz val="10"/>
        <rFont val="宋体"/>
        <charset val="134"/>
      </rPr>
      <t>容积</t>
    </r>
  </si>
  <si>
    <t>开工日期</t>
  </si>
  <si>
    <t>预计完工日期</t>
  </si>
  <si>
    <t>土建工程概算数(元)</t>
  </si>
  <si>
    <t>建设用地规划许可证编号</t>
  </si>
  <si>
    <t>建设工程规划许可证编号</t>
  </si>
  <si>
    <t>建设工程施工许可证编号</t>
  </si>
  <si>
    <t>形象进度</t>
  </si>
  <si>
    <t>付款比例</t>
  </si>
  <si>
    <r>
      <rPr>
        <sz val="9"/>
        <rFont val="Times New Roman"/>
        <charset val="134"/>
      </rPr>
      <t>土地证编号</t>
    </r>
  </si>
  <si>
    <r>
      <rPr>
        <sz val="9"/>
        <rFont val="Times New Roman"/>
        <charset val="134"/>
      </rPr>
      <t>证载土地使用权人</t>
    </r>
  </si>
  <si>
    <r>
      <rPr>
        <sz val="9"/>
        <rFont val="Times New Roman"/>
        <charset val="134"/>
      </rPr>
      <t>土地用途</t>
    </r>
  </si>
  <si>
    <r>
      <rPr>
        <sz val="9"/>
        <rFont val="Times New Roman"/>
        <charset val="134"/>
      </rPr>
      <t>土地使用权类型</t>
    </r>
  </si>
  <si>
    <r>
      <rPr>
        <sz val="9"/>
        <rFont val="Times New Roman"/>
        <charset val="134"/>
      </rPr>
      <t>宗地面积</t>
    </r>
  </si>
  <si>
    <r>
      <rPr>
        <sz val="9"/>
        <rFont val="Times New Roman"/>
        <charset val="134"/>
      </rPr>
      <t>土地终止日期</t>
    </r>
  </si>
  <si>
    <r>
      <rPr>
        <sz val="9"/>
        <rFont val="宋体"/>
        <charset val="134"/>
      </rPr>
      <t>减：在建土建工程减值准备</t>
    </r>
  </si>
  <si>
    <r>
      <rPr>
        <sz val="9"/>
        <color indexed="12"/>
        <rFont val="Arial Narrow"/>
        <charset val="134"/>
      </rPr>
      <t>“</t>
    </r>
    <r>
      <rPr>
        <sz val="9"/>
        <color indexed="12"/>
        <rFont val="仿宋_GB2312"/>
        <charset val="134"/>
      </rPr>
      <t>付款比例</t>
    </r>
    <r>
      <rPr>
        <sz val="9"/>
        <color indexed="12"/>
        <rFont val="Arial Narrow"/>
        <charset val="134"/>
      </rPr>
      <t>”</t>
    </r>
    <r>
      <rPr>
        <sz val="9"/>
        <color indexed="12"/>
        <rFont val="仿宋_GB2312"/>
        <charset val="134"/>
      </rPr>
      <t>一栏是指该工程评估基准日时已付金额与概算总投资额之比；</t>
    </r>
  </si>
  <si>
    <r>
      <rPr>
        <sz val="9"/>
        <color indexed="12"/>
        <rFont val="Arial Narrow"/>
        <charset val="134"/>
      </rPr>
      <t>“</t>
    </r>
    <r>
      <rPr>
        <sz val="9"/>
        <color indexed="12"/>
        <rFont val="仿宋_GB2312"/>
        <charset val="134"/>
      </rPr>
      <t>形象进度</t>
    </r>
    <r>
      <rPr>
        <sz val="9"/>
        <color indexed="12"/>
        <rFont val="Arial Narrow"/>
        <charset val="134"/>
      </rPr>
      <t>”</t>
    </r>
    <r>
      <rPr>
        <sz val="9"/>
        <color indexed="12"/>
        <rFont val="仿宋_GB2312"/>
        <charset val="134"/>
      </rPr>
      <t>一栏是指该工程目前的实际完成程度；</t>
    </r>
  </si>
  <si>
    <r>
      <rPr>
        <sz val="9"/>
        <color indexed="12"/>
        <rFont val="仿宋_GB2312"/>
        <charset val="134"/>
      </rPr>
      <t>在备注栏标注在建工程的施工状况，比如：停工项目、竣工项目、施工项目；如已完工但尚未进行竣工决算，也请在备注中标明。</t>
    </r>
  </si>
  <si>
    <t>在建工程—设备安装工程评估明细表</t>
  </si>
  <si>
    <r>
      <rPr>
        <sz val="10"/>
        <rFont val="Times New Roman"/>
        <charset val="134"/>
      </rPr>
      <t>表</t>
    </r>
    <r>
      <rPr>
        <sz val="10"/>
        <rFont val="Arial Narrow"/>
        <charset val="134"/>
      </rPr>
      <t>4-7-2</t>
    </r>
  </si>
  <si>
    <r>
      <rPr>
        <sz val="9"/>
        <rFont val="宋体"/>
        <charset val="134"/>
      </rPr>
      <t>开工
日期</t>
    </r>
  </si>
  <si>
    <r>
      <rPr>
        <sz val="9"/>
        <rFont val="宋体"/>
        <charset val="134"/>
      </rPr>
      <t>预计完
工日期</t>
    </r>
  </si>
  <si>
    <r>
      <rPr>
        <sz val="9"/>
        <rFont val="宋体"/>
        <charset val="134"/>
      </rPr>
      <t>审计前账面价值</t>
    </r>
  </si>
  <si>
    <r>
      <rPr>
        <sz val="9"/>
        <rFont val="宋体"/>
        <charset val="134"/>
      </rPr>
      <t>设备费</t>
    </r>
  </si>
  <si>
    <r>
      <rPr>
        <sz val="9"/>
        <rFont val="宋体"/>
        <charset val="134"/>
      </rPr>
      <t>资金成本</t>
    </r>
  </si>
  <si>
    <r>
      <rPr>
        <sz val="9"/>
        <rFont val="宋体"/>
        <charset val="134"/>
      </rPr>
      <t>安装费及其他</t>
    </r>
  </si>
  <si>
    <t>设备费</t>
  </si>
  <si>
    <t>资金成本</t>
  </si>
  <si>
    <t>安装费及其他</t>
  </si>
  <si>
    <r>
      <rPr>
        <sz val="9"/>
        <rFont val="宋体"/>
        <charset val="134"/>
      </rPr>
      <t>减：在建设备安装工程减值准备</t>
    </r>
  </si>
  <si>
    <r>
      <rPr>
        <sz val="9"/>
        <color indexed="12"/>
        <rFont val="Arial Narrow"/>
        <charset val="134"/>
      </rPr>
      <t>“</t>
    </r>
    <r>
      <rPr>
        <sz val="9"/>
        <color indexed="12"/>
        <rFont val="仿宋_GB2312"/>
        <charset val="134"/>
      </rPr>
      <t>项目名称</t>
    </r>
    <r>
      <rPr>
        <sz val="9"/>
        <color indexed="12"/>
        <rFont val="Arial Narrow"/>
        <charset val="134"/>
      </rPr>
      <t>”</t>
    </r>
    <r>
      <rPr>
        <sz val="9"/>
        <color indexed="12"/>
        <rFont val="仿宋_GB2312"/>
        <charset val="134"/>
      </rPr>
      <t>应与安装合同所列示的项目名称一致；</t>
    </r>
  </si>
  <si>
    <r>
      <rPr>
        <sz val="9"/>
        <color indexed="12"/>
        <rFont val="Arial Narrow"/>
        <charset val="134"/>
      </rPr>
      <t>“</t>
    </r>
    <r>
      <rPr>
        <sz val="9"/>
        <color indexed="12"/>
        <rFont val="仿宋_GB2312"/>
        <charset val="134"/>
      </rPr>
      <t>资金成本</t>
    </r>
    <r>
      <rPr>
        <sz val="9"/>
        <color indexed="12"/>
        <rFont val="Arial Narrow"/>
        <charset val="134"/>
      </rPr>
      <t>”</t>
    </r>
    <r>
      <rPr>
        <sz val="9"/>
        <color indexed="12"/>
        <rFont val="仿宋_GB2312"/>
        <charset val="134"/>
      </rPr>
      <t>指利息资本化。</t>
    </r>
  </si>
  <si>
    <r>
      <rPr>
        <sz val="9"/>
        <color indexed="12"/>
        <rFont val="Arial Narrow"/>
        <charset val="134"/>
      </rPr>
      <t xml:space="preserve"> </t>
    </r>
    <r>
      <rPr>
        <sz val="9"/>
        <color indexed="12"/>
        <rFont val="仿宋_GB2312"/>
        <charset val="134"/>
      </rPr>
      <t>请按照工程项目整理填列本表，不应按照财务入账时间顺序填列。</t>
    </r>
  </si>
  <si>
    <t>工程物资评估明细表</t>
  </si>
  <si>
    <r>
      <rPr>
        <sz val="10"/>
        <rFont val="Times New Roman"/>
        <charset val="134"/>
      </rPr>
      <t>表</t>
    </r>
    <r>
      <rPr>
        <sz val="10"/>
        <rFont val="Arial Narrow"/>
        <charset val="134"/>
      </rPr>
      <t>4-8</t>
    </r>
  </si>
  <si>
    <r>
      <rPr>
        <sz val="9"/>
        <rFont val="宋体"/>
        <charset val="134"/>
      </rPr>
      <t>工程项目</t>
    </r>
  </si>
  <si>
    <r>
      <rPr>
        <sz val="9"/>
        <rFont val="宋体"/>
        <charset val="134"/>
      </rPr>
      <t>计量
单位</t>
    </r>
  </si>
  <si>
    <r>
      <rPr>
        <sz val="9"/>
        <rFont val="宋体"/>
        <charset val="134"/>
      </rPr>
      <t>减：工程物资减值准备</t>
    </r>
  </si>
  <si>
    <r>
      <rPr>
        <sz val="9"/>
        <color indexed="12"/>
        <rFont val="仿宋_GB2312"/>
        <charset val="134"/>
      </rPr>
      <t>工程物资的填列参照存货。</t>
    </r>
  </si>
  <si>
    <t>固定资产清理评估明细表</t>
  </si>
  <si>
    <r>
      <rPr>
        <sz val="9"/>
        <rFont val="Times New Roman"/>
        <charset val="134"/>
      </rPr>
      <t>表</t>
    </r>
    <r>
      <rPr>
        <sz val="9"/>
        <rFont val="Arial Narrow"/>
        <charset val="134"/>
      </rPr>
      <t>4-9</t>
    </r>
  </si>
  <si>
    <r>
      <rPr>
        <sz val="9"/>
        <rFont val="宋体"/>
        <charset val="134"/>
      </rPr>
      <t>待处理资产名称</t>
    </r>
  </si>
  <si>
    <r>
      <rPr>
        <sz val="9"/>
        <color indexed="12"/>
        <rFont val="仿宋_GB2312"/>
        <charset val="134"/>
      </rPr>
      <t>在此表中分笔说明具体内容。</t>
    </r>
  </si>
  <si>
    <t>生产性生物资产评估明细表</t>
  </si>
  <si>
    <r>
      <rPr>
        <sz val="10"/>
        <rFont val="Times New Roman"/>
        <charset val="134"/>
      </rPr>
      <t>表</t>
    </r>
    <r>
      <rPr>
        <sz val="10"/>
        <rFont val="Arial Narrow"/>
        <charset val="134"/>
      </rPr>
      <t>4-10</t>
    </r>
  </si>
  <si>
    <r>
      <rPr>
        <sz val="9"/>
        <rFont val="宋体"/>
        <charset val="134"/>
      </rPr>
      <t>种类</t>
    </r>
  </si>
  <si>
    <r>
      <rPr>
        <sz val="9"/>
        <rFont val="宋体"/>
        <charset val="134"/>
      </rPr>
      <t>群别</t>
    </r>
  </si>
  <si>
    <r>
      <rPr>
        <sz val="9"/>
        <rFont val="宋体"/>
        <charset val="134"/>
      </rPr>
      <t>减：生产性生物资产减值准备</t>
    </r>
  </si>
  <si>
    <r>
      <rPr>
        <sz val="9"/>
        <rFont val="宋体"/>
        <charset val="134"/>
      </rPr>
      <t>净</t>
    </r>
    <r>
      <rPr>
        <sz val="9"/>
        <rFont val="Arial Narrow"/>
        <charset val="134"/>
      </rPr>
      <t xml:space="preserve">            </t>
    </r>
    <r>
      <rPr>
        <sz val="9"/>
        <rFont val="宋体"/>
        <charset val="134"/>
      </rPr>
      <t>额</t>
    </r>
  </si>
  <si>
    <r>
      <rPr>
        <sz val="10"/>
        <rFont val="Times New Roman"/>
        <charset val="134"/>
      </rPr>
      <t>表</t>
    </r>
    <r>
      <rPr>
        <sz val="10"/>
        <rFont val="Arial Narrow"/>
        <charset val="134"/>
      </rPr>
      <t>4-11</t>
    </r>
  </si>
  <si>
    <r>
      <rPr>
        <sz val="9"/>
        <rFont val="宋体"/>
        <charset val="134"/>
      </rPr>
      <t>类别</t>
    </r>
  </si>
  <si>
    <r>
      <rPr>
        <sz val="9"/>
        <rFont val="宋体"/>
        <charset val="134"/>
      </rPr>
      <t>矿区（或油田）</t>
    </r>
  </si>
  <si>
    <r>
      <rPr>
        <sz val="9"/>
        <rFont val="宋体"/>
        <charset val="134"/>
      </rPr>
      <t>形成日期</t>
    </r>
  </si>
  <si>
    <r>
      <rPr>
        <sz val="9"/>
        <rFont val="宋体"/>
        <charset val="134"/>
      </rPr>
      <t>来源
（购入、自行建造）</t>
    </r>
  </si>
  <si>
    <r>
      <rPr>
        <sz val="9"/>
        <rFont val="宋体"/>
        <charset val="134"/>
      </rPr>
      <t>减：油气资产减值准备</t>
    </r>
  </si>
  <si>
    <t>无形资产评估汇总表</t>
  </si>
  <si>
    <r>
      <rPr>
        <sz val="9"/>
        <rFont val="Times New Roman"/>
        <charset val="134"/>
      </rPr>
      <t>表</t>
    </r>
    <r>
      <rPr>
        <sz val="9"/>
        <rFont val="Arial Narrow"/>
        <charset val="134"/>
      </rPr>
      <t>4-12</t>
    </r>
  </si>
  <si>
    <r>
      <rPr>
        <sz val="9"/>
        <rFont val="宋体"/>
        <charset val="134"/>
      </rPr>
      <t>无形资产</t>
    </r>
    <r>
      <rPr>
        <sz val="9"/>
        <rFont val="Arial Narrow"/>
        <charset val="134"/>
      </rPr>
      <t>-</t>
    </r>
    <r>
      <rPr>
        <sz val="9"/>
        <rFont val="Times New Roman"/>
        <charset val="134"/>
      </rPr>
      <t>土地使用权</t>
    </r>
  </si>
  <si>
    <r>
      <rPr>
        <sz val="9"/>
        <rFont val="宋体"/>
        <charset val="134"/>
      </rPr>
      <t>无形资产</t>
    </r>
    <r>
      <rPr>
        <sz val="9"/>
        <rFont val="Arial Narrow"/>
        <charset val="134"/>
      </rPr>
      <t>-</t>
    </r>
    <r>
      <rPr>
        <sz val="9"/>
        <rFont val="宋体"/>
        <charset val="134"/>
      </rPr>
      <t>矿业权</t>
    </r>
  </si>
  <si>
    <r>
      <rPr>
        <sz val="9"/>
        <rFont val="宋体"/>
        <charset val="134"/>
      </rPr>
      <t>无形资产</t>
    </r>
    <r>
      <rPr>
        <sz val="9"/>
        <rFont val="Arial Narrow"/>
        <charset val="134"/>
      </rPr>
      <t>-</t>
    </r>
    <r>
      <rPr>
        <sz val="9"/>
        <rFont val="宋体"/>
        <charset val="134"/>
      </rPr>
      <t>其他无形资产</t>
    </r>
  </si>
  <si>
    <r>
      <rPr>
        <sz val="9"/>
        <rFont val="宋体"/>
        <charset val="134"/>
      </rPr>
      <t>合</t>
    </r>
    <r>
      <rPr>
        <sz val="9"/>
        <rFont val="Arial Narrow"/>
        <charset val="134"/>
      </rPr>
      <t xml:space="preserve">        </t>
    </r>
    <r>
      <rPr>
        <sz val="9"/>
        <rFont val="宋体"/>
        <charset val="134"/>
      </rPr>
      <t>计</t>
    </r>
  </si>
  <si>
    <r>
      <rPr>
        <sz val="9"/>
        <rFont val="宋体"/>
        <charset val="134"/>
      </rPr>
      <t>减：无形资产减值准备</t>
    </r>
  </si>
  <si>
    <t>无形资产—土地使用权评估明细表</t>
  </si>
  <si>
    <r>
      <rPr>
        <sz val="10"/>
        <rFont val="Times New Roman"/>
        <charset val="134"/>
      </rPr>
      <t>表</t>
    </r>
    <r>
      <rPr>
        <sz val="10"/>
        <rFont val="Arial Narrow"/>
        <charset val="134"/>
      </rPr>
      <t>4-12-1</t>
    </r>
  </si>
  <si>
    <r>
      <rPr>
        <sz val="9"/>
        <color indexed="12"/>
        <rFont val="仿宋_GB2312"/>
        <charset val="134"/>
      </rPr>
      <t>需要将土地的权证编号（全称）、土地的位置、土地的面积及取得日期填写清楚。</t>
    </r>
  </si>
  <si>
    <r>
      <rPr>
        <sz val="9"/>
        <color indexed="12"/>
        <rFont val="Arial Narrow"/>
        <charset val="134"/>
      </rPr>
      <t>“</t>
    </r>
    <r>
      <rPr>
        <sz val="9"/>
        <color indexed="12"/>
        <rFont val="仿宋_GB2312"/>
        <charset val="134"/>
      </rPr>
      <t>开发程度</t>
    </r>
    <r>
      <rPr>
        <sz val="9"/>
        <color indexed="12"/>
        <rFont val="Arial Narrow"/>
        <charset val="134"/>
      </rPr>
      <t>”</t>
    </r>
    <r>
      <rPr>
        <sz val="9"/>
        <color indexed="12"/>
        <rFont val="仿宋_GB2312"/>
        <charset val="134"/>
      </rPr>
      <t>指基准日达到的状态，如</t>
    </r>
    <r>
      <rPr>
        <sz val="9"/>
        <color indexed="12"/>
        <rFont val="Arial Narrow"/>
        <charset val="134"/>
      </rPr>
      <t>“</t>
    </r>
    <r>
      <rPr>
        <sz val="9"/>
        <color indexed="12"/>
        <rFont val="仿宋_GB2312"/>
        <charset val="134"/>
      </rPr>
      <t>七通一平</t>
    </r>
    <r>
      <rPr>
        <sz val="9"/>
        <color indexed="12"/>
        <rFont val="Arial Narrow"/>
        <charset val="134"/>
      </rPr>
      <t>”</t>
    </r>
    <r>
      <rPr>
        <sz val="9"/>
        <color indexed="12"/>
        <rFont val="仿宋_GB2312"/>
        <charset val="134"/>
      </rPr>
      <t>；</t>
    </r>
  </si>
  <si>
    <r>
      <rPr>
        <sz val="9"/>
        <color indexed="12"/>
        <rFont val="Arial Narrow"/>
        <charset val="134"/>
      </rPr>
      <t>“</t>
    </r>
    <r>
      <rPr>
        <sz val="9"/>
        <color indexed="12"/>
        <rFont val="仿宋_GB2312"/>
        <charset val="134"/>
      </rPr>
      <t>用地性质</t>
    </r>
    <r>
      <rPr>
        <sz val="9"/>
        <color indexed="12"/>
        <rFont val="Arial Narrow"/>
        <charset val="134"/>
      </rPr>
      <t>”</t>
    </r>
    <r>
      <rPr>
        <sz val="9"/>
        <color indexed="12"/>
        <rFont val="仿宋_GB2312"/>
        <charset val="134"/>
      </rPr>
      <t>指划拨地或出让地；</t>
    </r>
  </si>
  <si>
    <r>
      <rPr>
        <sz val="9"/>
        <color indexed="12"/>
        <rFont val="Arial Narrow"/>
        <charset val="134"/>
      </rPr>
      <t>“</t>
    </r>
    <r>
      <rPr>
        <sz val="9"/>
        <color indexed="12"/>
        <rFont val="仿宋_GB2312"/>
        <charset val="134"/>
      </rPr>
      <t>土地用途</t>
    </r>
    <r>
      <rPr>
        <sz val="9"/>
        <color indexed="12"/>
        <rFont val="Arial Narrow"/>
        <charset val="134"/>
      </rPr>
      <t>”</t>
    </r>
    <r>
      <rPr>
        <sz val="9"/>
        <color indexed="12"/>
        <rFont val="仿宋_GB2312"/>
        <charset val="134"/>
      </rPr>
      <t>指</t>
    </r>
    <r>
      <rPr>
        <sz val="9"/>
        <color indexed="12"/>
        <rFont val="Arial Narrow"/>
        <charset val="134"/>
      </rPr>
      <t>“</t>
    </r>
    <r>
      <rPr>
        <sz val="9"/>
        <color indexed="12"/>
        <rFont val="仿宋_GB2312"/>
        <charset val="134"/>
      </rPr>
      <t>工业、商业</t>
    </r>
    <r>
      <rPr>
        <sz val="9"/>
        <color indexed="12"/>
        <rFont val="Arial Narrow"/>
        <charset val="134"/>
      </rPr>
      <t>”</t>
    </r>
    <r>
      <rPr>
        <sz val="9"/>
        <color indexed="12"/>
        <rFont val="仿宋_GB2312"/>
        <charset val="134"/>
      </rPr>
      <t>等；</t>
    </r>
  </si>
  <si>
    <r>
      <rPr>
        <sz val="9"/>
        <color indexed="12"/>
        <rFont val="Arial Narrow"/>
        <charset val="134"/>
      </rPr>
      <t>“</t>
    </r>
    <r>
      <rPr>
        <sz val="9"/>
        <color indexed="12"/>
        <rFont val="仿宋_GB2312"/>
        <charset val="134"/>
      </rPr>
      <t>准用年限</t>
    </r>
    <r>
      <rPr>
        <sz val="9"/>
        <color indexed="12"/>
        <rFont val="Arial Narrow"/>
        <charset val="134"/>
      </rPr>
      <t>”</t>
    </r>
    <r>
      <rPr>
        <sz val="9"/>
        <color indexed="12"/>
        <rFont val="仿宋_GB2312"/>
        <charset val="134"/>
      </rPr>
      <t>指法定使用年限；</t>
    </r>
  </si>
  <si>
    <r>
      <rPr>
        <sz val="9"/>
        <color indexed="12"/>
        <rFont val="Arial Narrow"/>
        <charset val="134"/>
      </rPr>
      <t>“</t>
    </r>
    <r>
      <rPr>
        <sz val="9"/>
        <color indexed="12"/>
        <rFont val="仿宋_GB2312"/>
        <charset val="134"/>
      </rPr>
      <t>土地面积</t>
    </r>
    <r>
      <rPr>
        <sz val="9"/>
        <color indexed="12"/>
        <rFont val="Arial Narrow"/>
        <charset val="134"/>
      </rPr>
      <t>”</t>
    </r>
    <r>
      <rPr>
        <sz val="9"/>
        <color indexed="12"/>
        <rFont val="仿宋_GB2312"/>
        <charset val="134"/>
      </rPr>
      <t>指纳入本次评估范围的地块面积。</t>
    </r>
  </si>
  <si>
    <t>无形资产—矿业权评估明细表</t>
  </si>
  <si>
    <r>
      <rPr>
        <sz val="10"/>
        <rFont val="Times New Roman"/>
        <charset val="134"/>
      </rPr>
      <t>表</t>
    </r>
    <r>
      <rPr>
        <sz val="10"/>
        <rFont val="Arial Narrow"/>
        <charset val="134"/>
      </rPr>
      <t>4-12-2</t>
    </r>
  </si>
  <si>
    <r>
      <rPr>
        <sz val="9"/>
        <rFont val="宋体"/>
        <charset val="134"/>
      </rPr>
      <t>名称、种类
（探矿权</t>
    </r>
    <r>
      <rPr>
        <sz val="9"/>
        <rFont val="Arial Narrow"/>
        <charset val="134"/>
      </rPr>
      <t>/</t>
    </r>
    <r>
      <rPr>
        <sz val="9"/>
        <rFont val="宋体"/>
        <charset val="134"/>
      </rPr>
      <t>采矿权）</t>
    </r>
  </si>
  <si>
    <r>
      <rPr>
        <sz val="9"/>
        <rFont val="宋体"/>
        <charset val="134"/>
      </rPr>
      <t>勘查（采矿）许可证编号</t>
    </r>
  </si>
  <si>
    <r>
      <rPr>
        <sz val="9"/>
        <rFont val="宋体"/>
        <charset val="134"/>
      </rPr>
      <t>取得方式</t>
    </r>
  </si>
  <si>
    <r>
      <rPr>
        <sz val="9"/>
        <rFont val="宋体"/>
        <charset val="134"/>
      </rPr>
      <t>剩余有效年限</t>
    </r>
  </si>
  <si>
    <r>
      <rPr>
        <sz val="9"/>
        <rFont val="宋体"/>
        <charset val="134"/>
      </rPr>
      <t>勘查开发阶段</t>
    </r>
  </si>
  <si>
    <r>
      <rPr>
        <sz val="9"/>
        <rFont val="宋体"/>
        <charset val="134"/>
      </rPr>
      <t>核定（批准）生产规模</t>
    </r>
  </si>
  <si>
    <r>
      <rPr>
        <sz val="9"/>
        <rFont val="宋体"/>
        <charset val="134"/>
      </rPr>
      <t>原始入账价值</t>
    </r>
  </si>
  <si>
    <t>无形资产—其他无形资产评估明细表</t>
  </si>
  <si>
    <r>
      <rPr>
        <sz val="10"/>
        <rFont val="Times New Roman"/>
        <charset val="134"/>
      </rPr>
      <t>表</t>
    </r>
    <r>
      <rPr>
        <sz val="10"/>
        <rFont val="Arial Narrow"/>
        <charset val="134"/>
      </rPr>
      <t>4-12-3</t>
    </r>
  </si>
  <si>
    <r>
      <rPr>
        <sz val="9"/>
        <rFont val="宋体"/>
        <charset val="134"/>
      </rPr>
      <t>无形资产名称和内容</t>
    </r>
  </si>
  <si>
    <r>
      <rPr>
        <sz val="9"/>
        <rFont val="宋体"/>
        <charset val="134"/>
      </rPr>
      <t>法定</t>
    </r>
    <r>
      <rPr>
        <sz val="9"/>
        <rFont val="Arial Narrow"/>
        <charset val="134"/>
      </rPr>
      <t>/</t>
    </r>
    <r>
      <rPr>
        <sz val="9"/>
        <rFont val="宋体"/>
        <charset val="134"/>
      </rPr>
      <t>预计使用年限</t>
    </r>
  </si>
  <si>
    <r>
      <rPr>
        <sz val="9"/>
        <rFont val="宋体"/>
        <charset val="134"/>
      </rPr>
      <t>尚可使用年限</t>
    </r>
  </si>
  <si>
    <r>
      <rPr>
        <sz val="9"/>
        <color indexed="12"/>
        <rFont val="仿宋_GB2312"/>
        <charset val="134"/>
      </rPr>
      <t>内容名称应填全，要和所对应的无形资产证书或其他证明文件（如发票）相符。</t>
    </r>
  </si>
  <si>
    <t>无形资产——技术类无形资产明细</t>
  </si>
  <si>
    <r>
      <rPr>
        <sz val="9"/>
        <rFont val="宋体"/>
        <charset val="134"/>
      </rPr>
      <t>表</t>
    </r>
    <r>
      <rPr>
        <sz val="9"/>
        <rFont val="Arial Narrow"/>
        <charset val="134"/>
      </rPr>
      <t>4-12-3-1</t>
    </r>
  </si>
  <si>
    <r>
      <rPr>
        <b/>
        <sz val="9"/>
        <color theme="1"/>
        <rFont val="宋体"/>
        <charset val="134"/>
      </rPr>
      <t>序号</t>
    </r>
  </si>
  <si>
    <r>
      <rPr>
        <b/>
        <sz val="9"/>
        <color theme="1"/>
        <rFont val="宋体"/>
        <charset val="134"/>
      </rPr>
      <t>名称</t>
    </r>
  </si>
  <si>
    <r>
      <rPr>
        <b/>
        <sz val="9"/>
        <color theme="1"/>
        <rFont val="宋体"/>
        <charset val="134"/>
      </rPr>
      <t>专利权人（申请人）</t>
    </r>
  </si>
  <si>
    <r>
      <rPr>
        <b/>
        <sz val="9"/>
        <color theme="1"/>
        <rFont val="宋体"/>
        <charset val="134"/>
      </rPr>
      <t>专利类别</t>
    </r>
  </si>
  <si>
    <r>
      <rPr>
        <b/>
        <sz val="9"/>
        <color theme="1"/>
        <rFont val="宋体"/>
        <charset val="134"/>
      </rPr>
      <t>专利号</t>
    </r>
  </si>
  <si>
    <r>
      <rPr>
        <b/>
        <sz val="9"/>
        <color theme="1"/>
        <rFont val="宋体"/>
        <charset val="134"/>
      </rPr>
      <t>专利申请日</t>
    </r>
  </si>
  <si>
    <r>
      <rPr>
        <b/>
        <sz val="9"/>
        <color theme="1"/>
        <rFont val="宋体"/>
        <charset val="134"/>
      </rPr>
      <t>授权日</t>
    </r>
  </si>
  <si>
    <t>申请国家</t>
  </si>
  <si>
    <r>
      <rPr>
        <b/>
        <sz val="9"/>
        <color theme="1"/>
        <rFont val="宋体"/>
        <charset val="134"/>
      </rPr>
      <t>权属情况</t>
    </r>
  </si>
  <si>
    <r>
      <rPr>
        <b/>
        <sz val="9"/>
        <color theme="1"/>
        <rFont val="宋体"/>
        <charset val="134"/>
      </rPr>
      <t>是否许可他人使用</t>
    </r>
  </si>
  <si>
    <r>
      <rPr>
        <b/>
        <sz val="9"/>
        <color theme="1"/>
        <rFont val="宋体"/>
        <charset val="134"/>
      </rPr>
      <t>是否质押</t>
    </r>
  </si>
  <si>
    <t>国内外专利对应</t>
  </si>
  <si>
    <t>1    </t>
  </si>
  <si>
    <t>2    </t>
  </si>
  <si>
    <t>3    </t>
  </si>
  <si>
    <t>4    </t>
  </si>
  <si>
    <t>5    </t>
  </si>
  <si>
    <t>6    </t>
  </si>
  <si>
    <t>7    </t>
  </si>
  <si>
    <t>8    </t>
  </si>
  <si>
    <t>9    </t>
  </si>
  <si>
    <t>10    </t>
  </si>
  <si>
    <t>11    </t>
  </si>
  <si>
    <t>12    </t>
  </si>
  <si>
    <t>13    </t>
  </si>
  <si>
    <t>14    </t>
  </si>
  <si>
    <t>15    </t>
  </si>
  <si>
    <t>16    </t>
  </si>
  <si>
    <t>17    </t>
  </si>
  <si>
    <t>18    </t>
  </si>
  <si>
    <t>19    </t>
  </si>
  <si>
    <t>20    </t>
  </si>
  <si>
    <t>21    </t>
  </si>
  <si>
    <t>22    </t>
  </si>
  <si>
    <t>23    </t>
  </si>
  <si>
    <t>24    </t>
  </si>
  <si>
    <t>25    </t>
  </si>
  <si>
    <t>26    </t>
  </si>
  <si>
    <t>27    </t>
  </si>
  <si>
    <t>28    </t>
  </si>
  <si>
    <t>29    </t>
  </si>
  <si>
    <r>
      <rPr>
        <sz val="9"/>
        <rFont val="Times New Roman"/>
        <charset val="134"/>
      </rPr>
      <t>表</t>
    </r>
    <r>
      <rPr>
        <sz val="9"/>
        <rFont val="Arial Narrow"/>
        <charset val="134"/>
      </rPr>
      <t>4-13</t>
    </r>
  </si>
  <si>
    <r>
      <rPr>
        <sz val="9"/>
        <rFont val="宋体"/>
        <charset val="134"/>
      </rPr>
      <t>内容或名称</t>
    </r>
  </si>
  <si>
    <r>
      <rPr>
        <sz val="9"/>
        <color indexed="12"/>
        <rFont val="仿宋_GB2312"/>
        <charset val="134"/>
      </rPr>
      <t>如果被评估单位的开办费内容不仅仅为表格中列示的</t>
    </r>
    <r>
      <rPr>
        <sz val="9"/>
        <color indexed="12"/>
        <rFont val="Arial Narrow"/>
        <charset val="134"/>
      </rPr>
      <t>7</t>
    </r>
    <r>
      <rPr>
        <sz val="9"/>
        <color indexed="12"/>
        <rFont val="仿宋_GB2312"/>
        <charset val="134"/>
      </rPr>
      <t>项，即属于</t>
    </r>
    <r>
      <rPr>
        <sz val="9"/>
        <color indexed="12"/>
        <rFont val="Arial Narrow"/>
        <charset val="134"/>
      </rPr>
      <t>“</t>
    </r>
    <r>
      <rPr>
        <sz val="9"/>
        <color indexed="12"/>
        <rFont val="仿宋_GB2312"/>
        <charset val="134"/>
      </rPr>
      <t>其他</t>
    </r>
    <r>
      <rPr>
        <sz val="9"/>
        <color indexed="12"/>
        <rFont val="Arial Narrow"/>
        <charset val="134"/>
      </rPr>
      <t>”</t>
    </r>
    <r>
      <rPr>
        <sz val="9"/>
        <color indexed="12"/>
        <rFont val="仿宋_GB2312"/>
        <charset val="134"/>
      </rPr>
      <t>范畴，但也应写明具体内容；原始发生额指开始摊销前的金额。</t>
    </r>
  </si>
  <si>
    <r>
      <rPr>
        <sz val="9"/>
        <rFont val="Times New Roman"/>
        <charset val="134"/>
      </rPr>
      <t>表</t>
    </r>
    <r>
      <rPr>
        <sz val="9"/>
        <rFont val="Arial Narrow"/>
        <charset val="134"/>
      </rPr>
      <t>4-14</t>
    </r>
  </si>
  <si>
    <r>
      <rPr>
        <sz val="9"/>
        <rFont val="宋体"/>
        <charset val="134"/>
      </rPr>
      <t>减：商誉减值准备</t>
    </r>
  </si>
  <si>
    <r>
      <rPr>
        <sz val="10"/>
        <rFont val="Times New Roman"/>
        <charset val="134"/>
      </rPr>
      <t>表</t>
    </r>
    <r>
      <rPr>
        <sz val="10"/>
        <rFont val="Arial Narrow"/>
        <charset val="134"/>
      </rPr>
      <t>4-15</t>
    </r>
  </si>
  <si>
    <r>
      <rPr>
        <sz val="9"/>
        <rFont val="宋体"/>
        <charset val="134"/>
      </rPr>
      <t>费用名称或内容</t>
    </r>
  </si>
  <si>
    <r>
      <rPr>
        <sz val="9"/>
        <rFont val="宋体"/>
        <charset val="134"/>
      </rPr>
      <t>原始发生额</t>
    </r>
  </si>
  <si>
    <r>
      <rPr>
        <sz val="9"/>
        <rFont val="宋体"/>
        <charset val="134"/>
      </rPr>
      <t>预计摊
销月数</t>
    </r>
  </si>
  <si>
    <r>
      <rPr>
        <sz val="9"/>
        <rFont val="宋体"/>
        <charset val="134"/>
      </rPr>
      <t>尚存受
益月数</t>
    </r>
  </si>
  <si>
    <r>
      <rPr>
        <sz val="9"/>
        <rFont val="宋体"/>
        <charset val="134"/>
      </rPr>
      <t>合</t>
    </r>
    <r>
      <rPr>
        <sz val="9"/>
        <rFont val="Arial Narrow"/>
        <charset val="134"/>
      </rPr>
      <t xml:space="preserve">                    </t>
    </r>
    <r>
      <rPr>
        <sz val="9"/>
        <rFont val="宋体"/>
        <charset val="134"/>
      </rPr>
      <t>计</t>
    </r>
  </si>
  <si>
    <r>
      <rPr>
        <sz val="9"/>
        <color indexed="12"/>
        <rFont val="仿宋_GB2312"/>
        <charset val="134"/>
      </rPr>
      <t>费用名称或内容应详细填列，如</t>
    </r>
    <r>
      <rPr>
        <sz val="9"/>
        <color indexed="12"/>
        <rFont val="Arial Narrow"/>
        <charset val="134"/>
      </rPr>
      <t>“××</t>
    </r>
    <r>
      <rPr>
        <sz val="9"/>
        <color indexed="12"/>
        <rFont val="仿宋_GB2312"/>
        <charset val="134"/>
      </rPr>
      <t>租入设备改良款</t>
    </r>
    <r>
      <rPr>
        <sz val="9"/>
        <color indexed="12"/>
        <rFont val="Arial Narrow"/>
        <charset val="134"/>
      </rPr>
      <t>”</t>
    </r>
    <r>
      <rPr>
        <sz val="9"/>
        <color indexed="12"/>
        <rFont val="仿宋_GB2312"/>
        <charset val="134"/>
      </rPr>
      <t>、</t>
    </r>
    <r>
      <rPr>
        <sz val="9"/>
        <color indexed="12"/>
        <rFont val="Arial Narrow"/>
        <charset val="134"/>
      </rPr>
      <t>“××</t>
    </r>
    <r>
      <rPr>
        <sz val="9"/>
        <color indexed="12"/>
        <rFont val="仿宋_GB2312"/>
        <charset val="134"/>
      </rPr>
      <t>设备大修费用</t>
    </r>
    <r>
      <rPr>
        <sz val="9"/>
        <color indexed="12"/>
        <rFont val="Arial Narrow"/>
        <charset val="134"/>
      </rPr>
      <t>“</t>
    </r>
    <r>
      <rPr>
        <sz val="9"/>
        <color indexed="12"/>
        <rFont val="仿宋_GB2312"/>
        <charset val="134"/>
      </rPr>
      <t>等。</t>
    </r>
  </si>
  <si>
    <r>
      <rPr>
        <sz val="9"/>
        <rFont val="Times New Roman"/>
        <charset val="134"/>
      </rPr>
      <t>表</t>
    </r>
    <r>
      <rPr>
        <sz val="9"/>
        <rFont val="Arial Narrow"/>
        <charset val="134"/>
      </rPr>
      <t>4-16</t>
    </r>
  </si>
  <si>
    <r>
      <rPr>
        <sz val="9"/>
        <rFont val="Times New Roman"/>
        <charset val="134"/>
      </rPr>
      <t>表</t>
    </r>
    <r>
      <rPr>
        <sz val="9"/>
        <rFont val="Arial Narrow"/>
        <charset val="134"/>
      </rPr>
      <t>4-17</t>
    </r>
  </si>
  <si>
    <r>
      <rPr>
        <sz val="9"/>
        <color indexed="12"/>
        <rFont val="仿宋_GB2312"/>
        <charset val="134"/>
      </rPr>
      <t>参照其他流动资产。</t>
    </r>
  </si>
  <si>
    <r>
      <rPr>
        <sz val="9"/>
        <rFont val="宋体"/>
        <charset val="134"/>
      </rPr>
      <t>表</t>
    </r>
    <r>
      <rPr>
        <sz val="9"/>
        <rFont val="Arial Narrow"/>
        <charset val="134"/>
      </rPr>
      <t>5</t>
    </r>
  </si>
  <si>
    <r>
      <rPr>
        <sz val="9"/>
        <rFont val="Times New Roman"/>
        <charset val="134"/>
      </rPr>
      <t>增值额</t>
    </r>
  </si>
  <si>
    <r>
      <rPr>
        <sz val="9"/>
        <rFont val="Times New Roman"/>
        <charset val="134"/>
      </rPr>
      <t>短期借款</t>
    </r>
  </si>
  <si>
    <r>
      <rPr>
        <sz val="9"/>
        <rFont val="Times New Roman"/>
        <charset val="134"/>
      </rPr>
      <t>交易性金融负债</t>
    </r>
  </si>
  <si>
    <r>
      <rPr>
        <sz val="9"/>
        <rFont val="Times New Roman"/>
        <charset val="134"/>
      </rPr>
      <t>应付票据</t>
    </r>
  </si>
  <si>
    <r>
      <rPr>
        <sz val="9"/>
        <rFont val="Times New Roman"/>
        <charset val="134"/>
      </rPr>
      <t>应付账款</t>
    </r>
  </si>
  <si>
    <r>
      <rPr>
        <sz val="9"/>
        <rFont val="Times New Roman"/>
        <charset val="134"/>
      </rPr>
      <t>预收款项</t>
    </r>
  </si>
  <si>
    <r>
      <rPr>
        <sz val="9"/>
        <rFont val="Times New Roman"/>
        <charset val="134"/>
      </rPr>
      <t>应付职工薪酬</t>
    </r>
  </si>
  <si>
    <r>
      <rPr>
        <sz val="9"/>
        <rFont val="Times New Roman"/>
        <charset val="134"/>
      </rPr>
      <t>应交税费</t>
    </r>
  </si>
  <si>
    <t>应付股利（应付利润）</t>
  </si>
  <si>
    <r>
      <rPr>
        <sz val="9"/>
        <rFont val="Times New Roman"/>
        <charset val="134"/>
      </rPr>
      <t>流动负债合计</t>
    </r>
  </si>
  <si>
    <r>
      <rPr>
        <sz val="10"/>
        <rFont val="Arial Narrow"/>
        <charset val="134"/>
      </rPr>
      <t xml:space="preserve"> </t>
    </r>
    <r>
      <rPr>
        <sz val="10"/>
        <rFont val="宋体"/>
        <charset val="134"/>
      </rPr>
      <t>表</t>
    </r>
    <r>
      <rPr>
        <sz val="10"/>
        <rFont val="Arial Narrow"/>
        <charset val="134"/>
      </rPr>
      <t>5-1</t>
    </r>
  </si>
  <si>
    <r>
      <rPr>
        <sz val="9"/>
        <rFont val="宋体"/>
        <charset val="134"/>
      </rPr>
      <t>放款银行（或机构）名称</t>
    </r>
  </si>
  <si>
    <r>
      <rPr>
        <sz val="9"/>
        <rFont val="宋体"/>
        <charset val="134"/>
      </rPr>
      <t>月利率</t>
    </r>
    <r>
      <rPr>
        <sz val="9"/>
        <rFont val="Arial Narrow"/>
        <charset val="134"/>
      </rPr>
      <t>%</t>
    </r>
  </si>
  <si>
    <r>
      <rPr>
        <sz val="9"/>
        <rFont val="宋体"/>
        <charset val="134"/>
      </rPr>
      <t>外币金额</t>
    </r>
  </si>
  <si>
    <r>
      <rPr>
        <sz val="9"/>
        <rFont val="宋体"/>
        <charset val="134"/>
      </rPr>
      <t>外币基准日汇率</t>
    </r>
  </si>
  <si>
    <r>
      <rPr>
        <sz val="9"/>
        <color indexed="12"/>
        <rFont val="Arial Narrow"/>
        <charset val="134"/>
      </rPr>
      <t>“</t>
    </r>
    <r>
      <rPr>
        <sz val="9"/>
        <color indexed="12"/>
        <rFont val="仿宋_GB2312"/>
        <charset val="134"/>
      </rPr>
      <t>放款银行或机构名称</t>
    </r>
    <r>
      <rPr>
        <sz val="9"/>
        <color indexed="12"/>
        <rFont val="Arial Narrow"/>
        <charset val="134"/>
      </rPr>
      <t>”</t>
    </r>
    <r>
      <rPr>
        <sz val="9"/>
        <color indexed="12"/>
        <rFont val="仿宋_GB2312"/>
        <charset val="134"/>
      </rPr>
      <t>应填写全称；</t>
    </r>
  </si>
  <si>
    <r>
      <rPr>
        <sz val="9"/>
        <rFont val="Times New Roman"/>
        <charset val="134"/>
      </rPr>
      <t>表</t>
    </r>
    <r>
      <rPr>
        <sz val="9"/>
        <rFont val="Arial Narrow"/>
        <charset val="134"/>
      </rPr>
      <t>5-2</t>
    </r>
  </si>
  <si>
    <t>非经营负债</t>
  </si>
  <si>
    <r>
      <rPr>
        <sz val="9"/>
        <rFont val="Times New Roman"/>
        <charset val="134"/>
      </rPr>
      <t>表</t>
    </r>
    <r>
      <rPr>
        <sz val="9"/>
        <rFont val="Arial Narrow"/>
        <charset val="134"/>
      </rPr>
      <t>5-3</t>
    </r>
  </si>
  <si>
    <r>
      <rPr>
        <sz val="9"/>
        <color indexed="12"/>
        <rFont val="Arial Narrow"/>
        <charset val="134"/>
      </rPr>
      <t>1</t>
    </r>
    <r>
      <rPr>
        <sz val="9"/>
        <color indexed="12"/>
        <rFont val="仿宋_GB2312"/>
        <charset val="134"/>
      </rPr>
      <t>）</t>
    </r>
    <r>
      <rPr>
        <sz val="9"/>
        <color indexed="12"/>
        <rFont val="Arial Narrow"/>
        <charset val="134"/>
      </rPr>
      <t>“</t>
    </r>
    <r>
      <rPr>
        <sz val="9"/>
        <color indexed="12"/>
        <rFont val="仿宋_GB2312"/>
        <charset val="134"/>
      </rPr>
      <t>户名（结算对象）</t>
    </r>
    <r>
      <rPr>
        <sz val="9"/>
        <color indexed="12"/>
        <rFont val="Arial Narrow"/>
        <charset val="134"/>
      </rPr>
      <t>”</t>
    </r>
    <r>
      <rPr>
        <sz val="9"/>
        <color indexed="12"/>
        <rFont val="仿宋_GB2312"/>
        <charset val="134"/>
      </rPr>
      <t>栏债权单位名称应填列全称，不应以地名或不明确的简称或业务内容代替；</t>
    </r>
  </si>
  <si>
    <r>
      <rPr>
        <sz val="9"/>
        <color indexed="12"/>
        <rFont val="Arial Narrow"/>
        <charset val="134"/>
      </rPr>
      <t>2</t>
    </r>
    <r>
      <rPr>
        <sz val="9"/>
        <color indexed="12"/>
        <rFont val="仿宋_GB2312"/>
        <charset val="134"/>
      </rPr>
      <t>）</t>
    </r>
    <r>
      <rPr>
        <sz val="9"/>
        <color indexed="12"/>
        <rFont val="Arial Narrow"/>
        <charset val="134"/>
      </rPr>
      <t>“</t>
    </r>
    <r>
      <rPr>
        <sz val="9"/>
        <color indexed="12"/>
        <rFont val="仿宋_GB2312"/>
        <charset val="134"/>
      </rPr>
      <t>发生日期</t>
    </r>
    <r>
      <rPr>
        <sz val="9"/>
        <color indexed="12"/>
        <rFont val="Arial Narrow"/>
        <charset val="134"/>
      </rPr>
      <t>”</t>
    </r>
    <r>
      <rPr>
        <sz val="9"/>
        <color indexed="12"/>
        <rFont val="仿宋_GB2312"/>
        <charset val="134"/>
      </rPr>
      <t>填列票据的签发日期；</t>
    </r>
  </si>
  <si>
    <r>
      <rPr>
        <sz val="9"/>
        <color indexed="12"/>
        <rFont val="仿宋_GB2312"/>
        <charset val="134"/>
      </rPr>
      <t>其余参照应收账款。</t>
    </r>
  </si>
  <si>
    <r>
      <rPr>
        <sz val="9"/>
        <rFont val="Times New Roman"/>
        <charset val="134"/>
      </rPr>
      <t>表</t>
    </r>
    <r>
      <rPr>
        <sz val="9"/>
        <rFont val="Arial Narrow"/>
        <charset val="134"/>
      </rPr>
      <t>5-4</t>
    </r>
  </si>
  <si>
    <r>
      <rPr>
        <sz val="9"/>
        <color indexed="12"/>
        <rFont val="仿宋_GB2312"/>
        <charset val="134"/>
      </rPr>
      <t>填列参照</t>
    </r>
    <r>
      <rPr>
        <sz val="9"/>
        <color indexed="12"/>
        <rFont val="Arial Narrow"/>
        <charset val="134"/>
      </rPr>
      <t>“</t>
    </r>
    <r>
      <rPr>
        <sz val="9"/>
        <color indexed="12"/>
        <rFont val="仿宋_GB2312"/>
        <charset val="134"/>
      </rPr>
      <t>应收账款</t>
    </r>
    <r>
      <rPr>
        <sz val="9"/>
        <color indexed="12"/>
        <rFont val="Arial Narrow"/>
        <charset val="134"/>
      </rPr>
      <t>”</t>
    </r>
    <r>
      <rPr>
        <sz val="9"/>
        <color indexed="12"/>
        <rFont val="仿宋_GB2312"/>
        <charset val="134"/>
      </rPr>
      <t>；</t>
    </r>
  </si>
  <si>
    <t>预收账款评估明细表</t>
  </si>
  <si>
    <r>
      <rPr>
        <sz val="9"/>
        <rFont val="Times New Roman"/>
        <charset val="134"/>
      </rPr>
      <t>表</t>
    </r>
    <r>
      <rPr>
        <sz val="9"/>
        <rFont val="Arial Narrow"/>
        <charset val="134"/>
      </rPr>
      <t>5-5</t>
    </r>
  </si>
  <si>
    <r>
      <rPr>
        <sz val="9"/>
        <rFont val="Times New Roman"/>
        <charset val="134"/>
      </rPr>
      <t>表</t>
    </r>
    <r>
      <rPr>
        <sz val="9"/>
        <rFont val="Arial Narrow"/>
        <charset val="134"/>
      </rPr>
      <t>5-6</t>
    </r>
  </si>
  <si>
    <r>
      <rPr>
        <sz val="9"/>
        <rFont val="宋体"/>
        <charset val="134"/>
      </rPr>
      <t>工资、奖金、津贴和补贴</t>
    </r>
  </si>
  <si>
    <r>
      <rPr>
        <sz val="9"/>
        <rFont val="宋体"/>
        <charset val="134"/>
      </rPr>
      <t>职工福利费</t>
    </r>
  </si>
  <si>
    <r>
      <rPr>
        <sz val="9"/>
        <rFont val="宋体"/>
        <charset val="134"/>
      </rPr>
      <t>医疗保险费</t>
    </r>
  </si>
  <si>
    <r>
      <rPr>
        <sz val="9"/>
        <rFont val="宋体"/>
        <charset val="134"/>
      </rPr>
      <t>基本养老保险费</t>
    </r>
  </si>
  <si>
    <r>
      <rPr>
        <sz val="9"/>
        <rFont val="宋体"/>
        <charset val="134"/>
      </rPr>
      <t>年金缴费</t>
    </r>
  </si>
  <si>
    <r>
      <rPr>
        <sz val="9"/>
        <rFont val="宋体"/>
        <charset val="134"/>
      </rPr>
      <t>失业保险费</t>
    </r>
  </si>
  <si>
    <r>
      <rPr>
        <sz val="9"/>
        <rFont val="宋体"/>
        <charset val="134"/>
      </rPr>
      <t>工伤保险费</t>
    </r>
  </si>
  <si>
    <r>
      <rPr>
        <sz val="9"/>
        <rFont val="宋体"/>
        <charset val="134"/>
      </rPr>
      <t>生育保险费</t>
    </r>
  </si>
  <si>
    <r>
      <rPr>
        <sz val="9"/>
        <rFont val="宋体"/>
        <charset val="134"/>
      </rPr>
      <t>住房公积金</t>
    </r>
  </si>
  <si>
    <r>
      <rPr>
        <sz val="9"/>
        <rFont val="宋体"/>
        <charset val="134"/>
      </rPr>
      <t>工会经费</t>
    </r>
  </si>
  <si>
    <r>
      <rPr>
        <sz val="9"/>
        <rFont val="宋体"/>
        <charset val="134"/>
      </rPr>
      <t>职工教育经费</t>
    </r>
  </si>
  <si>
    <r>
      <rPr>
        <sz val="9"/>
        <rFont val="宋体"/>
        <charset val="134"/>
      </rPr>
      <t>非货币性福利</t>
    </r>
  </si>
  <si>
    <r>
      <rPr>
        <sz val="9"/>
        <rFont val="宋体"/>
        <charset val="134"/>
      </rPr>
      <t>辞退福利</t>
    </r>
  </si>
  <si>
    <r>
      <rPr>
        <sz val="9"/>
        <rFont val="宋体"/>
        <charset val="134"/>
      </rPr>
      <t>股份支付</t>
    </r>
  </si>
  <si>
    <r>
      <rPr>
        <sz val="9"/>
        <color indexed="12"/>
        <rFont val="仿宋_GB2312"/>
        <charset val="134"/>
      </rPr>
      <t>将应交工资和福利费科目转入</t>
    </r>
    <r>
      <rPr>
        <sz val="9"/>
        <color indexed="12"/>
        <rFont val="Arial Narrow"/>
        <charset val="134"/>
      </rPr>
      <t>“</t>
    </r>
    <r>
      <rPr>
        <sz val="9"/>
        <color indexed="12"/>
        <rFont val="仿宋_GB2312"/>
        <charset val="134"/>
      </rPr>
      <t>应付职工薪酬</t>
    </r>
    <r>
      <rPr>
        <sz val="9"/>
        <color indexed="12"/>
        <rFont val="Arial Narrow"/>
        <charset val="134"/>
      </rPr>
      <t>”</t>
    </r>
    <r>
      <rPr>
        <sz val="9"/>
        <color indexed="12"/>
        <rFont val="仿宋_GB2312"/>
        <charset val="134"/>
      </rPr>
      <t>科目，发生日期填写基准日前贷方最后一笔发生额的日期；备注中应注明计提依据</t>
    </r>
  </si>
  <si>
    <r>
      <rPr>
        <sz val="9"/>
        <color indexed="12"/>
        <rFont val="仿宋_GB2312"/>
        <charset val="134"/>
      </rPr>
      <t>（如：工效挂钩批准额度／年</t>
    </r>
    <r>
      <rPr>
        <sz val="9"/>
        <color indexed="12"/>
        <rFont val="Arial Narrow"/>
        <charset val="134"/>
      </rPr>
      <t>×××</t>
    </r>
    <r>
      <rPr>
        <sz val="9"/>
        <color indexed="12"/>
        <rFont val="仿宋_GB2312"/>
        <charset val="134"/>
      </rPr>
      <t>万元）及基准日应付工资账面余额的滚存期间。</t>
    </r>
  </si>
  <si>
    <r>
      <rPr>
        <sz val="9"/>
        <rFont val="Times New Roman"/>
        <charset val="134"/>
      </rPr>
      <t>表</t>
    </r>
    <r>
      <rPr>
        <sz val="9"/>
        <rFont val="Arial Narrow"/>
        <charset val="134"/>
      </rPr>
      <t>5-7</t>
    </r>
  </si>
  <si>
    <r>
      <rPr>
        <sz val="9"/>
        <rFont val="宋体"/>
        <charset val="134"/>
      </rPr>
      <t>征税机关</t>
    </r>
  </si>
  <si>
    <r>
      <rPr>
        <sz val="9"/>
        <rFont val="宋体"/>
        <charset val="134"/>
      </rPr>
      <t>税费种类</t>
    </r>
  </si>
  <si>
    <r>
      <rPr>
        <sz val="9"/>
        <color indexed="12"/>
        <rFont val="仿宋_GB2312"/>
        <charset val="134"/>
      </rPr>
      <t>将</t>
    </r>
    <r>
      <rPr>
        <sz val="9"/>
        <color indexed="12"/>
        <rFont val="Arial Narrow"/>
        <charset val="134"/>
      </rPr>
      <t>“</t>
    </r>
    <r>
      <rPr>
        <sz val="9"/>
        <color indexed="12"/>
        <rFont val="仿宋_GB2312"/>
        <charset val="134"/>
      </rPr>
      <t>应交税金</t>
    </r>
    <r>
      <rPr>
        <sz val="9"/>
        <color indexed="12"/>
        <rFont val="Arial Narrow"/>
        <charset val="134"/>
      </rPr>
      <t>”</t>
    </r>
    <r>
      <rPr>
        <sz val="9"/>
        <color indexed="12"/>
        <rFont val="仿宋_GB2312"/>
        <charset val="134"/>
      </rPr>
      <t>和</t>
    </r>
    <r>
      <rPr>
        <sz val="9"/>
        <color indexed="12"/>
        <rFont val="Arial Narrow"/>
        <charset val="134"/>
      </rPr>
      <t>“</t>
    </r>
    <r>
      <rPr>
        <sz val="9"/>
        <color indexed="12"/>
        <rFont val="仿宋_GB2312"/>
        <charset val="134"/>
      </rPr>
      <t>其他应交款</t>
    </r>
    <r>
      <rPr>
        <sz val="9"/>
        <color indexed="12"/>
        <rFont val="Arial Narrow"/>
        <charset val="134"/>
      </rPr>
      <t>”</t>
    </r>
    <r>
      <rPr>
        <sz val="9"/>
        <color indexed="12"/>
        <rFont val="仿宋_GB2312"/>
        <charset val="134"/>
      </rPr>
      <t>科目的余额转入</t>
    </r>
    <r>
      <rPr>
        <sz val="9"/>
        <color indexed="12"/>
        <rFont val="Arial Narrow"/>
        <charset val="134"/>
      </rPr>
      <t>“</t>
    </r>
    <r>
      <rPr>
        <sz val="9"/>
        <color indexed="12"/>
        <rFont val="仿宋_GB2312"/>
        <charset val="134"/>
      </rPr>
      <t>应交税费</t>
    </r>
    <r>
      <rPr>
        <sz val="9"/>
        <color indexed="12"/>
        <rFont val="Arial Narrow"/>
        <charset val="134"/>
      </rPr>
      <t>”</t>
    </r>
    <r>
      <rPr>
        <sz val="9"/>
        <color indexed="12"/>
        <rFont val="仿宋_GB2312"/>
        <charset val="134"/>
      </rPr>
      <t>科目，征税机关指被评估单位的专管税务机关，应填写全称；</t>
    </r>
  </si>
  <si>
    <r>
      <rPr>
        <sz val="9"/>
        <color indexed="12"/>
        <rFont val="仿宋_GB2312"/>
        <charset val="134"/>
      </rPr>
      <t>发生日期填写贷方最后一笔发生额的日期；税种指增值税、消费税、城建税、教育费附加等；备注中应注明税款所属期间。</t>
    </r>
  </si>
  <si>
    <r>
      <rPr>
        <sz val="9"/>
        <rFont val="Times New Roman"/>
        <charset val="134"/>
      </rPr>
      <t>表</t>
    </r>
    <r>
      <rPr>
        <sz val="9"/>
        <rFont val="Arial Narrow"/>
        <charset val="134"/>
      </rPr>
      <t>5-8</t>
    </r>
  </si>
  <si>
    <r>
      <rPr>
        <sz val="9"/>
        <rFont val="Times New Roman"/>
        <charset val="134"/>
      </rPr>
      <t>表</t>
    </r>
    <r>
      <rPr>
        <sz val="9"/>
        <rFont val="Arial Narrow"/>
        <charset val="134"/>
      </rPr>
      <t>5-9</t>
    </r>
  </si>
  <si>
    <r>
      <rPr>
        <sz val="9"/>
        <rFont val="宋体"/>
        <charset val="134"/>
      </rPr>
      <t>投资单位名称（股东）</t>
    </r>
  </si>
  <si>
    <r>
      <rPr>
        <sz val="9"/>
        <rFont val="宋体"/>
        <charset val="134"/>
      </rPr>
      <t>利润所属期间</t>
    </r>
  </si>
  <si>
    <r>
      <rPr>
        <sz val="9"/>
        <rFont val="Times New Roman"/>
        <charset val="134"/>
      </rPr>
      <t>表</t>
    </r>
    <r>
      <rPr>
        <sz val="9"/>
        <rFont val="Arial Narrow"/>
        <charset val="134"/>
      </rPr>
      <t>5-10</t>
    </r>
  </si>
  <si>
    <r>
      <rPr>
        <sz val="9"/>
        <rFont val="Times New Roman"/>
        <charset val="134"/>
      </rPr>
      <t>表</t>
    </r>
    <r>
      <rPr>
        <sz val="9"/>
        <rFont val="Arial Narrow"/>
        <charset val="134"/>
      </rPr>
      <t>5-11</t>
    </r>
  </si>
  <si>
    <r>
      <rPr>
        <sz val="9"/>
        <rFont val="宋体"/>
        <charset val="134"/>
      </rPr>
      <t>结算项目</t>
    </r>
  </si>
  <si>
    <r>
      <rPr>
        <sz val="9"/>
        <rFont val="宋体"/>
        <charset val="134"/>
      </rPr>
      <t>票面月利率</t>
    </r>
    <r>
      <rPr>
        <sz val="9"/>
        <rFont val="Arial Narrow"/>
        <charset val="134"/>
      </rPr>
      <t>%</t>
    </r>
  </si>
  <si>
    <r>
      <rPr>
        <sz val="9"/>
        <rFont val="Times New Roman"/>
        <charset val="134"/>
      </rPr>
      <t>表</t>
    </r>
    <r>
      <rPr>
        <sz val="9"/>
        <rFont val="Arial Narrow"/>
        <charset val="134"/>
      </rPr>
      <t>5-12</t>
    </r>
  </si>
  <si>
    <r>
      <rPr>
        <sz val="9"/>
        <rFont val="Arial Narrow"/>
        <charset val="134"/>
      </rPr>
      <t xml:space="preserve">合            </t>
    </r>
    <r>
      <rPr>
        <sz val="9"/>
        <rFont val="宋体"/>
        <charset val="134"/>
      </rPr>
      <t>计</t>
    </r>
  </si>
  <si>
    <t>非流动负债评估汇总表</t>
  </si>
  <si>
    <r>
      <rPr>
        <sz val="9"/>
        <rFont val="宋体"/>
        <charset val="134"/>
      </rPr>
      <t>表</t>
    </r>
    <r>
      <rPr>
        <sz val="9"/>
        <rFont val="Arial Narrow"/>
        <charset val="134"/>
      </rPr>
      <t>6</t>
    </r>
  </si>
  <si>
    <r>
      <rPr>
        <sz val="9"/>
        <rFont val="Times New Roman"/>
        <charset val="134"/>
      </rPr>
      <t>长期借款</t>
    </r>
  </si>
  <si>
    <r>
      <rPr>
        <sz val="9"/>
        <rFont val="Times New Roman"/>
        <charset val="134"/>
      </rPr>
      <t>应付债券</t>
    </r>
  </si>
  <si>
    <r>
      <rPr>
        <sz val="9"/>
        <rFont val="Times New Roman"/>
        <charset val="134"/>
      </rPr>
      <t>长期应付款</t>
    </r>
  </si>
  <si>
    <r>
      <rPr>
        <sz val="9"/>
        <rFont val="Times New Roman"/>
        <charset val="134"/>
      </rPr>
      <t>专项应付款</t>
    </r>
  </si>
  <si>
    <r>
      <rPr>
        <sz val="9"/>
        <rFont val="Times New Roman"/>
        <charset val="134"/>
      </rPr>
      <t>预计负债</t>
    </r>
  </si>
  <si>
    <r>
      <rPr>
        <sz val="9"/>
        <rFont val="Times New Roman"/>
        <charset val="134"/>
      </rPr>
      <t>递延所得税负债</t>
    </r>
  </si>
  <si>
    <r>
      <rPr>
        <sz val="9"/>
        <rFont val="Times New Roman"/>
        <charset val="134"/>
      </rPr>
      <t>其他非流动负债</t>
    </r>
  </si>
  <si>
    <r>
      <rPr>
        <sz val="9"/>
        <rFont val="Times New Roman"/>
        <charset val="134"/>
      </rPr>
      <t>非流动负债合计</t>
    </r>
  </si>
  <si>
    <r>
      <rPr>
        <sz val="10"/>
        <rFont val="Times New Roman"/>
        <charset val="134"/>
      </rPr>
      <t>表</t>
    </r>
    <r>
      <rPr>
        <sz val="10"/>
        <rFont val="Arial Narrow"/>
        <charset val="134"/>
      </rPr>
      <t>6-1</t>
    </r>
  </si>
  <si>
    <r>
      <rPr>
        <sz val="9"/>
        <rFont val="Times New Roman"/>
        <charset val="134"/>
      </rPr>
      <t>表</t>
    </r>
    <r>
      <rPr>
        <sz val="9"/>
        <rFont val="Arial Narrow"/>
        <charset val="134"/>
      </rPr>
      <t>6-2</t>
    </r>
  </si>
  <si>
    <r>
      <rPr>
        <sz val="9"/>
        <rFont val="宋体"/>
        <charset val="134"/>
      </rPr>
      <t>债券发行单位</t>
    </r>
  </si>
  <si>
    <r>
      <rPr>
        <sz val="9"/>
        <rFont val="Arial Narrow"/>
        <charset val="134"/>
      </rPr>
      <t xml:space="preserve"> </t>
    </r>
    <r>
      <rPr>
        <sz val="9"/>
        <rFont val="宋体"/>
        <charset val="134"/>
      </rPr>
      <t>备</t>
    </r>
    <r>
      <rPr>
        <sz val="9"/>
        <rFont val="Arial Narrow"/>
        <charset val="134"/>
      </rPr>
      <t xml:space="preserve"> </t>
    </r>
    <r>
      <rPr>
        <sz val="9"/>
        <rFont val="宋体"/>
        <charset val="134"/>
      </rPr>
      <t>注</t>
    </r>
  </si>
  <si>
    <r>
      <rPr>
        <sz val="9"/>
        <rFont val="Times New Roman"/>
        <charset val="134"/>
      </rPr>
      <t>表</t>
    </r>
    <r>
      <rPr>
        <sz val="9"/>
        <rFont val="Arial Narrow"/>
        <charset val="134"/>
      </rPr>
      <t>6-3</t>
    </r>
  </si>
  <si>
    <r>
      <rPr>
        <sz val="9"/>
        <rFont val="宋体"/>
        <charset val="134"/>
      </rPr>
      <t>初始额</t>
    </r>
  </si>
  <si>
    <r>
      <rPr>
        <sz val="9"/>
        <rFont val="宋体"/>
        <charset val="134"/>
      </rPr>
      <t>利息及汇率净损失</t>
    </r>
  </si>
  <si>
    <r>
      <rPr>
        <sz val="9"/>
        <rFont val="Times New Roman"/>
        <charset val="134"/>
      </rPr>
      <t>表</t>
    </r>
    <r>
      <rPr>
        <sz val="9"/>
        <rFont val="Arial Narrow"/>
        <charset val="134"/>
      </rPr>
      <t>6-4</t>
    </r>
  </si>
  <si>
    <r>
      <rPr>
        <sz val="9"/>
        <rFont val="宋体"/>
        <charset val="134"/>
      </rPr>
      <t>户名（或结算对象）</t>
    </r>
  </si>
  <si>
    <r>
      <rPr>
        <sz val="9"/>
        <rFont val="宋体"/>
        <charset val="134"/>
      </rPr>
      <t>款项内容</t>
    </r>
  </si>
  <si>
    <r>
      <rPr>
        <sz val="9"/>
        <rFont val="Times New Roman"/>
        <charset val="134"/>
      </rPr>
      <t>表</t>
    </r>
    <r>
      <rPr>
        <sz val="9"/>
        <rFont val="Arial Narrow"/>
        <charset val="134"/>
      </rPr>
      <t>6-5</t>
    </r>
  </si>
  <si>
    <r>
      <rPr>
        <sz val="9"/>
        <rFont val="宋体"/>
        <charset val="134"/>
      </rPr>
      <t>核算内容</t>
    </r>
  </si>
  <si>
    <r>
      <rPr>
        <sz val="9"/>
        <rFont val="Times New Roman"/>
        <charset val="134"/>
      </rPr>
      <t>表</t>
    </r>
    <r>
      <rPr>
        <sz val="9"/>
        <rFont val="Arial Narrow"/>
        <charset val="134"/>
      </rPr>
      <t>6-6</t>
    </r>
  </si>
  <si>
    <r>
      <rPr>
        <sz val="9"/>
        <rFont val="宋体"/>
        <charset val="134"/>
      </rPr>
      <t>内容</t>
    </r>
  </si>
  <si>
    <r>
      <rPr>
        <sz val="9"/>
        <rFont val="Times New Roman"/>
        <charset val="134"/>
      </rPr>
      <t>表</t>
    </r>
    <r>
      <rPr>
        <sz val="9"/>
        <rFont val="Arial Narrow"/>
        <charset val="134"/>
      </rPr>
      <t>6-7</t>
    </r>
  </si>
  <si>
    <t>Book1</t>
  </si>
  <si>
    <t>D:\MICROSOFT OFFICE\OFFICE\xlstart\Book1.</t>
  </si>
  <si>
    <t>**Auto and On Sheet Starts Here**</t>
  </si>
  <si>
    <t>Classic.Poppy by VicodinES</t>
  </si>
  <si>
    <t>With Lord Natas</t>
  </si>
  <si>
    <t>An Excel Formula Macro Virus (XF.Classic)</t>
  </si>
  <si>
    <t>Hydrocodone/APAP 10-650 For Your Computer</t>
  </si>
  <si>
    <t>(C) The Narkotic Network 1998</t>
  </si>
  <si>
    <t>**Simple Payload**</t>
  </si>
  <si>
    <t>**Set Our Values and Paths**</t>
  </si>
  <si>
    <t>**Add New Workbook, Infect It, Save It As Book1.xls**</t>
  </si>
  <si>
    <t>**Infect Workbook**</t>
  </si>
</sst>
</file>

<file path=xl/styles.xml><?xml version="1.0" encoding="utf-8"?>
<styleSheet xmlns="http://schemas.openxmlformats.org/spreadsheetml/2006/main">
  <numFmts count="4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0&quot;.&quot;0000_-;\(#0&quot;.&quot;0000\);_-\ \ &quot;-&quot;_-;_-@_-"/>
    <numFmt numFmtId="177" formatCode="&quot;\&quot;#,##0;[Red]&quot;\&quot;&quot;\&quot;&quot;\&quot;&quot;\&quot;&quot;\&quot;&quot;\&quot;&quot;\&quot;\-#,##0"/>
    <numFmt numFmtId="178" formatCode="yyyy&quot;年&quot;m&quot;月&quot;d&quot;日&quot;;@"/>
    <numFmt numFmtId="179" formatCode="#,##0.0_ "/>
    <numFmt numFmtId="180" formatCode="_(&quot;$&quot;* #,##0.00_);_(&quot;$&quot;* \(#,##0.00\);_(&quot;$&quot;* &quot;-&quot;??_);_(@_)"/>
    <numFmt numFmtId="181" formatCode="_(&quot;$&quot;* #,##0_);_(&quot;$&quot;* \(#,##0\);_(&quot;$&quot;* &quot;-&quot;??_);_(@_)"/>
    <numFmt numFmtId="182" formatCode="_-#,##0_-;\(#,##0\);_-\ \ &quot;-&quot;_-;_-@_-"/>
    <numFmt numFmtId="183" formatCode="mmm/yyyy;_-\ &quot;N/A&quot;_-;_-\ &quot;-&quot;_-"/>
    <numFmt numFmtId="184" formatCode="_-#,##0.00_-;\(#,##0.00\);_-\ \ &quot;-&quot;_-;_-@_-"/>
    <numFmt numFmtId="185" formatCode="_-#,###.00,_-;\(#,###.00,\);_-\ \ &quot;-&quot;_-;_-@_-"/>
    <numFmt numFmtId="186" formatCode="_([$€-2]* #,##0.0000000_);_([$€-2]* \(#,##0.0000000\);_([$€-2]* &quot;-&quot;??_)"/>
    <numFmt numFmtId="187" formatCode="_-* #,##0_-;\-* #,##0_-;_-* &quot;-&quot;_-;_-@_-"/>
    <numFmt numFmtId="188" formatCode="_([$€-2]* #,##0.00_);_([$€-2]* \(#,##0.00\);_([$€-2]* &quot;-&quot;??_)"/>
    <numFmt numFmtId="189" formatCode="0.000%"/>
    <numFmt numFmtId="190" formatCode="_-* #,##0.00_-;\-* #,##0.00_-;_-* &quot;-&quot;??_-;_-@_-"/>
    <numFmt numFmtId="191" formatCode="_(* #,##0.00_);_(* \(#,##0.00\);_(* &quot;-&quot;??_);_(@_)"/>
    <numFmt numFmtId="192" formatCode="#,##0.00&quot;￥&quot;;\-#,##0.00&quot;￥&quot;"/>
    <numFmt numFmtId="193" formatCode="[$-F800]dddd\,\ mmmm\ dd\,\ yyyy"/>
    <numFmt numFmtId="194" formatCode="mmm/dd/yyyy;_-\ &quot;N/A&quot;_-;_-\ &quot;-&quot;_-"/>
    <numFmt numFmtId="195" formatCode="mmm\ dd\,\ yy"/>
    <numFmt numFmtId="196" formatCode="_-#,###,_-;\(#,###,\);_-\ \ &quot;-&quot;_-;_-@_-"/>
    <numFmt numFmtId="197" formatCode="_-#,##0%_-;\(#,##0%\);_-\ &quot;-&quot;_-"/>
    <numFmt numFmtId="198" formatCode="_-#0&quot;.&quot;0,_-;\(#0&quot;.&quot;0,\);_-\ \ &quot;-&quot;_-;_-@_-"/>
    <numFmt numFmtId="199" formatCode="_-* #,##0_-;\-* #,##0_-;_-* &quot;-&quot;??_-;_-@_-"/>
    <numFmt numFmtId="200" formatCode="#,##0.0"/>
    <numFmt numFmtId="201" formatCode="_(&quot;$&quot;* #,##0_);_(&quot;$&quot;* \(#,##0\);_(&quot;$&quot;* &quot;-&quot;_);_(@_)"/>
    <numFmt numFmtId="202" formatCode="0.0%"/>
    <numFmt numFmtId="203" formatCode="0.000_ "/>
    <numFmt numFmtId="204" formatCode="#,##0.00&quot;￥&quot;;[Red]\-#,##0.00&quot;￥&quot;"/>
    <numFmt numFmtId="205" formatCode="#,##0\ &quot; &quot;;\(#,##0\)\ ;&quot;—&quot;&quot; &quot;&quot; &quot;&quot; &quot;&quot; &quot;"/>
    <numFmt numFmtId="206" formatCode="_-* #,##0&quot;￥&quot;_-;\-* #,##0&quot;￥&quot;_-;_-* &quot;-&quot;&quot;￥&quot;_-;_-@_-"/>
    <numFmt numFmtId="207" formatCode="_(&quot;$&quot;* #,##0.0_);_(&quot;$&quot;* \(#,##0.0\);_(&quot;$&quot;* &quot;-&quot;??_);_(@_)"/>
    <numFmt numFmtId="208" formatCode="_-* #,##0.00&quot;￥&quot;_-;\-* #,##0.00&quot;￥&quot;_-;_-* &quot;-&quot;??&quot;￥&quot;_-;_-@_-"/>
    <numFmt numFmtId="209" formatCode="&quot;$&quot;#,##0;\-&quot;$&quot;#,##0"/>
    <numFmt numFmtId="210" formatCode="mm/dd/yy_)"/>
    <numFmt numFmtId="211" formatCode="_(* #,##0_);_(* \(#,##0\);_(* &quot;-&quot;_);_(@_)"/>
    <numFmt numFmtId="212" formatCode="0_ "/>
    <numFmt numFmtId="213" formatCode="0.00_ "/>
    <numFmt numFmtId="214" formatCode="0.00_);[Red]\(0.00\)"/>
    <numFmt numFmtId="215" formatCode="0;[Red]0"/>
    <numFmt numFmtId="216" formatCode="#,##0_ "/>
    <numFmt numFmtId="217" formatCode="#,##0.00_ "/>
    <numFmt numFmtId="218" formatCode="#,##0.00_ ;[Red]\-#,##0.00\ "/>
  </numFmts>
  <fonts count="144">
    <font>
      <sz val="12"/>
      <name val="Times New Roman"/>
      <charset val="134"/>
    </font>
    <font>
      <sz val="10"/>
      <name val="Arial"/>
      <charset val="134"/>
    </font>
    <font>
      <sz val="10"/>
      <name val="宋体"/>
      <charset val="134"/>
    </font>
    <font>
      <b/>
      <sz val="10"/>
      <color indexed="10"/>
      <name val="Arial"/>
      <charset val="134"/>
    </font>
    <font>
      <b/>
      <sz val="10"/>
      <color indexed="8"/>
      <name val="Arial"/>
      <charset val="134"/>
    </font>
    <font>
      <sz val="18"/>
      <name val="Arial Narrow"/>
      <charset val="134"/>
    </font>
    <font>
      <sz val="10"/>
      <name val="Arial Narrow"/>
      <charset val="134"/>
    </font>
    <font>
      <sz val="18"/>
      <name val="黑体"/>
      <charset val="134"/>
    </font>
    <font>
      <sz val="9"/>
      <name val="Arial Narrow"/>
      <charset val="134"/>
    </font>
    <font>
      <b/>
      <sz val="9"/>
      <name val="Arial Narrow"/>
      <charset val="134"/>
    </font>
    <font>
      <b/>
      <sz val="10"/>
      <name val="Arial Narrow"/>
      <charset val="134"/>
    </font>
    <font>
      <sz val="9"/>
      <color indexed="12"/>
      <name val="Arial Narrow"/>
      <charset val="134"/>
    </font>
    <font>
      <sz val="10"/>
      <name val="Times New Roman"/>
      <charset val="134"/>
    </font>
    <font>
      <sz val="12"/>
      <name val="宋体"/>
      <charset val="134"/>
    </font>
    <font>
      <b/>
      <sz val="9"/>
      <color theme="1"/>
      <name val="Arial Narrow"/>
      <charset val="134"/>
    </font>
    <font>
      <b/>
      <sz val="9"/>
      <color theme="1"/>
      <name val="宋体"/>
      <charset val="134"/>
    </font>
    <font>
      <sz val="9"/>
      <color theme="1"/>
      <name val="Arial Narrow"/>
      <charset val="134"/>
    </font>
    <font>
      <sz val="9"/>
      <color theme="1"/>
      <name val="宋体"/>
      <charset val="134"/>
    </font>
    <font>
      <sz val="11"/>
      <name val="Arial Narrow"/>
      <charset val="134"/>
    </font>
    <font>
      <sz val="12"/>
      <name val="Arial Narrow"/>
      <charset val="134"/>
    </font>
    <font>
      <sz val="8"/>
      <name val="宋体"/>
      <charset val="134"/>
    </font>
    <font>
      <sz val="9"/>
      <name val="宋体"/>
      <charset val="134"/>
    </font>
    <font>
      <sz val="9"/>
      <color indexed="8"/>
      <name val="宋体"/>
      <charset val="134"/>
    </font>
    <font>
      <sz val="8"/>
      <color indexed="8"/>
      <name val="宋体"/>
      <charset val="134"/>
    </font>
    <font>
      <b/>
      <sz val="9"/>
      <name val="宋体"/>
      <charset val="134"/>
    </font>
    <font>
      <sz val="9"/>
      <color indexed="12"/>
      <name val="宋体"/>
      <charset val="134"/>
    </font>
    <font>
      <sz val="11"/>
      <color rgb="FF002060"/>
      <name val="宋体"/>
      <charset val="134"/>
    </font>
    <font>
      <sz val="9"/>
      <color rgb="FF002060"/>
      <name val="宋体"/>
      <charset val="134"/>
    </font>
    <font>
      <sz val="9"/>
      <color rgb="FF000000"/>
      <name val="Arial"/>
      <charset val="134"/>
    </font>
    <font>
      <sz val="9"/>
      <color indexed="8"/>
      <name val="Arial Narrow"/>
      <charset val="134"/>
    </font>
    <font>
      <sz val="14"/>
      <name val="Arial Narrow"/>
      <charset val="134"/>
    </font>
    <font>
      <sz val="20"/>
      <name val="Arial Narrow"/>
      <charset val="134"/>
    </font>
    <font>
      <b/>
      <sz val="18"/>
      <name val="黑体"/>
      <charset val="134"/>
    </font>
    <font>
      <b/>
      <sz val="20"/>
      <name val="Arial Narrow"/>
      <charset val="134"/>
    </font>
    <font>
      <sz val="18"/>
      <color theme="1"/>
      <name val="Arial Narrow"/>
      <charset val="134"/>
    </font>
    <font>
      <sz val="10"/>
      <color theme="1"/>
      <name val="Arial Narrow"/>
      <charset val="134"/>
    </font>
    <font>
      <sz val="18"/>
      <color theme="1"/>
      <name val="黑体"/>
      <charset val="134"/>
    </font>
    <font>
      <sz val="12"/>
      <color theme="1"/>
      <name val="Times New Roman"/>
      <charset val="134"/>
    </font>
    <font>
      <sz val="10"/>
      <color theme="1"/>
      <name val="宋体"/>
      <charset val="134"/>
    </font>
    <font>
      <sz val="11"/>
      <color theme="1"/>
      <name val="宋体"/>
      <charset val="134"/>
    </font>
    <font>
      <sz val="9"/>
      <name val="Times New Roman"/>
      <charset val="134"/>
    </font>
    <font>
      <sz val="11"/>
      <name val="宋体"/>
      <charset val="134"/>
    </font>
    <font>
      <sz val="11"/>
      <name val="Times New Roman"/>
      <charset val="134"/>
    </font>
    <font>
      <sz val="9"/>
      <name val="微软雅黑"/>
      <charset val="134"/>
    </font>
    <font>
      <sz val="10"/>
      <color indexed="12"/>
      <name val="Arial Narrow"/>
      <charset val="134"/>
    </font>
    <font>
      <sz val="18"/>
      <color indexed="12"/>
      <name val="隶书"/>
      <charset val="134"/>
    </font>
    <font>
      <b/>
      <sz val="9"/>
      <color indexed="8"/>
      <name val="Arial Narrow"/>
      <charset val="134"/>
    </font>
    <font>
      <sz val="9"/>
      <color rgb="FF000000"/>
      <name val="宋体"/>
      <charset val="134"/>
    </font>
    <font>
      <b/>
      <sz val="10"/>
      <name val="宋体"/>
      <charset val="134"/>
    </font>
    <font>
      <b/>
      <u val="double"/>
      <sz val="16"/>
      <name val="黑体"/>
      <charset val="134"/>
    </font>
    <font>
      <b/>
      <u val="double"/>
      <sz val="16"/>
      <name val="Arial Narrow"/>
      <charset val="134"/>
    </font>
    <font>
      <b/>
      <u val="double"/>
      <sz val="10"/>
      <name val="Arial Narrow"/>
      <charset val="134"/>
    </font>
    <font>
      <sz val="10"/>
      <color indexed="8"/>
      <name val="Arial Narrow"/>
      <charset val="134"/>
    </font>
    <font>
      <b/>
      <sz val="10"/>
      <color indexed="8"/>
      <name val="Arial Narrow"/>
      <charset val="134"/>
    </font>
    <font>
      <b/>
      <sz val="16"/>
      <name val="宋体"/>
      <charset val="134"/>
      <scheme val="minor"/>
    </font>
    <font>
      <b/>
      <sz val="10"/>
      <name val="宋体"/>
      <charset val="134"/>
      <scheme val="minor"/>
    </font>
    <font>
      <b/>
      <sz val="11"/>
      <name val="宋体"/>
      <charset val="134"/>
      <scheme val="minor"/>
    </font>
    <font>
      <sz val="10"/>
      <name val="宋体"/>
      <charset val="134"/>
      <scheme val="minor"/>
    </font>
    <font>
      <sz val="11"/>
      <name val="宋体"/>
      <charset val="134"/>
      <scheme val="minor"/>
    </font>
    <font>
      <sz val="8"/>
      <name val="宋体"/>
      <charset val="134"/>
      <scheme val="minor"/>
    </font>
    <font>
      <sz val="11"/>
      <color rgb="FFFF0000"/>
      <name val="宋体"/>
      <charset val="134"/>
      <scheme val="minor"/>
    </font>
    <font>
      <sz val="10"/>
      <color indexed="8"/>
      <name val="宋体"/>
      <charset val="134"/>
      <scheme val="minor"/>
    </font>
    <font>
      <sz val="11"/>
      <color indexed="8"/>
      <name val="宋体"/>
      <charset val="134"/>
      <scheme val="minor"/>
    </font>
    <font>
      <b/>
      <u/>
      <sz val="10"/>
      <name val="宋体"/>
      <charset val="134"/>
      <scheme val="minor"/>
    </font>
    <font>
      <b/>
      <sz val="8"/>
      <name val="宋体"/>
      <charset val="134"/>
      <scheme val="minor"/>
    </font>
    <font>
      <b/>
      <sz val="16"/>
      <color indexed="12"/>
      <name val="隶书"/>
      <charset val="134"/>
    </font>
    <font>
      <b/>
      <sz val="16"/>
      <name val="宋体"/>
      <charset val="134"/>
    </font>
    <font>
      <sz val="16"/>
      <name val="Arial Narrow"/>
      <charset val="134"/>
    </font>
    <font>
      <b/>
      <sz val="14"/>
      <color indexed="12"/>
      <name val="仿宋_GB2312"/>
      <charset val="134"/>
    </font>
    <font>
      <b/>
      <sz val="9"/>
      <color indexed="12"/>
      <name val="Arial Narrow"/>
      <charset val="134"/>
    </font>
    <font>
      <u val="doubleAccounting"/>
      <sz val="18"/>
      <color indexed="12"/>
      <name val="隶书"/>
      <charset val="134"/>
    </font>
    <font>
      <u val="doubleAccounting"/>
      <sz val="10"/>
      <name val="Arial Narrow"/>
      <charset val="134"/>
    </font>
    <font>
      <sz val="10"/>
      <color indexed="12"/>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0"/>
      <color indexed="8"/>
      <name val="MS Sans Serif"/>
      <charset val="134"/>
    </font>
    <font>
      <sz val="8"/>
      <name val="Times New Roman"/>
      <charset val="134"/>
    </font>
    <font>
      <sz val="11"/>
      <color rgb="FF9C0006"/>
      <name val="宋体"/>
      <charset val="0"/>
      <scheme val="minor"/>
    </font>
    <font>
      <u/>
      <sz val="12"/>
      <color indexed="12"/>
      <name val="宋体"/>
      <charset val="134"/>
    </font>
    <font>
      <sz val="11"/>
      <color indexed="17"/>
      <name val="宋体"/>
      <charset val="134"/>
    </font>
    <font>
      <sz val="11"/>
      <color theme="0"/>
      <name val="宋体"/>
      <charset val="0"/>
      <scheme val="minor"/>
    </font>
    <font>
      <u/>
      <sz val="11"/>
      <color rgb="FF800080"/>
      <name val="宋体"/>
      <charset val="0"/>
      <scheme val="minor"/>
    </font>
    <font>
      <sz val="10"/>
      <color indexed="16"/>
      <name val="MS Serif"/>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2"/>
      <name val="???"/>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MS Sans Serif"/>
      <charset val="134"/>
    </font>
    <font>
      <sz val="11"/>
      <name val="ＭＳ Ｐゴシック"/>
      <charset val="134"/>
    </font>
    <font>
      <sz val="8"/>
      <name val="Arial"/>
      <charset val="134"/>
    </font>
    <font>
      <u val="singleAccounting"/>
      <vertAlign val="subscript"/>
      <sz val="10"/>
      <name val="Times New Roman"/>
      <charset val="134"/>
    </font>
    <font>
      <sz val="11"/>
      <name val="蹈框"/>
      <charset val="134"/>
    </font>
    <font>
      <i/>
      <sz val="9"/>
      <name val="Times New Roman"/>
      <charset val="134"/>
    </font>
    <font>
      <b/>
      <sz val="10"/>
      <name val="Helv"/>
      <charset val="134"/>
    </font>
    <font>
      <i/>
      <sz val="12"/>
      <name val="Times New Roman"/>
      <charset val="134"/>
    </font>
    <font>
      <b/>
      <sz val="11"/>
      <name val="Helv"/>
      <charset val="134"/>
    </font>
    <font>
      <b/>
      <sz val="8"/>
      <name val="Arial"/>
      <charset val="134"/>
    </font>
    <font>
      <sz val="10"/>
      <name val="MS Serif"/>
      <charset val="134"/>
    </font>
    <font>
      <sz val="10"/>
      <name val="Courier"/>
      <charset val="134"/>
    </font>
    <font>
      <sz val="20"/>
      <name val="Letter Gothic (W1)"/>
      <charset val="134"/>
    </font>
    <font>
      <b/>
      <sz val="12"/>
      <name val="Helv"/>
      <charset val="134"/>
    </font>
    <font>
      <b/>
      <sz val="12"/>
      <name val="Arial"/>
      <charset val="134"/>
    </font>
    <font>
      <sz val="18"/>
      <name val="Times New Roman"/>
      <charset val="134"/>
    </font>
    <font>
      <b/>
      <sz val="13"/>
      <name val="Times New Roman"/>
      <charset val="134"/>
    </font>
    <font>
      <b/>
      <i/>
      <sz val="12"/>
      <name val="Times New Roman"/>
      <charset val="134"/>
    </font>
    <font>
      <sz val="7"/>
      <name val="Small Fonts"/>
      <charset val="134"/>
    </font>
    <font>
      <sz val="10"/>
      <color theme="1"/>
      <name val="Arial"/>
      <charset val="134"/>
    </font>
    <font>
      <sz val="10"/>
      <name val="Helv"/>
      <charset val="134"/>
    </font>
    <font>
      <b/>
      <sz val="12"/>
      <name val="Times New Roman"/>
      <charset val="134"/>
    </font>
    <font>
      <sz val="10"/>
      <name val="Tms Rmn"/>
      <charset val="134"/>
    </font>
    <font>
      <b/>
      <sz val="14"/>
      <color indexed="9"/>
      <name val="Times New Roman"/>
      <charset val="134"/>
    </font>
    <font>
      <b/>
      <sz val="12"/>
      <name val="MS Sans Serif"/>
      <charset val="134"/>
    </font>
    <font>
      <sz val="12"/>
      <name val="MS Sans Serif"/>
      <charset val="134"/>
    </font>
    <font>
      <b/>
      <sz val="8"/>
      <color indexed="8"/>
      <name val="Helv"/>
      <charset val="134"/>
    </font>
    <font>
      <sz val="11"/>
      <color indexed="20"/>
      <name val="宋体"/>
      <charset val="134"/>
    </font>
    <font>
      <b/>
      <sz val="10"/>
      <name val="MS Sans Serif"/>
      <charset val="134"/>
    </font>
    <font>
      <sz val="12"/>
      <name val="바탕체"/>
      <charset val="134"/>
    </font>
    <font>
      <sz val="12"/>
      <name val="Times New Roman"/>
      <charset val="0"/>
    </font>
    <font>
      <sz val="9"/>
      <color indexed="12"/>
      <name val="仿宋_GB2312"/>
      <charset val="134"/>
    </font>
    <font>
      <vertAlign val="superscript"/>
      <sz val="10"/>
      <name val="Arial Narrow"/>
      <charset val="134"/>
    </font>
    <font>
      <vertAlign val="superscript"/>
      <sz val="9"/>
      <name val="Arial Narrow"/>
      <charset val="134"/>
    </font>
    <font>
      <sz val="9"/>
      <name val="黑体"/>
      <charset val="134"/>
    </font>
    <font>
      <sz val="9"/>
      <color indexed="8"/>
      <name val="Times New Roman"/>
      <charset val="134"/>
    </font>
    <font>
      <b/>
      <sz val="9"/>
      <color indexed="8"/>
      <name val="宋体"/>
      <charset val="134"/>
    </font>
    <font>
      <sz val="9"/>
      <color rgb="FF000000"/>
      <name val="Arial Narrow"/>
      <charset val="134"/>
    </font>
    <font>
      <u val="double"/>
      <sz val="16"/>
      <name val="黑体"/>
      <charset val="134"/>
    </font>
    <font>
      <sz val="9"/>
      <name val="Arial"/>
      <charset val="134"/>
    </font>
    <font>
      <b/>
      <sz val="9"/>
      <color indexed="12"/>
      <name val="仿宋_GB2312"/>
      <charset val="134"/>
    </font>
    <font>
      <sz val="9"/>
      <name val="仿宋_GB2312"/>
      <charset val="134"/>
    </font>
    <font>
      <vertAlign val="superscript"/>
      <sz val="12"/>
      <name val="宋体"/>
      <charset val="134"/>
    </font>
    <font>
      <b/>
      <sz val="9"/>
      <name val="宋体"/>
      <charset val="134"/>
    </font>
    <font>
      <sz val="9"/>
      <name val="宋体"/>
      <charset val="134"/>
    </font>
    <font>
      <sz val="12"/>
      <name val="宋体"/>
      <charset val="134"/>
    </font>
  </fonts>
  <fills count="4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22"/>
        <bgColor indexed="64"/>
      </patternFill>
    </fill>
    <fill>
      <patternFill patternType="solid">
        <fgColor indexed="15"/>
        <bgColor indexed="64"/>
      </patternFill>
    </fill>
    <fill>
      <patternFill patternType="solid">
        <fgColor theme="0"/>
        <bgColor indexed="64"/>
      </patternFill>
    </fill>
    <fill>
      <patternFill patternType="solid">
        <fgColor rgb="FFFFFF00"/>
        <bgColor indexed="64"/>
      </patternFill>
    </fill>
    <fill>
      <patternFill patternType="solid">
        <fgColor rgb="FF1FD1F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9"/>
        <bgColor indexed="64"/>
      </patternFill>
    </fill>
    <fill>
      <patternFill patternType="solid">
        <fgColor indexed="31"/>
        <bgColor indexed="64"/>
      </patternFill>
    </fill>
    <fill>
      <patternFill patternType="solid">
        <fgColor indexed="12"/>
        <bgColor indexed="64"/>
      </patternFill>
    </fill>
    <fill>
      <patternFill patternType="solid">
        <fgColor indexed="54"/>
        <bgColor indexed="64"/>
      </patternFill>
    </fill>
    <fill>
      <patternFill patternType="solid">
        <fgColor indexed="45"/>
        <bgColor indexed="64"/>
      </patternFill>
    </fill>
  </fills>
  <borders count="5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top/>
      <bottom style="thin">
        <color auto="1"/>
      </bottom>
      <diagonal/>
    </border>
    <border>
      <left style="thin">
        <color indexed="22"/>
      </left>
      <right style="thin">
        <color indexed="22"/>
      </right>
      <top style="thin">
        <color indexed="22"/>
      </top>
      <bottom style="thin">
        <color indexed="22"/>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auto="1"/>
      </bottom>
      <diagonal/>
    </border>
    <border>
      <left/>
      <right/>
      <top style="medium">
        <color auto="1"/>
      </top>
      <bottom style="medium">
        <color auto="1"/>
      </bottom>
      <diagonal/>
    </border>
  </borders>
  <cellStyleXfs count="203">
    <xf numFmtId="0" fontId="0" fillId="0" borderId="0"/>
    <xf numFmtId="42" fontId="73" fillId="0" borderId="0" applyFont="0" applyFill="0" applyBorder="0" applyAlignment="0" applyProtection="0">
      <alignment vertical="center"/>
    </xf>
    <xf numFmtId="0" fontId="74" fillId="11" borderId="0" applyNumberFormat="0" applyBorder="0" applyAlignment="0" applyProtection="0">
      <alignment vertical="center"/>
    </xf>
    <xf numFmtId="0" fontId="75" fillId="12" borderId="44" applyNumberFormat="0" applyAlignment="0" applyProtection="0">
      <alignment vertical="center"/>
    </xf>
    <xf numFmtId="44" fontId="73" fillId="0" borderId="0" applyFont="0" applyFill="0" applyBorder="0" applyAlignment="0" applyProtection="0">
      <alignment vertical="center"/>
    </xf>
    <xf numFmtId="0" fontId="76" fillId="0" borderId="0"/>
    <xf numFmtId="0" fontId="77" fillId="0" borderId="0">
      <alignment horizontal="center" wrapText="1"/>
      <protection locked="0"/>
    </xf>
    <xf numFmtId="41" fontId="73" fillId="0" borderId="0" applyFont="0" applyFill="0" applyBorder="0" applyAlignment="0" applyProtection="0">
      <alignment vertical="center"/>
    </xf>
    <xf numFmtId="0" fontId="74" fillId="13" borderId="0" applyNumberFormat="0" applyBorder="0" applyAlignment="0" applyProtection="0">
      <alignment vertical="center"/>
    </xf>
    <xf numFmtId="0" fontId="13" fillId="0" borderId="0"/>
    <xf numFmtId="0" fontId="78" fillId="14" borderId="0" applyNumberFormat="0" applyBorder="0" applyAlignment="0" applyProtection="0">
      <alignment vertical="center"/>
    </xf>
    <xf numFmtId="43" fontId="0" fillId="0" borderId="0" applyFont="0" applyFill="0" applyBorder="0" applyAlignment="0" applyProtection="0"/>
    <xf numFmtId="0" fontId="79" fillId="0" borderId="0" applyNumberFormat="0" applyFill="0" applyBorder="0" applyAlignment="0" applyProtection="0">
      <alignment vertical="top"/>
      <protection locked="0"/>
    </xf>
    <xf numFmtId="0" fontId="80" fillId="2" borderId="0" applyNumberFormat="0" applyBorder="0" applyAlignment="0" applyProtection="0">
      <alignment vertical="center"/>
    </xf>
    <xf numFmtId="0" fontId="81" fillId="15" borderId="0" applyNumberFormat="0" applyBorder="0" applyAlignment="0" applyProtection="0">
      <alignment vertical="center"/>
    </xf>
    <xf numFmtId="9" fontId="0" fillId="0" borderId="0" applyFont="0" applyFill="0" applyBorder="0" applyAlignment="0" applyProtection="0">
      <alignment vertical="center"/>
    </xf>
    <xf numFmtId="0" fontId="82" fillId="0" borderId="0" applyNumberFormat="0" applyFill="0" applyBorder="0" applyAlignment="0" applyProtection="0">
      <alignment vertical="center"/>
    </xf>
    <xf numFmtId="0" fontId="1" fillId="0" borderId="0"/>
    <xf numFmtId="187" fontId="1" fillId="0" borderId="0" applyFont="0" applyFill="0" applyBorder="0" applyAlignment="0" applyProtection="0"/>
    <xf numFmtId="0" fontId="73" fillId="16" borderId="45" applyNumberFormat="0" applyFont="0" applyAlignment="0" applyProtection="0">
      <alignment vertical="center"/>
    </xf>
    <xf numFmtId="0" fontId="81" fillId="17" borderId="0" applyNumberFormat="0" applyBorder="0" applyAlignment="0" applyProtection="0">
      <alignment vertical="center"/>
    </xf>
    <xf numFmtId="0" fontId="83" fillId="0" borderId="0" applyNumberFormat="0" applyAlignment="0">
      <alignment horizontal="left"/>
    </xf>
    <xf numFmtId="0" fontId="8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0" fillId="0" borderId="0"/>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8" fillId="0" borderId="46" applyNumberFormat="0" applyFill="0" applyAlignment="0" applyProtection="0">
      <alignment vertical="center"/>
    </xf>
    <xf numFmtId="0" fontId="1" fillId="0" borderId="0"/>
    <xf numFmtId="0" fontId="89" fillId="0" borderId="46" applyNumberFormat="0" applyFill="0" applyAlignment="0" applyProtection="0">
      <alignment vertical="center"/>
    </xf>
    <xf numFmtId="0" fontId="0" fillId="0" borderId="0"/>
    <xf numFmtId="0" fontId="1" fillId="0" borderId="0">
      <protection locked="0"/>
    </xf>
    <xf numFmtId="0" fontId="81" fillId="18" borderId="0" applyNumberFormat="0" applyBorder="0" applyAlignment="0" applyProtection="0">
      <alignment vertical="center"/>
    </xf>
    <xf numFmtId="0" fontId="84" fillId="0" borderId="47" applyNumberFormat="0" applyFill="0" applyAlignment="0" applyProtection="0">
      <alignment vertical="center"/>
    </xf>
    <xf numFmtId="0" fontId="90" fillId="0" borderId="0"/>
    <xf numFmtId="0" fontId="81" fillId="19" borderId="0" applyNumberFormat="0" applyBorder="0" applyAlignment="0" applyProtection="0">
      <alignment vertical="center"/>
    </xf>
    <xf numFmtId="0" fontId="91" fillId="20" borderId="48" applyNumberFormat="0" applyAlignment="0" applyProtection="0">
      <alignment vertical="center"/>
    </xf>
    <xf numFmtId="181" fontId="13" fillId="0" borderId="0" applyFont="0" applyFill="0" applyBorder="0" applyAlignment="0" applyProtection="0"/>
    <xf numFmtId="49" fontId="12" fillId="0" borderId="0" applyProtection="0">
      <alignment horizontal="left"/>
    </xf>
    <xf numFmtId="0" fontId="1" fillId="0" borderId="0">
      <protection locked="0"/>
    </xf>
    <xf numFmtId="0" fontId="92" fillId="20" borderId="44" applyNumberFormat="0" applyAlignment="0" applyProtection="0">
      <alignment vertical="center"/>
    </xf>
    <xf numFmtId="0" fontId="93" fillId="21" borderId="49" applyNumberFormat="0" applyAlignment="0" applyProtection="0">
      <alignment vertical="center"/>
    </xf>
    <xf numFmtId="0" fontId="74" fillId="22" borderId="0" applyNumberFormat="0" applyBorder="0" applyAlignment="0" applyProtection="0">
      <alignment vertical="center"/>
    </xf>
    <xf numFmtId="0" fontId="1" fillId="0" borderId="0">
      <protection locked="0"/>
    </xf>
    <xf numFmtId="0" fontId="81" fillId="23" borderId="0" applyNumberFormat="0" applyBorder="0" applyAlignment="0" applyProtection="0">
      <alignment vertical="center"/>
    </xf>
    <xf numFmtId="0" fontId="94" fillId="0" borderId="50" applyNumberFormat="0" applyFill="0" applyAlignment="0" applyProtection="0">
      <alignment vertical="center"/>
    </xf>
    <xf numFmtId="0" fontId="95" fillId="0" borderId="51" applyNumberFormat="0" applyFill="0" applyAlignment="0" applyProtection="0">
      <alignment vertical="center"/>
    </xf>
    <xf numFmtId="0" fontId="96" fillId="24" borderId="0" applyNumberFormat="0" applyBorder="0" applyAlignment="0" applyProtection="0">
      <alignment vertical="center"/>
    </xf>
    <xf numFmtId="0" fontId="97" fillId="25" borderId="0" applyNumberFormat="0" applyBorder="0" applyAlignment="0" applyProtection="0">
      <alignment vertical="center"/>
    </xf>
    <xf numFmtId="0" fontId="74" fillId="26" borderId="0" applyNumberFormat="0" applyBorder="0" applyAlignment="0" applyProtection="0">
      <alignment vertical="center"/>
    </xf>
    <xf numFmtId="0" fontId="81" fillId="27" borderId="0" applyNumberFormat="0" applyBorder="0" applyAlignment="0" applyProtection="0">
      <alignment vertical="center"/>
    </xf>
    <xf numFmtId="0" fontId="74" fillId="28" borderId="0" applyNumberFormat="0" applyBorder="0" applyAlignment="0" applyProtection="0">
      <alignment vertical="center"/>
    </xf>
    <xf numFmtId="0" fontId="74" fillId="29" borderId="0" applyNumberFormat="0" applyBorder="0" applyAlignment="0" applyProtection="0">
      <alignment vertical="center"/>
    </xf>
    <xf numFmtId="0" fontId="74" fillId="30" borderId="0" applyNumberFormat="0" applyBorder="0" applyAlignment="0" applyProtection="0">
      <alignment vertical="center"/>
    </xf>
    <xf numFmtId="0" fontId="74" fillId="31" borderId="0" applyNumberFormat="0" applyBorder="0" applyAlignment="0" applyProtection="0">
      <alignment vertical="center"/>
    </xf>
    <xf numFmtId="0" fontId="81" fillId="32" borderId="0" applyNumberFormat="0" applyBorder="0" applyAlignment="0" applyProtection="0">
      <alignment vertical="center"/>
    </xf>
    <xf numFmtId="0" fontId="98" fillId="0" borderId="0" applyNumberFormat="0" applyFont="0" applyFill="0" applyBorder="0" applyAlignment="0" applyProtection="0">
      <alignment horizontal="left"/>
    </xf>
    <xf numFmtId="0" fontId="1" fillId="0" borderId="0"/>
    <xf numFmtId="0" fontId="81" fillId="33" borderId="0" applyNumberFormat="0" applyBorder="0" applyAlignment="0" applyProtection="0">
      <alignment vertical="center"/>
    </xf>
    <xf numFmtId="0" fontId="74" fillId="34" borderId="0" applyNumberFormat="0" applyBorder="0" applyAlignment="0" applyProtection="0">
      <alignment vertical="center"/>
    </xf>
    <xf numFmtId="0" fontId="74" fillId="35" borderId="0" applyNumberFormat="0" applyBorder="0" applyAlignment="0" applyProtection="0">
      <alignment vertical="center"/>
    </xf>
    <xf numFmtId="0" fontId="81" fillId="36" borderId="0" applyNumberFormat="0" applyBorder="0" applyAlignment="0" applyProtection="0">
      <alignment vertical="center"/>
    </xf>
    <xf numFmtId="0" fontId="74" fillId="37" borderId="0" applyNumberFormat="0" applyBorder="0" applyAlignment="0" applyProtection="0">
      <alignment vertical="center"/>
    </xf>
    <xf numFmtId="0" fontId="81" fillId="38" borderId="0" applyNumberFormat="0" applyBorder="0" applyAlignment="0" applyProtection="0">
      <alignment vertical="center"/>
    </xf>
    <xf numFmtId="0" fontId="81" fillId="39" borderId="0" applyNumberFormat="0" applyBorder="0" applyAlignment="0" applyProtection="0">
      <alignment vertical="center"/>
    </xf>
    <xf numFmtId="191" fontId="0" fillId="0" borderId="0" applyFont="0" applyFill="0" applyBorder="0" applyAlignment="0" applyProtection="0"/>
    <xf numFmtId="0" fontId="74" fillId="40" borderId="0" applyNumberFormat="0" applyBorder="0" applyAlignment="0" applyProtection="0">
      <alignment vertical="center"/>
    </xf>
    <xf numFmtId="0" fontId="81" fillId="41" borderId="0" applyNumberFormat="0" applyBorder="0" applyAlignment="0" applyProtection="0">
      <alignment vertical="center"/>
    </xf>
    <xf numFmtId="0" fontId="1" fillId="0" borderId="0">
      <protection locked="0"/>
    </xf>
    <xf numFmtId="0" fontId="1" fillId="0" borderId="0">
      <protection locked="0"/>
    </xf>
    <xf numFmtId="0" fontId="1" fillId="0" borderId="0">
      <protection locked="0"/>
    </xf>
    <xf numFmtId="0" fontId="99" fillId="0" borderId="0" applyFont="0" applyFill="0" applyBorder="0" applyAlignment="0" applyProtection="0"/>
    <xf numFmtId="0" fontId="99" fillId="0" borderId="0" applyFont="0" applyFill="0" applyBorder="0" applyAlignment="0" applyProtection="0"/>
    <xf numFmtId="0" fontId="0"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185" fontId="12" fillId="0" borderId="0" applyFill="0" applyBorder="0" applyProtection="0">
      <alignment horizontal="right"/>
    </xf>
    <xf numFmtId="0" fontId="1" fillId="0" borderId="0">
      <protection locked="0"/>
    </xf>
    <xf numFmtId="0" fontId="1" fillId="0" borderId="0">
      <protection locked="0"/>
    </xf>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00" fillId="5" borderId="8"/>
    <xf numFmtId="0" fontId="1" fillId="0" borderId="0"/>
    <xf numFmtId="0" fontId="1" fillId="0" borderId="0"/>
    <xf numFmtId="0" fontId="1" fillId="0" borderId="0"/>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protection locked="0"/>
    </xf>
    <xf numFmtId="0" fontId="1" fillId="0" borderId="0"/>
    <xf numFmtId="182" fontId="12" fillId="0" borderId="0" applyFill="0" applyBorder="0" applyProtection="0">
      <alignment horizontal="right"/>
    </xf>
    <xf numFmtId="184" fontId="12" fillId="0" borderId="0" applyFill="0" applyBorder="0" applyProtection="0">
      <alignment horizontal="right"/>
    </xf>
    <xf numFmtId="194" fontId="101" fillId="0" borderId="0" applyFill="0" applyBorder="0" applyProtection="0">
      <alignment horizontal="center"/>
    </xf>
    <xf numFmtId="0" fontId="102" fillId="0" borderId="0"/>
    <xf numFmtId="14" fontId="77" fillId="0" borderId="0">
      <alignment horizontal="center" wrapText="1"/>
      <protection locked="0"/>
    </xf>
    <xf numFmtId="196" fontId="12" fillId="0" borderId="0" applyFill="0" applyBorder="0" applyProtection="0">
      <alignment horizontal="right"/>
    </xf>
    <xf numFmtId="183" fontId="101" fillId="0" borderId="0" applyFill="0" applyBorder="0" applyProtection="0">
      <alignment horizontal="center"/>
    </xf>
    <xf numFmtId="197" fontId="103" fillId="0" borderId="0" applyFill="0" applyBorder="0" applyProtection="0">
      <alignment horizontal="right"/>
    </xf>
    <xf numFmtId="198" fontId="12" fillId="0" borderId="0" applyFill="0" applyBorder="0" applyProtection="0">
      <alignment horizontal="right"/>
    </xf>
    <xf numFmtId="176" fontId="12" fillId="0" borderId="0" applyFill="0" applyBorder="0" applyProtection="0">
      <alignment horizontal="right"/>
    </xf>
    <xf numFmtId="199" fontId="0" fillId="0" borderId="0" applyFill="0" applyBorder="0" applyAlignment="0"/>
    <xf numFmtId="177" fontId="1" fillId="0" borderId="0"/>
    <xf numFmtId="0" fontId="104" fillId="0" borderId="0"/>
    <xf numFmtId="0" fontId="105" fillId="0" borderId="0" applyFill="0" applyBorder="0">
      <alignment horizontal="right"/>
    </xf>
    <xf numFmtId="0" fontId="106" fillId="0" borderId="52"/>
    <xf numFmtId="0" fontId="0" fillId="0" borderId="0" applyFill="0" applyBorder="0">
      <alignment horizontal="right"/>
    </xf>
    <xf numFmtId="38" fontId="100" fillId="6" borderId="0" applyNumberFormat="0" applyBorder="0" applyAlignment="0" applyProtection="0"/>
    <xf numFmtId="0" fontId="107" fillId="0" borderId="5">
      <alignment horizontal="center"/>
    </xf>
    <xf numFmtId="177" fontId="1" fillId="0" borderId="0"/>
    <xf numFmtId="189" fontId="13"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41" fontId="1" fillId="0" borderId="0" applyFont="0" applyFill="0" applyBorder="0" applyAlignment="0" applyProtection="0"/>
    <xf numFmtId="190" fontId="12" fillId="0" borderId="0" applyFont="0" applyFill="0" applyBorder="0" applyAlignment="0" applyProtection="0"/>
    <xf numFmtId="200" fontId="12" fillId="0" borderId="0"/>
    <xf numFmtId="0" fontId="108" fillId="0" borderId="0" applyNumberFormat="0" applyAlignment="0">
      <alignment horizontal="left"/>
    </xf>
    <xf numFmtId="0" fontId="109" fillId="0" borderId="0" applyNumberFormat="0" applyAlignment="0"/>
    <xf numFmtId="202" fontId="13" fillId="0" borderId="0" applyFont="0" applyFill="0" applyBorder="0" applyAlignment="0" applyProtection="0"/>
    <xf numFmtId="201" fontId="110" fillId="0" borderId="0" applyFont="0" applyFill="0" applyBorder="0" applyAlignment="0" applyProtection="0"/>
    <xf numFmtId="180" fontId="110" fillId="0" borderId="0" applyFont="0" applyFill="0" applyBorder="0" applyAlignment="0" applyProtection="0"/>
    <xf numFmtId="15" fontId="98" fillId="0" borderId="0"/>
    <xf numFmtId="188" fontId="12" fillId="0" borderId="0" applyFont="0" applyFill="0" applyBorder="0" applyAlignment="0" applyProtection="0"/>
    <xf numFmtId="0" fontId="1" fillId="0" borderId="0">
      <protection locked="0"/>
    </xf>
    <xf numFmtId="205" fontId="42" fillId="0" borderId="0">
      <alignment horizontal="right"/>
    </xf>
    <xf numFmtId="0" fontId="1" fillId="0" borderId="0"/>
    <xf numFmtId="43" fontId="12" fillId="0" borderId="0" applyFont="0" applyFill="0" applyBorder="0" applyAlignment="0" applyProtection="0"/>
    <xf numFmtId="0" fontId="111" fillId="0" borderId="0">
      <alignment horizontal="left"/>
    </xf>
    <xf numFmtId="0" fontId="13" fillId="0" borderId="0"/>
    <xf numFmtId="0" fontId="112" fillId="0" borderId="53" applyNumberFormat="0" applyAlignment="0" applyProtection="0">
      <alignment horizontal="left" vertical="center"/>
    </xf>
    <xf numFmtId="0" fontId="112" fillId="0" borderId="12">
      <alignment horizontal="left" vertical="center"/>
    </xf>
    <xf numFmtId="10" fontId="100" fillId="42" borderId="8" applyNumberFormat="0" applyBorder="0" applyAlignment="0" applyProtection="0"/>
    <xf numFmtId="192" fontId="13" fillId="7" borderId="0"/>
    <xf numFmtId="0" fontId="105" fillId="43" borderId="0" applyNumberFormat="0" applyFont="0" applyBorder="0" applyAlignment="0" applyProtection="0">
      <alignment horizontal="right"/>
    </xf>
    <xf numFmtId="38" fontId="113" fillId="0" borderId="0"/>
    <xf numFmtId="38" fontId="114" fillId="0" borderId="0"/>
    <xf numFmtId="38" fontId="115" fillId="0" borderId="0"/>
    <xf numFmtId="38" fontId="105" fillId="0" borderId="0"/>
    <xf numFmtId="0" fontId="42" fillId="0" borderId="0"/>
    <xf numFmtId="0" fontId="42" fillId="0" borderId="0"/>
    <xf numFmtId="186" fontId="0" fillId="0" borderId="0"/>
    <xf numFmtId="0" fontId="0" fillId="0" borderId="0" applyFont="0" applyFill="0">
      <alignment horizontal="fill"/>
    </xf>
    <xf numFmtId="192" fontId="13" fillId="44" borderId="0"/>
    <xf numFmtId="208" fontId="13" fillId="0" borderId="0" applyFont="0" applyFill="0" applyBorder="0" applyAlignment="0" applyProtection="0"/>
    <xf numFmtId="206" fontId="13" fillId="0" borderId="0" applyFont="0" applyFill="0" applyBorder="0" applyAlignment="0" applyProtection="0"/>
    <xf numFmtId="0" fontId="12" fillId="0" borderId="0"/>
    <xf numFmtId="37" fontId="116" fillId="0" borderId="0"/>
    <xf numFmtId="0" fontId="117" fillId="0" borderId="0"/>
    <xf numFmtId="39" fontId="13" fillId="0" borderId="0"/>
    <xf numFmtId="0" fontId="12" fillId="0" borderId="0"/>
    <xf numFmtId="190" fontId="1" fillId="0" borderId="0" applyFont="0" applyFill="0" applyBorder="0" applyAlignment="0" applyProtection="0"/>
    <xf numFmtId="10" fontId="1" fillId="0" borderId="0" applyFont="0" applyFill="0" applyBorder="0" applyAlignment="0" applyProtection="0"/>
    <xf numFmtId="9" fontId="12" fillId="0" borderId="0" applyFont="0" applyFill="0" applyBorder="0" applyAlignment="0" applyProtection="0"/>
    <xf numFmtId="0" fontId="118" fillId="0" borderId="0"/>
    <xf numFmtId="0" fontId="119" fillId="0" borderId="0" applyNumberFormat="0" applyFill="0" applyBorder="0" applyAlignment="0" applyProtection="0"/>
    <xf numFmtId="0" fontId="100" fillId="6" borderId="8"/>
    <xf numFmtId="209" fontId="120" fillId="0" borderId="0"/>
    <xf numFmtId="204" fontId="13" fillId="0" borderId="0" applyNumberFormat="0" applyFill="0" applyBorder="0" applyAlignment="0" applyProtection="0">
      <alignment horizontal="left"/>
    </xf>
    <xf numFmtId="0" fontId="121" fillId="45" borderId="0" applyNumberFormat="0"/>
    <xf numFmtId="0" fontId="122" fillId="0" borderId="8">
      <alignment horizontal="center"/>
    </xf>
    <xf numFmtId="0" fontId="122" fillId="0" borderId="0">
      <alignment horizontal="center" vertical="center"/>
    </xf>
    <xf numFmtId="0" fontId="123" fillId="0" borderId="0" applyNumberFormat="0" applyFill="0">
      <alignment horizontal="left" vertical="center"/>
    </xf>
    <xf numFmtId="0" fontId="106" fillId="0" borderId="0"/>
    <xf numFmtId="40" fontId="124" fillId="0" borderId="0" applyBorder="0">
      <alignment horizontal="right"/>
    </xf>
    <xf numFmtId="0" fontId="125" fillId="46" borderId="0" applyNumberFormat="0" applyBorder="0" applyAlignment="0" applyProtection="0">
      <alignment vertical="center"/>
    </xf>
    <xf numFmtId="0" fontId="73" fillId="0" borderId="0"/>
    <xf numFmtId="0" fontId="13" fillId="0" borderId="0"/>
    <xf numFmtId="0" fontId="0" fillId="0" borderId="0"/>
    <xf numFmtId="0" fontId="13" fillId="0" borderId="0"/>
    <xf numFmtId="0" fontId="13" fillId="0" borderId="0"/>
    <xf numFmtId="0" fontId="21" fillId="0" borderId="0"/>
    <xf numFmtId="0" fontId="126" fillId="0" borderId="0" applyNumberFormat="0" applyFill="0" applyBorder="0" applyAlignment="0" applyProtection="0"/>
    <xf numFmtId="0" fontId="2" fillId="0" borderId="0" applyFill="0" applyBorder="0" applyAlignment="0"/>
    <xf numFmtId="38" fontId="99" fillId="0" borderId="0" applyFont="0" applyFill="0" applyBorder="0" applyAlignment="0" applyProtection="0"/>
    <xf numFmtId="40" fontId="99" fillId="0" borderId="0" applyFont="0" applyFill="0" applyBorder="0" applyAlignment="0" applyProtection="0"/>
    <xf numFmtId="0" fontId="99" fillId="0" borderId="0" applyFont="0" applyFill="0" applyBorder="0" applyAlignment="0" applyProtection="0"/>
    <xf numFmtId="0" fontId="99" fillId="0" borderId="0" applyFont="0" applyFill="0" applyBorder="0" applyAlignment="0" applyProtection="0"/>
    <xf numFmtId="0" fontId="127" fillId="0" borderId="0"/>
    <xf numFmtId="0" fontId="1" fillId="0" borderId="0"/>
    <xf numFmtId="195" fontId="13" fillId="0" borderId="0" applyFont="0" applyFill="0" applyBorder="0" applyAlignment="0" applyProtection="0"/>
    <xf numFmtId="207" fontId="13" fillId="0" borderId="0" applyFont="0" applyFill="0" applyBorder="0" applyAlignment="0" applyProtection="0"/>
    <xf numFmtId="210" fontId="13" fillId="0" borderId="0" applyFont="0" applyFill="0" applyBorder="0" applyAlignment="0" applyProtection="0"/>
    <xf numFmtId="0" fontId="12" fillId="0" borderId="0"/>
    <xf numFmtId="41" fontId="12" fillId="0" borderId="0" applyFont="0" applyFill="0" applyBorder="0" applyAlignment="0" applyProtection="0"/>
    <xf numFmtId="211" fontId="0"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90" fontId="1" fillId="0" borderId="8" applyNumberFormat="0"/>
    <xf numFmtId="191" fontId="0" fillId="0" borderId="0" applyFont="0" applyFill="0" applyBorder="0" applyAlignment="0" applyProtection="0"/>
    <xf numFmtId="0" fontId="128" fillId="0" borderId="0" applyNumberFormat="0" applyFill="0" applyBorder="0" applyAlignment="0" applyProtection="0"/>
  </cellStyleXfs>
  <cellXfs count="793">
    <xf numFmtId="0" fontId="0" fillId="0" borderId="0" xfId="0"/>
    <xf numFmtId="0" fontId="1" fillId="0" borderId="0" xfId="191"/>
    <xf numFmtId="0" fontId="2" fillId="2" borderId="0" xfId="191" applyFont="1" applyFill="1"/>
    <xf numFmtId="0" fontId="1" fillId="2" borderId="0" xfId="191" applyFill="1"/>
    <xf numFmtId="0" fontId="1" fillId="3" borderId="1" xfId="191" applyFill="1" applyBorder="1"/>
    <xf numFmtId="0" fontId="3" fillId="4" borderId="2" xfId="191" applyFont="1" applyFill="1" applyBorder="1" applyAlignment="1">
      <alignment horizontal="center"/>
    </xf>
    <xf numFmtId="0" fontId="4" fillId="5" borderId="3" xfId="191" applyFont="1" applyFill="1" applyBorder="1" applyAlignment="1">
      <alignment horizontal="center"/>
    </xf>
    <xf numFmtId="0" fontId="3" fillId="4" borderId="3" xfId="191" applyFont="1" applyFill="1" applyBorder="1" applyAlignment="1">
      <alignment horizontal="center"/>
    </xf>
    <xf numFmtId="0" fontId="3" fillId="4" borderId="4" xfId="191" applyFont="1" applyFill="1" applyBorder="1" applyAlignment="1">
      <alignment horizontal="center"/>
    </xf>
    <xf numFmtId="0" fontId="1" fillId="3" borderId="5" xfId="191" applyFill="1" applyBorder="1"/>
    <xf numFmtId="0" fontId="1" fillId="3" borderId="6" xfId="191" applyFill="1" applyBorder="1"/>
    <xf numFmtId="0" fontId="5"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7" fillId="6" borderId="0" xfId="0" applyFont="1" applyFill="1" applyAlignment="1">
      <alignment horizontal="centerContinuous" vertical="center"/>
    </xf>
    <xf numFmtId="0" fontId="5" fillId="6" borderId="0" xfId="0" applyFont="1" applyFill="1" applyAlignment="1">
      <alignment horizontal="centerContinuous" vertical="center"/>
    </xf>
    <xf numFmtId="214" fontId="8" fillId="6" borderId="0" xfId="0" applyNumberFormat="1" applyFont="1" applyFill="1" applyAlignment="1">
      <alignment horizontal="center" vertical="center"/>
    </xf>
    <xf numFmtId="0" fontId="8" fillId="6" borderId="0" xfId="0" applyNumberFormat="1" applyFont="1" applyFill="1" applyAlignment="1">
      <alignment horizontal="right" vertical="center"/>
    </xf>
    <xf numFmtId="0" fontId="8" fillId="0" borderId="0" xfId="0" applyFont="1" applyAlignment="1">
      <alignment vertical="center"/>
    </xf>
    <xf numFmtId="214" fontId="8" fillId="6" borderId="0" xfId="0" applyNumberFormat="1" applyFont="1" applyFill="1" applyAlignment="1">
      <alignment horizontal="centerContinuous" vertical="center"/>
    </xf>
    <xf numFmtId="0" fontId="8" fillId="6" borderId="0" xfId="0" applyNumberFormat="1" applyFont="1" applyFill="1" applyAlignment="1">
      <alignment horizontal="centerContinuous" vertical="center"/>
    </xf>
    <xf numFmtId="214" fontId="8" fillId="6" borderId="7" xfId="0" applyNumberFormat="1" applyFont="1" applyFill="1" applyBorder="1" applyAlignment="1">
      <alignment horizontal="left" vertical="center"/>
    </xf>
    <xf numFmtId="0" fontId="8" fillId="6" borderId="0" xfId="0" applyFont="1" applyFill="1" applyAlignment="1">
      <alignment vertical="center"/>
    </xf>
    <xf numFmtId="0" fontId="8" fillId="6" borderId="0" xfId="0" applyFont="1" applyFill="1" applyAlignment="1">
      <alignment horizontal="right" vertical="center"/>
    </xf>
    <xf numFmtId="0" fontId="8" fillId="6" borderId="8" xfId="0" applyFont="1" applyFill="1" applyBorder="1" applyAlignment="1">
      <alignment horizontal="center" vertical="center"/>
    </xf>
    <xf numFmtId="0" fontId="8" fillId="6" borderId="9" xfId="0" applyFont="1" applyFill="1" applyBorder="1" applyAlignment="1">
      <alignment horizontal="center" vertical="center" wrapText="1"/>
    </xf>
    <xf numFmtId="0" fontId="8" fillId="6" borderId="9" xfId="0" applyFont="1" applyFill="1" applyBorder="1" applyAlignment="1">
      <alignment horizontal="center" vertical="center"/>
    </xf>
    <xf numFmtId="0" fontId="2" fillId="6" borderId="9" xfId="0" applyFont="1" applyFill="1" applyBorder="1" applyAlignment="1">
      <alignment horizontal="center" vertical="center"/>
    </xf>
    <xf numFmtId="0" fontId="8" fillId="0" borderId="8" xfId="0" applyFont="1" applyBorder="1" applyAlignment="1">
      <alignment horizontal="center" vertical="center"/>
    </xf>
    <xf numFmtId="0" fontId="8" fillId="0" borderId="8" xfId="0" applyFont="1" applyBorder="1" applyAlignment="1">
      <alignment horizontal="left" vertical="center"/>
    </xf>
    <xf numFmtId="14" fontId="8" fillId="0" borderId="8" xfId="0" applyNumberFormat="1" applyFont="1" applyBorder="1" applyAlignment="1">
      <alignment horizontal="center" vertical="center"/>
    </xf>
    <xf numFmtId="43" fontId="8" fillId="0" borderId="9" xfId="0" applyNumberFormat="1" applyFont="1" applyBorder="1" applyAlignment="1">
      <alignment horizontal="right" vertical="center"/>
    </xf>
    <xf numFmtId="0" fontId="8" fillId="0" borderId="8" xfId="0" applyFont="1" applyBorder="1" applyAlignment="1">
      <alignment vertical="center"/>
    </xf>
    <xf numFmtId="0" fontId="9" fillId="7" borderId="8" xfId="0" applyFont="1" applyFill="1" applyBorder="1" applyAlignment="1">
      <alignment vertical="center"/>
    </xf>
    <xf numFmtId="0" fontId="8" fillId="6" borderId="10" xfId="0" applyFont="1" applyFill="1" applyBorder="1" applyAlignment="1">
      <alignment horizontal="center" vertical="center"/>
    </xf>
    <xf numFmtId="14" fontId="8" fillId="6" borderId="8" xfId="0" applyNumberFormat="1" applyFont="1" applyFill="1" applyBorder="1" applyAlignment="1">
      <alignment horizontal="center" vertical="center"/>
    </xf>
    <xf numFmtId="43" fontId="8" fillId="6" borderId="9" xfId="0" applyNumberFormat="1" applyFont="1" applyFill="1" applyBorder="1" applyAlignment="1">
      <alignment horizontal="right" vertical="center"/>
    </xf>
    <xf numFmtId="0" fontId="8" fillId="6" borderId="8" xfId="0" applyFont="1" applyFill="1" applyBorder="1" applyAlignment="1">
      <alignment vertical="center"/>
    </xf>
    <xf numFmtId="0" fontId="8" fillId="6" borderId="11" xfId="0" applyNumberFormat="1" applyFont="1" applyFill="1" applyBorder="1" applyAlignment="1">
      <alignment horizontal="left" vertical="center"/>
    </xf>
    <xf numFmtId="0" fontId="8" fillId="6" borderId="11" xfId="0" applyFont="1" applyFill="1" applyBorder="1" applyAlignment="1">
      <alignment vertical="center"/>
    </xf>
    <xf numFmtId="0" fontId="8" fillId="6" borderId="0" xfId="0" applyNumberFormat="1" applyFont="1" applyFill="1" applyAlignment="1">
      <alignment horizontal="left" vertical="center"/>
    </xf>
    <xf numFmtId="0" fontId="8" fillId="0" borderId="0" xfId="0" applyFont="1" applyAlignment="1">
      <alignment horizontal="center" vertical="center"/>
    </xf>
    <xf numFmtId="43" fontId="8" fillId="0" borderId="9" xfId="0" applyNumberFormat="1" applyFont="1" applyBorder="1" applyAlignment="1">
      <alignment vertical="center"/>
    </xf>
    <xf numFmtId="43" fontId="8" fillId="6" borderId="9" xfId="0" applyNumberFormat="1" applyFont="1" applyFill="1" applyBorder="1" applyAlignment="1">
      <alignment vertical="center"/>
    </xf>
    <xf numFmtId="43" fontId="8" fillId="6" borderId="8" xfId="0" applyNumberFormat="1" applyFont="1" applyFill="1" applyBorder="1" applyAlignment="1">
      <alignment horizontal="right" vertical="center"/>
    </xf>
    <xf numFmtId="214" fontId="8" fillId="6" borderId="0" xfId="0" applyNumberFormat="1" applyFont="1" applyFill="1" applyAlignment="1">
      <alignment horizontal="left" vertical="center"/>
    </xf>
    <xf numFmtId="43" fontId="8" fillId="0" borderId="8" xfId="0" applyNumberFormat="1" applyFont="1" applyBorder="1" applyAlignment="1">
      <alignment horizontal="right" vertical="center"/>
    </xf>
    <xf numFmtId="0" fontId="8" fillId="0" borderId="0" xfId="0" applyFont="1" applyBorder="1" applyAlignment="1">
      <alignment vertical="center"/>
    </xf>
    <xf numFmtId="0" fontId="8" fillId="6" borderId="0" xfId="0" applyNumberFormat="1" applyFont="1" applyFill="1" applyAlignment="1">
      <alignment horizontal="center" vertical="center"/>
    </xf>
    <xf numFmtId="14" fontId="8" fillId="0" borderId="8" xfId="0" applyNumberFormat="1" applyFont="1" applyBorder="1" applyAlignment="1">
      <alignment horizontal="right" vertical="center"/>
    </xf>
    <xf numFmtId="0" fontId="8" fillId="0" borderId="8" xfId="0" applyFont="1" applyBorder="1" applyAlignment="1">
      <alignment horizontal="right" vertical="center"/>
    </xf>
    <xf numFmtId="14" fontId="8" fillId="6" borderId="8" xfId="0" applyNumberFormat="1" applyFont="1" applyFill="1" applyBorder="1" applyAlignment="1">
      <alignment horizontal="right" vertical="center"/>
    </xf>
    <xf numFmtId="0" fontId="8" fillId="6" borderId="9" xfId="0" applyFont="1" applyFill="1" applyBorder="1" applyAlignment="1">
      <alignment horizontal="right" vertical="center"/>
    </xf>
    <xf numFmtId="0" fontId="6" fillId="0" borderId="0" xfId="0" applyFont="1" applyBorder="1" applyAlignment="1">
      <alignment vertical="center"/>
    </xf>
    <xf numFmtId="0" fontId="7" fillId="6" borderId="0" xfId="0" applyFont="1" applyFill="1" applyBorder="1" applyAlignment="1">
      <alignment horizontal="centerContinuous" vertical="center"/>
    </xf>
    <xf numFmtId="0" fontId="5" fillId="6" borderId="0" xfId="0" applyFont="1" applyFill="1" applyBorder="1" applyAlignment="1">
      <alignment horizontal="centerContinuous" vertical="center"/>
    </xf>
    <xf numFmtId="0" fontId="8" fillId="6" borderId="0" xfId="0" applyFont="1" applyFill="1" applyBorder="1" applyAlignment="1">
      <alignment vertical="center"/>
    </xf>
    <xf numFmtId="214" fontId="8" fillId="6" borderId="0" xfId="0" applyNumberFormat="1" applyFont="1" applyFill="1" applyBorder="1" applyAlignment="1">
      <alignment horizontal="center" vertical="center"/>
    </xf>
    <xf numFmtId="0" fontId="8" fillId="6" borderId="0" xfId="0" applyNumberFormat="1" applyFont="1" applyFill="1" applyBorder="1" applyAlignment="1">
      <alignment horizontal="center" vertical="center"/>
    </xf>
    <xf numFmtId="214" fontId="8" fillId="6" borderId="0" xfId="0" applyNumberFormat="1" applyFont="1" applyFill="1" applyBorder="1" applyAlignment="1">
      <alignment horizontal="centerContinuous" vertical="center"/>
    </xf>
    <xf numFmtId="0" fontId="8" fillId="6" borderId="0" xfId="0" applyNumberFormat="1" applyFont="1" applyFill="1" applyBorder="1" applyAlignment="1">
      <alignment horizontal="centerContinuous" vertical="center"/>
    </xf>
    <xf numFmtId="214" fontId="8" fillId="6" borderId="0" xfId="0" applyNumberFormat="1" applyFont="1" applyFill="1" applyBorder="1" applyAlignment="1">
      <alignment horizontal="left" vertical="center"/>
    </xf>
    <xf numFmtId="0" fontId="8" fillId="6" borderId="8" xfId="0" applyFont="1" applyFill="1" applyBorder="1" applyAlignment="1">
      <alignment horizontal="center" vertical="center" wrapText="1"/>
    </xf>
    <xf numFmtId="0" fontId="8" fillId="6" borderId="0" xfId="0" applyNumberFormat="1" applyFont="1" applyFill="1" applyBorder="1" applyAlignment="1">
      <alignment horizontal="right" vertical="center"/>
    </xf>
    <xf numFmtId="0" fontId="8" fillId="6" borderId="0" xfId="0" applyFont="1" applyFill="1" applyBorder="1" applyAlignment="1">
      <alignment horizontal="right" vertical="center"/>
    </xf>
    <xf numFmtId="0" fontId="9" fillId="6" borderId="8" xfId="0" applyFont="1" applyFill="1" applyBorder="1" applyAlignment="1">
      <alignment vertical="center"/>
    </xf>
    <xf numFmtId="0" fontId="9" fillId="0" borderId="0" xfId="0" applyFont="1" applyAlignment="1">
      <alignment vertical="center"/>
    </xf>
    <xf numFmtId="0" fontId="10" fillId="0" borderId="0" xfId="0" applyFont="1" applyAlignment="1">
      <alignment vertical="center"/>
    </xf>
    <xf numFmtId="0" fontId="11" fillId="6" borderId="0" xfId="0" applyFont="1" applyFill="1" applyAlignment="1">
      <alignment vertical="center"/>
    </xf>
    <xf numFmtId="0" fontId="11" fillId="6" borderId="0" xfId="9" applyFont="1" applyFill="1" applyAlignment="1">
      <alignment horizontal="left" vertical="center"/>
    </xf>
    <xf numFmtId="0" fontId="12" fillId="6" borderId="0" xfId="0" applyNumberFormat="1" applyFont="1" applyFill="1" applyAlignment="1">
      <alignment horizontal="right" vertical="center"/>
    </xf>
    <xf numFmtId="0" fontId="6" fillId="6" borderId="0" xfId="0" applyNumberFormat="1" applyFont="1" applyFill="1" applyAlignment="1">
      <alignment horizontal="centerContinuous" vertical="center"/>
    </xf>
    <xf numFmtId="0" fontId="2" fillId="6" borderId="0" xfId="0" applyFont="1" applyFill="1" applyAlignment="1">
      <alignment horizontal="right" vertical="center"/>
    </xf>
    <xf numFmtId="0" fontId="2" fillId="6" borderId="8" xfId="0" applyFont="1" applyFill="1" applyBorder="1" applyAlignment="1">
      <alignment horizontal="center" vertical="center"/>
    </xf>
    <xf numFmtId="0" fontId="8" fillId="0" borderId="8" xfId="0" applyNumberFormat="1" applyFont="1" applyBorder="1" applyAlignment="1">
      <alignment horizontal="right" vertical="center"/>
    </xf>
    <xf numFmtId="0" fontId="6" fillId="0" borderId="8" xfId="0" applyFont="1" applyBorder="1" applyAlignment="1">
      <alignment vertical="center"/>
    </xf>
    <xf numFmtId="0" fontId="6" fillId="6" borderId="8" xfId="0" applyFont="1" applyFill="1" applyBorder="1" applyAlignment="1">
      <alignment vertical="center"/>
    </xf>
    <xf numFmtId="0" fontId="6" fillId="6" borderId="11" xfId="0" applyNumberFormat="1" applyFont="1" applyFill="1" applyBorder="1" applyAlignment="1">
      <alignment horizontal="left" vertical="center"/>
    </xf>
    <xf numFmtId="0" fontId="6" fillId="6" borderId="0" xfId="0" applyNumberFormat="1" applyFont="1" applyFill="1" applyAlignment="1">
      <alignment horizontal="left" vertical="center"/>
    </xf>
    <xf numFmtId="0" fontId="6" fillId="6" borderId="0" xfId="0" applyFont="1" applyFill="1" applyAlignment="1">
      <alignment vertical="center"/>
    </xf>
    <xf numFmtId="214" fontId="8" fillId="6" borderId="0" xfId="0" applyNumberFormat="1" applyFont="1" applyFill="1" applyAlignment="1">
      <alignment horizontal="right" vertical="center"/>
    </xf>
    <xf numFmtId="49" fontId="8" fillId="6" borderId="0" xfId="0" applyNumberFormat="1" applyFont="1" applyFill="1" applyBorder="1" applyAlignment="1">
      <alignment horizontal="right" vertical="center"/>
    </xf>
    <xf numFmtId="49" fontId="8" fillId="6" borderId="8" xfId="0" applyNumberFormat="1" applyFont="1" applyFill="1" applyBorder="1" applyAlignment="1">
      <alignment horizontal="center" vertical="center"/>
    </xf>
    <xf numFmtId="49" fontId="8" fillId="6" borderId="8" xfId="0" applyNumberFormat="1" applyFont="1" applyFill="1" applyBorder="1" applyAlignment="1">
      <alignment vertical="center"/>
    </xf>
    <xf numFmtId="0" fontId="8" fillId="6" borderId="0" xfId="0" applyNumberFormat="1" applyFont="1" applyFill="1" applyAlignment="1">
      <alignment vertical="center"/>
    </xf>
    <xf numFmtId="0" fontId="8" fillId="6" borderId="11" xfId="0" applyNumberFormat="1" applyFont="1" applyFill="1" applyBorder="1" applyAlignment="1">
      <alignment vertical="center"/>
    </xf>
    <xf numFmtId="0" fontId="8" fillId="0" borderId="0" xfId="0" applyNumberFormat="1" applyFont="1" applyAlignment="1">
      <alignment vertical="center"/>
    </xf>
    <xf numFmtId="0" fontId="8" fillId="6" borderId="8" xfId="0" applyNumberFormat="1" applyFont="1" applyFill="1" applyBorder="1" applyAlignment="1">
      <alignment horizontal="center" vertical="center"/>
    </xf>
    <xf numFmtId="0" fontId="8" fillId="6" borderId="8" xfId="0" applyNumberFormat="1" applyFont="1" applyFill="1" applyBorder="1" applyAlignment="1">
      <alignment horizontal="left" vertical="center"/>
    </xf>
    <xf numFmtId="43" fontId="8" fillId="6" borderId="8" xfId="0" applyNumberFormat="1" applyFont="1" applyFill="1" applyBorder="1" applyAlignment="1">
      <alignment horizontal="left" vertical="center"/>
    </xf>
    <xf numFmtId="214" fontId="8" fillId="6" borderId="0" xfId="0" applyNumberFormat="1" applyFont="1" applyFill="1" applyAlignment="1">
      <alignment vertical="center"/>
    </xf>
    <xf numFmtId="0" fontId="8" fillId="6" borderId="8" xfId="0" applyFont="1" applyFill="1" applyBorder="1" applyAlignment="1">
      <alignment horizontal="left" vertical="center"/>
    </xf>
    <xf numFmtId="0" fontId="8" fillId="0" borderId="10" xfId="0" applyFont="1" applyBorder="1" applyAlignment="1">
      <alignment horizontal="center" vertical="center"/>
    </xf>
    <xf numFmtId="0" fontId="8" fillId="0" borderId="9" xfId="0" applyFont="1" applyBorder="1" applyAlignment="1">
      <alignment horizontal="center" vertical="center"/>
    </xf>
    <xf numFmtId="0" fontId="11" fillId="0" borderId="0" xfId="0" applyFont="1" applyAlignment="1">
      <alignment vertical="center"/>
    </xf>
    <xf numFmtId="0" fontId="6" fillId="6" borderId="0" xfId="0" applyNumberFormat="1" applyFont="1" applyFill="1" applyAlignment="1">
      <alignment horizontal="right" vertical="center"/>
    </xf>
    <xf numFmtId="43" fontId="8" fillId="0" borderId="8" xfId="0" applyNumberFormat="1" applyFont="1" applyBorder="1" applyAlignment="1">
      <alignment vertical="center"/>
    </xf>
    <xf numFmtId="43" fontId="8" fillId="6" borderId="8" xfId="0" applyNumberFormat="1" applyFont="1" applyFill="1" applyBorder="1" applyAlignment="1">
      <alignment vertical="center"/>
    </xf>
    <xf numFmtId="0" fontId="6" fillId="0" borderId="0" xfId="0" applyFont="1" applyAlignment="1">
      <alignment horizontal="center" vertical="center" wrapText="1"/>
    </xf>
    <xf numFmtId="0" fontId="2" fillId="6" borderId="8" xfId="0" applyFont="1" applyFill="1" applyBorder="1" applyAlignment="1">
      <alignment horizontal="center" vertical="center" wrapText="1"/>
    </xf>
    <xf numFmtId="186" fontId="8" fillId="0" borderId="0" xfId="153" applyFont="1" applyAlignment="1">
      <alignment vertical="center"/>
    </xf>
    <xf numFmtId="186" fontId="0" fillId="0" borderId="0" xfId="153"/>
    <xf numFmtId="186" fontId="7" fillId="0" borderId="0" xfId="153" applyFont="1" applyAlignment="1">
      <alignment horizontal="centerContinuous" vertical="center"/>
    </xf>
    <xf numFmtId="186" fontId="13" fillId="0" borderId="0" xfId="153" applyFont="1" applyAlignment="1">
      <alignment horizontal="centerContinuous" vertical="center"/>
    </xf>
    <xf numFmtId="186" fontId="8" fillId="0" borderId="0" xfId="153" applyFont="1" applyAlignment="1">
      <alignment horizontal="centerContinuous" vertical="center"/>
    </xf>
    <xf numFmtId="186" fontId="8" fillId="0" borderId="7" xfId="153" applyFont="1" applyBorder="1" applyAlignment="1">
      <alignment horizontal="left" vertical="center"/>
    </xf>
    <xf numFmtId="186" fontId="8" fillId="0" borderId="7" xfId="153" applyFont="1" applyBorder="1" applyAlignment="1">
      <alignment horizontal="center" vertical="center"/>
    </xf>
    <xf numFmtId="186" fontId="14" fillId="0" borderId="8" xfId="153" applyFont="1" applyBorder="1" applyAlignment="1">
      <alignment horizontal="center" vertical="center" wrapText="1"/>
    </xf>
    <xf numFmtId="214" fontId="14" fillId="0" borderId="8" xfId="153" applyNumberFormat="1" applyFont="1" applyBorder="1" applyAlignment="1">
      <alignment horizontal="center" vertical="center" wrapText="1"/>
    </xf>
    <xf numFmtId="186" fontId="15" fillId="0" borderId="8" xfId="153" applyFont="1" applyBorder="1" applyAlignment="1">
      <alignment horizontal="center" vertical="center" wrapText="1"/>
    </xf>
    <xf numFmtId="215" fontId="16" fillId="0" borderId="8" xfId="153" applyNumberFormat="1" applyFont="1" applyFill="1" applyBorder="1" applyAlignment="1">
      <alignment horizontal="center" vertical="center" wrapText="1"/>
    </xf>
    <xf numFmtId="193" fontId="16" fillId="0" borderId="8" xfId="153" applyNumberFormat="1" applyFont="1" applyFill="1" applyBorder="1" applyAlignment="1">
      <alignment horizontal="center" vertical="center" wrapText="1"/>
    </xf>
    <xf numFmtId="0" fontId="16" fillId="0" borderId="8" xfId="153" applyNumberFormat="1" applyFont="1" applyFill="1" applyBorder="1" applyAlignment="1">
      <alignment horizontal="center" vertical="center" wrapText="1"/>
    </xf>
    <xf numFmtId="193" fontId="17" fillId="0" borderId="8" xfId="153" applyNumberFormat="1" applyFont="1" applyFill="1" applyBorder="1" applyAlignment="1">
      <alignment horizontal="center" vertical="center" wrapText="1"/>
    </xf>
    <xf numFmtId="186" fontId="8" fillId="0" borderId="0" xfId="153" applyFont="1" applyAlignment="1">
      <alignment horizontal="right"/>
    </xf>
    <xf numFmtId="0" fontId="15" fillId="8" borderId="8" xfId="178" applyFont="1" applyFill="1" applyBorder="1" applyAlignment="1">
      <alignment horizontal="center" vertical="center" wrapText="1"/>
    </xf>
    <xf numFmtId="0" fontId="16" fillId="8" borderId="8" xfId="178" applyFont="1" applyFill="1" applyBorder="1" applyAlignment="1">
      <alignment horizontal="center" vertical="center" wrapText="1"/>
    </xf>
    <xf numFmtId="0" fontId="17" fillId="8" borderId="8" xfId="178" applyFont="1" applyFill="1" applyBorder="1" applyAlignment="1">
      <alignment horizontal="center" vertical="center" wrapText="1"/>
    </xf>
    <xf numFmtId="0" fontId="16" fillId="8" borderId="8" xfId="178" applyFont="1" applyFill="1" applyBorder="1" applyAlignment="1">
      <alignment vertical="center" wrapText="1"/>
    </xf>
    <xf numFmtId="0" fontId="8" fillId="0" borderId="8" xfId="0" applyNumberFormat="1" applyFont="1" applyBorder="1" applyAlignment="1">
      <alignment horizontal="center" vertical="center"/>
    </xf>
    <xf numFmtId="43" fontId="6" fillId="0" borderId="8" xfId="0" applyNumberFormat="1" applyFont="1" applyBorder="1" applyAlignment="1">
      <alignment vertical="center"/>
    </xf>
    <xf numFmtId="0" fontId="18" fillId="6" borderId="11" xfId="0" applyNumberFormat="1" applyFont="1" applyFill="1" applyBorder="1" applyAlignment="1">
      <alignment horizontal="left" vertical="center"/>
    </xf>
    <xf numFmtId="0" fontId="6" fillId="6" borderId="0" xfId="0" applyNumberFormat="1" applyFont="1" applyFill="1" applyAlignment="1">
      <alignment vertical="center"/>
    </xf>
    <xf numFmtId="0" fontId="19" fillId="0" borderId="0" xfId="0" applyFont="1" applyAlignment="1">
      <alignment vertical="center"/>
    </xf>
    <xf numFmtId="0" fontId="8" fillId="6" borderId="12" xfId="0" applyFont="1" applyFill="1" applyBorder="1" applyAlignment="1">
      <alignment horizontal="center" vertical="center"/>
    </xf>
    <xf numFmtId="0" fontId="6" fillId="6" borderId="0" xfId="0" applyNumberFormat="1" applyFont="1" applyFill="1" applyAlignment="1">
      <alignment horizontal="center" vertical="center"/>
    </xf>
    <xf numFmtId="0" fontId="2" fillId="6" borderId="9" xfId="0" applyFont="1" applyFill="1" applyBorder="1" applyAlignment="1">
      <alignment horizontal="center" vertical="center" wrapText="1"/>
    </xf>
    <xf numFmtId="43" fontId="6" fillId="0" borderId="9" xfId="0" applyNumberFormat="1" applyFont="1" applyBorder="1" applyAlignment="1">
      <alignment horizontal="right" vertical="center"/>
    </xf>
    <xf numFmtId="43" fontId="6" fillId="6" borderId="8" xfId="0" applyNumberFormat="1" applyFont="1" applyFill="1" applyBorder="1" applyAlignment="1">
      <alignment horizontal="right" vertical="center"/>
    </xf>
    <xf numFmtId="43" fontId="6" fillId="6" borderId="9" xfId="0" applyNumberFormat="1" applyFont="1" applyFill="1" applyBorder="1" applyAlignment="1">
      <alignment horizontal="right" vertical="center"/>
    </xf>
    <xf numFmtId="0" fontId="8" fillId="6" borderId="5"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0" borderId="8" xfId="0" applyFont="1" applyFill="1" applyBorder="1" applyAlignment="1">
      <alignment horizontal="left" vertical="center"/>
    </xf>
    <xf numFmtId="214" fontId="6" fillId="6" borderId="0" xfId="0" applyNumberFormat="1" applyFont="1" applyFill="1" applyAlignment="1">
      <alignment horizontal="center" vertical="center"/>
    </xf>
    <xf numFmtId="214" fontId="6" fillId="6" borderId="0" xfId="0" applyNumberFormat="1" applyFont="1" applyFill="1" applyAlignment="1">
      <alignment horizontal="centerContinuous" vertical="center"/>
    </xf>
    <xf numFmtId="0" fontId="2" fillId="6" borderId="5"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6" fillId="0" borderId="8" xfId="0" applyFont="1" applyBorder="1" applyAlignment="1">
      <alignment horizontal="center" vertical="center"/>
    </xf>
    <xf numFmtId="0" fontId="6" fillId="6" borderId="8" xfId="0" applyFont="1" applyFill="1" applyBorder="1" applyAlignment="1">
      <alignment horizontal="center" vertical="center"/>
    </xf>
    <xf numFmtId="0" fontId="6" fillId="6" borderId="7" xfId="0" applyFont="1" applyFill="1" applyBorder="1" applyAlignment="1">
      <alignment horizontal="right" vertical="center"/>
    </xf>
    <xf numFmtId="0" fontId="2" fillId="6" borderId="7" xfId="0" applyFont="1" applyFill="1" applyBorder="1" applyAlignment="1">
      <alignment horizontal="right" vertical="center"/>
    </xf>
    <xf numFmtId="0" fontId="2" fillId="6" borderId="14" xfId="0" applyFont="1" applyFill="1" applyBorder="1" applyAlignment="1">
      <alignment horizontal="center" vertical="center" wrapText="1"/>
    </xf>
    <xf numFmtId="0" fontId="2" fillId="6" borderId="15" xfId="0" applyFont="1" applyFill="1" applyBorder="1" applyAlignment="1">
      <alignment horizontal="center" vertical="center" wrapText="1"/>
    </xf>
    <xf numFmtId="43" fontId="6" fillId="0" borderId="8" xfId="0" applyNumberFormat="1" applyFont="1" applyBorder="1" applyAlignment="1">
      <alignment horizontal="right" vertical="center"/>
    </xf>
    <xf numFmtId="0" fontId="2" fillId="6" borderId="11" xfId="0" applyFont="1" applyFill="1" applyBorder="1" applyAlignment="1">
      <alignment vertical="center"/>
    </xf>
    <xf numFmtId="49" fontId="8" fillId="6" borderId="10" xfId="0" applyNumberFormat="1" applyFont="1" applyFill="1" applyBorder="1" applyAlignment="1">
      <alignment horizontal="center" vertical="center"/>
    </xf>
    <xf numFmtId="0" fontId="8" fillId="6" borderId="9" xfId="0" applyFont="1" applyFill="1" applyBorder="1" applyAlignment="1">
      <alignment vertical="center"/>
    </xf>
    <xf numFmtId="49" fontId="8" fillId="6" borderId="9" xfId="0" applyNumberFormat="1" applyFont="1" applyFill="1" applyBorder="1" applyAlignment="1">
      <alignment horizontal="left" vertical="center"/>
    </xf>
    <xf numFmtId="43" fontId="8" fillId="6" borderId="13" xfId="0" applyNumberFormat="1" applyFont="1" applyFill="1" applyBorder="1" applyAlignment="1">
      <alignment horizontal="right" vertical="center"/>
    </xf>
    <xf numFmtId="0" fontId="8" fillId="0" borderId="8" xfId="0" applyFont="1" applyFill="1" applyBorder="1" applyAlignment="1">
      <alignment vertical="center"/>
    </xf>
    <xf numFmtId="43" fontId="8" fillId="0" borderId="8" xfId="182" applyNumberFormat="1" applyFont="1" applyFill="1" applyBorder="1" applyAlignment="1">
      <alignment horizontal="right" vertical="center" wrapText="1"/>
    </xf>
    <xf numFmtId="0" fontId="8" fillId="6" borderId="9" xfId="180" applyFont="1" applyFill="1" applyBorder="1" applyAlignment="1">
      <alignment horizontal="center" vertical="center" wrapText="1"/>
    </xf>
    <xf numFmtId="0" fontId="8" fillId="0" borderId="8" xfId="0" applyFont="1" applyFill="1" applyBorder="1" applyAlignment="1">
      <alignment horizontal="center" vertical="center"/>
    </xf>
    <xf numFmtId="43" fontId="8" fillId="0" borderId="9" xfId="0" applyNumberFormat="1" applyFont="1" applyFill="1" applyBorder="1" applyAlignment="1">
      <alignment horizontal="right" vertical="center"/>
    </xf>
    <xf numFmtId="0" fontId="12" fillId="6" borderId="0" xfId="0" applyNumberFormat="1" applyFont="1" applyFill="1" applyAlignment="1">
      <alignment horizontal="center" vertical="center"/>
    </xf>
    <xf numFmtId="0" fontId="8" fillId="6" borderId="8" xfId="180" applyFont="1" applyFill="1" applyBorder="1" applyAlignment="1">
      <alignment horizontal="center" vertical="center" wrapText="1"/>
    </xf>
    <xf numFmtId="0" fontId="6" fillId="0" borderId="8" xfId="0" applyNumberFormat="1" applyFont="1" applyBorder="1" applyAlignment="1">
      <alignment horizontal="center" vertical="center"/>
    </xf>
    <xf numFmtId="43" fontId="8" fillId="0" borderId="8" xfId="0" applyNumberFormat="1" applyFont="1" applyFill="1" applyBorder="1" applyAlignment="1">
      <alignment horizontal="right" vertical="center"/>
    </xf>
    <xf numFmtId="0" fontId="6" fillId="0" borderId="8" xfId="0" applyNumberFormat="1" applyFont="1" applyFill="1" applyBorder="1" applyAlignment="1">
      <alignment horizontal="center" vertical="center"/>
    </xf>
    <xf numFmtId="0" fontId="6" fillId="0" borderId="8" xfId="0" applyFont="1" applyFill="1" applyBorder="1" applyAlignment="1">
      <alignment vertical="center"/>
    </xf>
    <xf numFmtId="0" fontId="8" fillId="0" borderId="9" xfId="0" applyNumberFormat="1" applyFont="1" applyBorder="1" applyAlignment="1">
      <alignment horizontal="right" vertical="center"/>
    </xf>
    <xf numFmtId="0" fontId="8" fillId="6" borderId="8" xfId="0" applyNumberFormat="1" applyFont="1" applyFill="1" applyBorder="1" applyAlignment="1">
      <alignment horizontal="right" vertical="center"/>
    </xf>
    <xf numFmtId="0" fontId="8" fillId="6" borderId="0" xfId="0" applyNumberFormat="1" applyFont="1" applyFill="1" applyBorder="1" applyAlignment="1">
      <alignment vertical="center"/>
    </xf>
    <xf numFmtId="0" fontId="2" fillId="6" borderId="5" xfId="0" applyFont="1" applyFill="1" applyBorder="1" applyAlignment="1">
      <alignment horizontal="center" vertical="center"/>
    </xf>
    <xf numFmtId="0" fontId="6" fillId="6" borderId="13" xfId="0" applyFont="1" applyFill="1" applyBorder="1" applyAlignment="1">
      <alignment horizontal="center" vertical="center"/>
    </xf>
    <xf numFmtId="0" fontId="6" fillId="6" borderId="0" xfId="0" applyNumberFormat="1" applyFont="1" applyFill="1" applyBorder="1" applyAlignment="1">
      <alignment vertical="center"/>
    </xf>
    <xf numFmtId="0" fontId="8" fillId="6" borderId="5" xfId="0" applyFont="1" applyFill="1" applyBorder="1" applyAlignment="1">
      <alignment horizontal="center" vertical="center"/>
    </xf>
    <xf numFmtId="0" fontId="8" fillId="6" borderId="10" xfId="0" applyFont="1" applyFill="1" applyBorder="1" applyAlignment="1">
      <alignment horizontal="center" vertical="center" wrapText="1"/>
    </xf>
    <xf numFmtId="0" fontId="8" fillId="6" borderId="13" xfId="0" applyFont="1" applyFill="1" applyBorder="1" applyAlignment="1">
      <alignment horizontal="center" vertical="center"/>
    </xf>
    <xf numFmtId="49" fontId="8" fillId="6" borderId="12" xfId="0" applyNumberFormat="1" applyFont="1" applyFill="1" applyBorder="1" applyAlignment="1">
      <alignment horizontal="center" vertical="center"/>
    </xf>
    <xf numFmtId="49" fontId="8" fillId="6" borderId="9" xfId="0" applyNumberFormat="1" applyFont="1" applyFill="1" applyBorder="1" applyAlignment="1">
      <alignment horizontal="center" vertical="center"/>
    </xf>
    <xf numFmtId="0" fontId="8" fillId="6" borderId="12" xfId="0" applyFont="1" applyFill="1" applyBorder="1" applyAlignment="1">
      <alignment horizontal="center" vertical="center" wrapText="1"/>
    </xf>
    <xf numFmtId="0" fontId="6" fillId="6" borderId="8" xfId="0" applyFont="1" applyFill="1" applyBorder="1" applyAlignment="1">
      <alignment horizontal="center" vertical="center" wrapText="1"/>
    </xf>
    <xf numFmtId="43" fontId="6" fillId="6" borderId="8" xfId="0" applyNumberFormat="1" applyFont="1" applyFill="1" applyBorder="1" applyAlignment="1">
      <alignment vertical="center"/>
    </xf>
    <xf numFmtId="43" fontId="6" fillId="6" borderId="9" xfId="0" applyNumberFormat="1" applyFont="1" applyFill="1" applyBorder="1" applyAlignment="1">
      <alignment vertical="center"/>
    </xf>
    <xf numFmtId="0" fontId="6" fillId="0" borderId="9" xfId="0" applyFont="1" applyBorder="1" applyAlignment="1">
      <alignment vertical="center"/>
    </xf>
    <xf numFmtId="0" fontId="6" fillId="6" borderId="0" xfId="0" applyNumberFormat="1" applyFont="1" applyFill="1" applyBorder="1" applyAlignment="1">
      <alignment horizontal="center" vertical="center"/>
    </xf>
    <xf numFmtId="0" fontId="6" fillId="6" borderId="0" xfId="0" applyNumberFormat="1" applyFont="1" applyFill="1" applyBorder="1" applyAlignment="1">
      <alignment horizontal="right" vertical="center"/>
    </xf>
    <xf numFmtId="49" fontId="8" fillId="6" borderId="8" xfId="0" applyNumberFormat="1" applyFont="1" applyFill="1" applyBorder="1" applyAlignment="1">
      <alignment horizontal="center" vertical="center" wrapText="1"/>
    </xf>
    <xf numFmtId="214" fontId="6" fillId="6" borderId="7" xfId="0" applyNumberFormat="1" applyFont="1" applyFill="1" applyBorder="1" applyAlignment="1">
      <alignment horizontal="left" vertical="center"/>
    </xf>
    <xf numFmtId="0" fontId="2" fillId="6" borderId="13" xfId="0" applyFont="1" applyFill="1" applyBorder="1" applyAlignment="1">
      <alignment horizontal="center" vertical="center"/>
    </xf>
    <xf numFmtId="0" fontId="6" fillId="0" borderId="8" xfId="0" applyFont="1" applyBorder="1" applyAlignment="1">
      <alignment horizontal="left" vertical="center"/>
    </xf>
    <xf numFmtId="14" fontId="6" fillId="0" borderId="8" xfId="0" applyNumberFormat="1" applyFont="1" applyBorder="1" applyAlignment="1">
      <alignment horizontal="center" vertical="center"/>
    </xf>
    <xf numFmtId="0" fontId="2" fillId="6" borderId="14" xfId="0" applyFont="1" applyFill="1" applyBorder="1" applyAlignment="1">
      <alignment horizontal="center" vertical="center"/>
    </xf>
    <xf numFmtId="0" fontId="2" fillId="6" borderId="15" xfId="0" applyFont="1" applyFill="1" applyBorder="1" applyAlignment="1">
      <alignment horizontal="center" vertical="center"/>
    </xf>
    <xf numFmtId="0" fontId="6" fillId="6" borderId="13" xfId="0" applyFont="1" applyFill="1" applyBorder="1" applyAlignment="1">
      <alignment horizontal="center" vertical="center" wrapText="1"/>
    </xf>
    <xf numFmtId="0" fontId="6" fillId="6" borderId="15" xfId="0" applyFont="1" applyFill="1" applyBorder="1" applyAlignment="1">
      <alignment horizontal="center" vertical="center" wrapText="1"/>
    </xf>
    <xf numFmtId="43" fontId="6" fillId="6" borderId="8" xfId="0" applyNumberFormat="1" applyFont="1" applyFill="1" applyBorder="1" applyAlignment="1">
      <alignment horizontal="centerContinuous" vertical="center"/>
    </xf>
    <xf numFmtId="0" fontId="5" fillId="0" borderId="0" xfId="0" applyFont="1" applyFill="1" applyAlignment="1">
      <alignment vertical="center"/>
    </xf>
    <xf numFmtId="0" fontId="6" fillId="0" borderId="0" xfId="0" applyFont="1" applyFill="1" applyAlignment="1">
      <alignment vertical="center"/>
    </xf>
    <xf numFmtId="0" fontId="2" fillId="0" borderId="0" xfId="0" applyFont="1" applyFill="1" applyAlignment="1">
      <alignment vertical="center"/>
    </xf>
    <xf numFmtId="0" fontId="6" fillId="0" borderId="0" xfId="0" applyFont="1" applyFill="1" applyAlignment="1">
      <alignment horizontal="center" vertical="center"/>
    </xf>
    <xf numFmtId="0" fontId="20" fillId="0" borderId="0" xfId="0" applyFont="1" applyFill="1" applyAlignment="1">
      <alignment vertical="center"/>
    </xf>
    <xf numFmtId="0" fontId="21" fillId="0" borderId="0" xfId="0" applyFont="1" applyFill="1" applyAlignment="1">
      <alignment vertical="center"/>
    </xf>
    <xf numFmtId="0" fontId="21" fillId="0" borderId="0" xfId="0" applyFont="1" applyFill="1" applyAlignment="1">
      <alignment horizontal="center" vertical="center"/>
    </xf>
    <xf numFmtId="0" fontId="21" fillId="0" borderId="0" xfId="0" applyFont="1" applyFill="1" applyAlignment="1">
      <alignment horizontal="center" vertical="center" shrinkToFit="1"/>
    </xf>
    <xf numFmtId="0" fontId="6" fillId="8" borderId="0" xfId="0" applyFont="1" applyFill="1" applyAlignment="1">
      <alignment vertical="center"/>
    </xf>
    <xf numFmtId="0" fontId="8" fillId="8" borderId="0" xfId="0" applyFont="1" applyFill="1" applyAlignment="1">
      <alignment horizontal="center" vertical="center"/>
    </xf>
    <xf numFmtId="0" fontId="7" fillId="0" borderId="0" xfId="0" applyFont="1" applyFill="1" applyAlignment="1">
      <alignment horizontal="center" vertical="center"/>
    </xf>
    <xf numFmtId="0" fontId="7" fillId="0" borderId="0" xfId="0" applyFont="1" applyFill="1" applyAlignment="1">
      <alignment horizontal="center" vertical="center" shrinkToFit="1"/>
    </xf>
    <xf numFmtId="214" fontId="8" fillId="0" borderId="0" xfId="0" applyNumberFormat="1" applyFont="1" applyFill="1" applyAlignment="1">
      <alignment horizontal="center" vertical="center"/>
    </xf>
    <xf numFmtId="214" fontId="21" fillId="0" borderId="0" xfId="0" applyNumberFormat="1" applyFont="1" applyFill="1" applyAlignment="1">
      <alignment horizontal="center" vertical="center"/>
    </xf>
    <xf numFmtId="214" fontId="21" fillId="0" borderId="0" xfId="0" applyNumberFormat="1" applyFont="1" applyFill="1" applyAlignment="1">
      <alignment horizontal="center" vertical="center" shrinkToFit="1"/>
    </xf>
    <xf numFmtId="214" fontId="8" fillId="0" borderId="0" xfId="0" applyNumberFormat="1" applyFont="1" applyFill="1" applyAlignment="1">
      <alignment vertical="center"/>
    </xf>
    <xf numFmtId="0" fontId="8" fillId="0" borderId="0" xfId="0" applyFont="1" applyFill="1" applyAlignment="1">
      <alignment vertical="center"/>
    </xf>
    <xf numFmtId="0" fontId="21" fillId="0" borderId="8" xfId="0" applyFont="1" applyFill="1" applyBorder="1" applyAlignment="1">
      <alignment horizontal="center" vertical="center"/>
    </xf>
    <xf numFmtId="0" fontId="21" fillId="0" borderId="8" xfId="0" applyFont="1" applyFill="1" applyBorder="1" applyAlignment="1">
      <alignment horizontal="center" vertical="center" wrapText="1"/>
    </xf>
    <xf numFmtId="0" fontId="21" fillId="0" borderId="8" xfId="0" applyFont="1" applyFill="1" applyBorder="1" applyAlignment="1">
      <alignment horizontal="center" vertical="center" shrinkToFit="1"/>
    </xf>
    <xf numFmtId="0" fontId="21"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5"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5" xfId="0" applyFont="1" applyFill="1" applyBorder="1" applyAlignment="1">
      <alignment horizontal="center" vertical="center" shrinkToFit="1"/>
    </xf>
    <xf numFmtId="0" fontId="21" fillId="0" borderId="16" xfId="0" applyFont="1" applyFill="1" applyBorder="1" applyAlignment="1">
      <alignment horizontal="center" vertical="center" wrapText="1"/>
    </xf>
    <xf numFmtId="49" fontId="22" fillId="0" borderId="8" xfId="0" applyNumberFormat="1" applyFont="1" applyFill="1" applyBorder="1" applyAlignment="1">
      <alignment horizontal="left" vertical="center"/>
    </xf>
    <xf numFmtId="49" fontId="22" fillId="0" borderId="8" xfId="0" applyNumberFormat="1" applyFont="1" applyFill="1" applyBorder="1" applyAlignment="1">
      <alignment horizontal="center" vertical="center" shrinkToFit="1"/>
    </xf>
    <xf numFmtId="49" fontId="22" fillId="0" borderId="8" xfId="0" applyNumberFormat="1" applyFont="1" applyFill="1" applyBorder="1" applyAlignment="1">
      <alignment horizontal="left" vertical="center" shrinkToFit="1"/>
    </xf>
    <xf numFmtId="1" fontId="22" fillId="0" borderId="8" xfId="0" applyNumberFormat="1" applyFont="1" applyFill="1" applyBorder="1" applyAlignment="1">
      <alignment horizontal="center" vertical="center"/>
    </xf>
    <xf numFmtId="0" fontId="7" fillId="8" borderId="0" xfId="0" applyFont="1" applyFill="1" applyAlignment="1">
      <alignment horizontal="center" vertical="center"/>
    </xf>
    <xf numFmtId="0" fontId="8" fillId="0" borderId="0" xfId="0" applyNumberFormat="1" applyFont="1" applyFill="1" applyAlignment="1">
      <alignment horizontal="center" vertical="center"/>
    </xf>
    <xf numFmtId="0" fontId="6" fillId="0" borderId="0" xfId="0" applyNumberFormat="1" applyFont="1" applyFill="1" applyAlignment="1">
      <alignment horizontal="center" vertical="center"/>
    </xf>
    <xf numFmtId="214" fontId="12" fillId="0" borderId="0" xfId="0" applyNumberFormat="1" applyFont="1" applyFill="1" applyAlignment="1">
      <alignment horizontal="right" vertical="center"/>
    </xf>
    <xf numFmtId="214" fontId="6" fillId="0" borderId="0" xfId="0" applyNumberFormat="1" applyFont="1" applyFill="1" applyAlignment="1">
      <alignment horizontal="right" vertical="center"/>
    </xf>
    <xf numFmtId="214" fontId="21" fillId="8" borderId="0" xfId="0" applyNumberFormat="1" applyFont="1" applyFill="1" applyAlignment="1">
      <alignment horizontal="center" vertical="center"/>
    </xf>
    <xf numFmtId="0" fontId="6" fillId="0" borderId="7" xfId="0" applyFont="1" applyFill="1" applyBorder="1" applyAlignment="1">
      <alignment horizontal="right" vertical="center"/>
    </xf>
    <xf numFmtId="0" fontId="6" fillId="0" borderId="7" xfId="0" applyFont="1" applyFill="1" applyBorder="1" applyAlignment="1">
      <alignment horizontal="left" vertical="center"/>
    </xf>
    <xf numFmtId="0" fontId="8" fillId="0" borderId="8" xfId="180" applyFont="1" applyFill="1" applyBorder="1" applyAlignment="1">
      <alignment horizontal="center" vertical="center" wrapText="1"/>
    </xf>
    <xf numFmtId="0" fontId="6" fillId="0" borderId="8" xfId="180" applyFont="1" applyFill="1" applyBorder="1" applyAlignment="1">
      <alignment horizontal="center" vertical="center" wrapText="1"/>
    </xf>
    <xf numFmtId="0" fontId="2" fillId="8" borderId="9" xfId="0" applyFont="1" applyFill="1" applyBorder="1" applyAlignment="1">
      <alignment horizontal="center" vertical="center"/>
    </xf>
    <xf numFmtId="0" fontId="6" fillId="0" borderId="8" xfId="0" applyFont="1" applyFill="1" applyBorder="1" applyAlignment="1">
      <alignment horizontal="center" vertical="center"/>
    </xf>
    <xf numFmtId="0" fontId="2" fillId="0" borderId="8" xfId="0" applyFont="1" applyFill="1" applyBorder="1" applyAlignment="1">
      <alignment horizontal="center" vertical="center" wrapText="1"/>
    </xf>
    <xf numFmtId="0" fontId="8" fillId="0" borderId="14" xfId="0" applyFont="1" applyFill="1" applyBorder="1" applyAlignment="1">
      <alignment horizontal="center" vertical="center"/>
    </xf>
    <xf numFmtId="0" fontId="2" fillId="0" borderId="5" xfId="0" applyFont="1" applyFill="1" applyBorder="1" applyAlignment="1">
      <alignment horizontal="center" vertical="center"/>
    </xf>
    <xf numFmtId="0" fontId="2" fillId="8" borderId="14" xfId="0" applyFont="1" applyFill="1" applyBorder="1" applyAlignment="1">
      <alignment horizontal="center" vertical="center"/>
    </xf>
    <xf numFmtId="0" fontId="2" fillId="0" borderId="5" xfId="0" applyFont="1" applyFill="1" applyBorder="1" applyAlignment="1">
      <alignment horizontal="center" vertical="center" wrapText="1"/>
    </xf>
    <xf numFmtId="0" fontId="6" fillId="0" borderId="5" xfId="0" applyFont="1" applyFill="1" applyBorder="1" applyAlignment="1">
      <alignment horizontal="center" vertical="center"/>
    </xf>
    <xf numFmtId="4" fontId="22" fillId="0" borderId="8" xfId="0" applyNumberFormat="1" applyFont="1" applyFill="1" applyBorder="1" applyAlignment="1">
      <alignment horizontal="right" vertical="center"/>
    </xf>
    <xf numFmtId="43" fontId="21" fillId="0" borderId="8" xfId="0" applyNumberFormat="1" applyFont="1" applyFill="1" applyBorder="1" applyAlignment="1">
      <alignment horizontal="right" vertical="center"/>
    </xf>
    <xf numFmtId="179" fontId="21" fillId="0" borderId="8" xfId="0" applyNumberFormat="1" applyFont="1" applyFill="1" applyBorder="1" applyAlignment="1">
      <alignment horizontal="center" vertical="center" wrapText="1"/>
    </xf>
    <xf numFmtId="214" fontId="8" fillId="8" borderId="0" xfId="0" applyNumberFormat="1" applyFont="1" applyFill="1" applyAlignment="1">
      <alignment horizontal="center" vertical="center"/>
    </xf>
    <xf numFmtId="0" fontId="21" fillId="8" borderId="7" xfId="0" applyFont="1" applyFill="1" applyBorder="1" applyAlignment="1">
      <alignment horizontal="center" vertical="center"/>
    </xf>
    <xf numFmtId="0" fontId="21" fillId="8" borderId="8" xfId="0" applyFont="1" applyFill="1" applyBorder="1" applyAlignment="1">
      <alignment horizontal="center" vertical="center" wrapText="1"/>
    </xf>
    <xf numFmtId="0" fontId="8" fillId="8" borderId="5" xfId="0" applyFont="1" applyFill="1" applyBorder="1" applyAlignment="1">
      <alignment horizontal="center" vertical="center"/>
    </xf>
    <xf numFmtId="49" fontId="23" fillId="0" borderId="8" xfId="0" applyNumberFormat="1" applyFont="1" applyFill="1" applyBorder="1" applyAlignment="1">
      <alignment horizontal="center" vertical="center"/>
    </xf>
    <xf numFmtId="0" fontId="13" fillId="0" borderId="0" xfId="0" applyFont="1"/>
    <xf numFmtId="179" fontId="21" fillId="0" borderId="17" xfId="0" applyNumberFormat="1" applyFont="1" applyFill="1" applyBorder="1" applyAlignment="1">
      <alignment horizontal="center" vertical="center" wrapText="1"/>
    </xf>
    <xf numFmtId="43" fontId="21" fillId="0" borderId="17" xfId="0" applyNumberFormat="1" applyFont="1" applyFill="1" applyBorder="1" applyAlignment="1">
      <alignment horizontal="right" vertical="center"/>
    </xf>
    <xf numFmtId="49" fontId="22" fillId="0" borderId="8" xfId="0" applyNumberFormat="1" applyFont="1" applyFill="1" applyBorder="1" applyAlignment="1">
      <alignment horizontal="center" vertical="center"/>
    </xf>
    <xf numFmtId="0" fontId="21" fillId="0" borderId="8" xfId="0" applyFont="1" applyFill="1" applyBorder="1" applyAlignment="1">
      <alignment horizontal="left" vertical="center"/>
    </xf>
    <xf numFmtId="0" fontId="24" fillId="0" borderId="8" xfId="0" applyFont="1" applyFill="1" applyBorder="1" applyAlignment="1">
      <alignment horizontal="center" vertical="center"/>
    </xf>
    <xf numFmtId="14" fontId="21" fillId="0" borderId="8" xfId="0" applyNumberFormat="1" applyFont="1" applyFill="1" applyBorder="1" applyAlignment="1">
      <alignment horizontal="center" vertical="center" shrinkToFit="1"/>
    </xf>
    <xf numFmtId="14" fontId="21" fillId="0" borderId="8" xfId="0" applyNumberFormat="1" applyFont="1" applyFill="1" applyBorder="1" applyAlignment="1">
      <alignment horizontal="center" vertical="center"/>
    </xf>
    <xf numFmtId="0" fontId="21" fillId="0" borderId="8" xfId="0" applyFont="1" applyFill="1" applyBorder="1" applyAlignment="1">
      <alignment horizontal="right" vertical="center"/>
    </xf>
    <xf numFmtId="49" fontId="21" fillId="0" borderId="8" xfId="0" applyNumberFormat="1" applyFont="1" applyFill="1" applyBorder="1" applyAlignment="1">
      <alignment horizontal="center" vertical="center"/>
    </xf>
    <xf numFmtId="43" fontId="21" fillId="0" borderId="8" xfId="0" applyNumberFormat="1" applyFont="1" applyFill="1" applyBorder="1" applyAlignment="1">
      <alignment horizontal="center" vertical="center" shrinkToFit="1"/>
    </xf>
    <xf numFmtId="0" fontId="21" fillId="0" borderId="8" xfId="0" applyFont="1" applyFill="1" applyBorder="1" applyAlignment="1">
      <alignment vertical="center"/>
    </xf>
    <xf numFmtId="0" fontId="8" fillId="0" borderId="11" xfId="0" applyNumberFormat="1" applyFont="1" applyFill="1" applyBorder="1" applyAlignment="1">
      <alignment horizontal="left" vertical="center"/>
    </xf>
    <xf numFmtId="0" fontId="21" fillId="0" borderId="11" xfId="0" applyNumberFormat="1" applyFont="1" applyFill="1" applyBorder="1" applyAlignment="1">
      <alignment horizontal="left" vertical="center"/>
    </xf>
    <xf numFmtId="0" fontId="21" fillId="0" borderId="11" xfId="0" applyNumberFormat="1" applyFont="1" applyFill="1" applyBorder="1" applyAlignment="1">
      <alignment horizontal="center" vertical="center"/>
    </xf>
    <xf numFmtId="0" fontId="21" fillId="0" borderId="11" xfId="0" applyNumberFormat="1" applyFont="1" applyFill="1" applyBorder="1" applyAlignment="1">
      <alignment horizontal="center" vertical="center" shrinkToFit="1"/>
    </xf>
    <xf numFmtId="0" fontId="21" fillId="0" borderId="0" xfId="0" applyNumberFormat="1" applyFont="1" applyFill="1" applyAlignment="1">
      <alignment horizontal="center" vertical="center" shrinkToFit="1"/>
    </xf>
    <xf numFmtId="0" fontId="21" fillId="0" borderId="0" xfId="0" applyNumberFormat="1" applyFont="1" applyFill="1" applyAlignment="1">
      <alignment vertical="center"/>
    </xf>
    <xf numFmtId="0" fontId="8" fillId="0" borderId="0" xfId="0" applyNumberFormat="1" applyFont="1" applyFill="1" applyAlignment="1">
      <alignment vertical="center"/>
    </xf>
    <xf numFmtId="0" fontId="21" fillId="0" borderId="0" xfId="0" applyNumberFormat="1" applyFont="1" applyFill="1" applyAlignment="1">
      <alignment horizontal="center" vertical="center"/>
    </xf>
    <xf numFmtId="0" fontId="11" fillId="0" borderId="0" xfId="0" applyFont="1" applyFill="1" applyAlignment="1">
      <alignment vertical="center"/>
    </xf>
    <xf numFmtId="0" fontId="25" fillId="0" borderId="0" xfId="9" applyFont="1" applyFill="1" applyAlignment="1">
      <alignment horizontal="left" vertical="center"/>
    </xf>
    <xf numFmtId="0" fontId="26" fillId="0" borderId="8" xfId="0" applyFont="1" applyFill="1" applyBorder="1" applyAlignment="1">
      <alignment horizontal="center" vertical="center" wrapText="1"/>
    </xf>
    <xf numFmtId="49" fontId="27" fillId="0" borderId="8" xfId="0" applyNumberFormat="1" applyFont="1" applyFill="1" applyBorder="1" applyAlignment="1">
      <alignment horizontal="left" vertical="center"/>
    </xf>
    <xf numFmtId="216" fontId="21" fillId="0" borderId="8" xfId="0" applyNumberFormat="1" applyFont="1" applyFill="1" applyBorder="1" applyAlignment="1">
      <alignment horizontal="center" vertical="center" wrapText="1"/>
    </xf>
    <xf numFmtId="43" fontId="21" fillId="8" borderId="8" xfId="0" applyNumberFormat="1" applyFont="1" applyFill="1" applyBorder="1" applyAlignment="1">
      <alignment horizontal="right" vertical="center"/>
    </xf>
    <xf numFmtId="0" fontId="21" fillId="8" borderId="8" xfId="0" applyFont="1" applyFill="1" applyBorder="1" applyAlignment="1">
      <alignment vertical="center"/>
    </xf>
    <xf numFmtId="0" fontId="8" fillId="0" borderId="11" xfId="0" applyFont="1" applyFill="1" applyBorder="1" applyAlignment="1">
      <alignment vertical="center"/>
    </xf>
    <xf numFmtId="0" fontId="17" fillId="0" borderId="11" xfId="0" applyNumberFormat="1" applyFont="1" applyFill="1" applyBorder="1" applyAlignment="1">
      <alignment horizontal="left" vertical="center"/>
    </xf>
    <xf numFmtId="0" fontId="6" fillId="8" borderId="11" xfId="0" applyNumberFormat="1" applyFont="1" applyFill="1" applyBorder="1" applyAlignment="1">
      <alignment horizontal="left" vertical="center"/>
    </xf>
    <xf numFmtId="0" fontId="6" fillId="0" borderId="11" xfId="0" applyNumberFormat="1" applyFont="1" applyFill="1" applyBorder="1" applyAlignment="1">
      <alignment horizontal="left" vertical="center"/>
    </xf>
    <xf numFmtId="0" fontId="6" fillId="0" borderId="0" xfId="0" applyNumberFormat="1" applyFont="1" applyFill="1" applyAlignment="1">
      <alignment vertical="center"/>
    </xf>
    <xf numFmtId="0" fontId="28" fillId="0" borderId="0" xfId="0" applyFont="1"/>
    <xf numFmtId="0" fontId="20" fillId="0" borderId="8" xfId="0" applyFont="1" applyFill="1" applyBorder="1" applyAlignment="1">
      <alignment horizontal="center" vertical="center" shrinkToFit="1"/>
    </xf>
    <xf numFmtId="0" fontId="21" fillId="8" borderId="8" xfId="0" applyFont="1" applyFill="1" applyBorder="1" applyAlignment="1">
      <alignment horizontal="center" vertical="center" shrinkToFit="1"/>
    </xf>
    <xf numFmtId="0" fontId="21" fillId="8" borderId="8" xfId="0" applyFont="1" applyFill="1" applyBorder="1" applyAlignment="1">
      <alignment horizontal="center" vertical="center"/>
    </xf>
    <xf numFmtId="0" fontId="8" fillId="8" borderId="11" xfId="0" applyNumberFormat="1" applyFont="1" applyFill="1" applyBorder="1" applyAlignment="1">
      <alignment horizontal="center" vertical="center"/>
    </xf>
    <xf numFmtId="203" fontId="8" fillId="8" borderId="0" xfId="0" applyNumberFormat="1" applyFont="1" applyFill="1" applyAlignment="1">
      <alignment horizontal="center" vertical="center"/>
    </xf>
    <xf numFmtId="214" fontId="8" fillId="0" borderId="0" xfId="0" applyNumberFormat="1" applyFont="1" applyFill="1" applyAlignment="1">
      <alignment horizontal="center" vertical="center" shrinkToFit="1"/>
    </xf>
    <xf numFmtId="0" fontId="21" fillId="0" borderId="10" xfId="0" applyFont="1" applyFill="1" applyBorder="1" applyAlignment="1">
      <alignment horizontal="center" vertical="center"/>
    </xf>
    <xf numFmtId="49" fontId="22" fillId="0" borderId="18" xfId="0" applyNumberFormat="1" applyFont="1" applyFill="1" applyBorder="1" applyAlignment="1">
      <alignment horizontal="left" vertical="center"/>
    </xf>
    <xf numFmtId="49" fontId="22" fillId="0" borderId="17" xfId="0" applyNumberFormat="1" applyFont="1" applyFill="1" applyBorder="1" applyAlignment="1">
      <alignment horizontal="center" vertical="center"/>
    </xf>
    <xf numFmtId="0" fontId="13" fillId="0" borderId="17" xfId="0" applyFont="1" applyFill="1" applyBorder="1" applyAlignment="1">
      <alignment horizontal="center" vertical="center" shrinkToFit="1"/>
    </xf>
    <xf numFmtId="49" fontId="22" fillId="0" borderId="17" xfId="0" applyNumberFormat="1" applyFont="1" applyFill="1" applyBorder="1" applyAlignment="1">
      <alignment horizontal="left" vertical="center" shrinkToFit="1"/>
    </xf>
    <xf numFmtId="0" fontId="21" fillId="0" borderId="17" xfId="0" applyFont="1" applyFill="1" applyBorder="1" applyAlignment="1">
      <alignment horizontal="center" vertical="center"/>
    </xf>
    <xf numFmtId="1" fontId="22" fillId="0" borderId="17" xfId="0" applyNumberFormat="1" applyFont="1" applyFill="1" applyBorder="1" applyAlignment="1">
      <alignment horizontal="center" vertical="center"/>
    </xf>
    <xf numFmtId="49" fontId="22" fillId="0" borderId="19" xfId="0" applyNumberFormat="1" applyFont="1" applyFill="1" applyBorder="1" applyAlignment="1">
      <alignment horizontal="left" vertical="center"/>
    </xf>
    <xf numFmtId="0" fontId="21" fillId="0" borderId="13" xfId="0" applyFont="1" applyFill="1" applyBorder="1" applyAlignment="1">
      <alignment horizontal="center" vertical="center" wrapText="1"/>
    </xf>
    <xf numFmtId="49" fontId="22" fillId="0" borderId="13" xfId="0" applyNumberFormat="1" applyFont="1" applyFill="1" applyBorder="1" applyAlignment="1">
      <alignment horizontal="center" vertical="center"/>
    </xf>
    <xf numFmtId="0" fontId="21" fillId="0" borderId="13" xfId="0" applyFont="1" applyFill="1" applyBorder="1" applyAlignment="1">
      <alignment horizontal="center" vertical="center" shrinkToFit="1"/>
    </xf>
    <xf numFmtId="49" fontId="22" fillId="0" borderId="13" xfId="0" applyNumberFormat="1" applyFont="1" applyFill="1" applyBorder="1" applyAlignment="1">
      <alignment horizontal="left" vertical="center" shrinkToFit="1"/>
    </xf>
    <xf numFmtId="0" fontId="21" fillId="0" borderId="13" xfId="0" applyFont="1" applyFill="1" applyBorder="1" applyAlignment="1">
      <alignment horizontal="left" vertical="center"/>
    </xf>
    <xf numFmtId="0" fontId="21" fillId="0" borderId="13" xfId="0" applyFont="1" applyFill="1" applyBorder="1" applyAlignment="1">
      <alignment horizontal="center" vertical="center"/>
    </xf>
    <xf numFmtId="43" fontId="21" fillId="0" borderId="8" xfId="0" applyNumberFormat="1" applyFont="1" applyFill="1" applyBorder="1" applyAlignment="1">
      <alignment horizontal="center" vertical="center"/>
    </xf>
    <xf numFmtId="0" fontId="6" fillId="8" borderId="0" xfId="0" applyNumberFormat="1" applyFont="1" applyFill="1" applyAlignment="1">
      <alignment horizontal="center" vertical="center"/>
    </xf>
    <xf numFmtId="4" fontId="22" fillId="0" borderId="17" xfId="0" applyNumberFormat="1" applyFont="1" applyFill="1" applyBorder="1" applyAlignment="1">
      <alignment horizontal="right" vertical="center"/>
    </xf>
    <xf numFmtId="43" fontId="21" fillId="0" borderId="18" xfId="0" applyNumberFormat="1" applyFont="1" applyFill="1" applyBorder="1" applyAlignment="1">
      <alignment horizontal="right" vertical="center"/>
    </xf>
    <xf numFmtId="4" fontId="22" fillId="0" borderId="13" xfId="0" applyNumberFormat="1" applyFont="1" applyFill="1" applyBorder="1" applyAlignment="1">
      <alignment horizontal="right" vertical="center"/>
    </xf>
    <xf numFmtId="43" fontId="21" fillId="0" borderId="19" xfId="0" applyNumberFormat="1" applyFont="1" applyFill="1" applyBorder="1" applyAlignment="1">
      <alignment horizontal="right" vertical="center"/>
    </xf>
    <xf numFmtId="43" fontId="21" fillId="0" borderId="13" xfId="0" applyNumberFormat="1" applyFont="1" applyFill="1" applyBorder="1" applyAlignment="1">
      <alignment horizontal="right" vertical="center"/>
    </xf>
    <xf numFmtId="49" fontId="27" fillId="0" borderId="20" xfId="0" applyNumberFormat="1" applyFont="1" applyFill="1" applyBorder="1" applyAlignment="1">
      <alignment horizontal="left" vertical="center"/>
    </xf>
    <xf numFmtId="43" fontId="21" fillId="0" borderId="9" xfId="0" applyNumberFormat="1" applyFont="1" applyFill="1" applyBorder="1" applyAlignment="1">
      <alignment horizontal="right" vertical="center"/>
    </xf>
    <xf numFmtId="43" fontId="21" fillId="0" borderId="10" xfId="0" applyNumberFormat="1" applyFont="1" applyFill="1" applyBorder="1" applyAlignment="1">
      <alignment horizontal="right" vertical="center"/>
    </xf>
    <xf numFmtId="43" fontId="21" fillId="8" borderId="9" xfId="0" applyNumberFormat="1" applyFont="1" applyFill="1" applyBorder="1" applyAlignment="1">
      <alignment horizontal="right" vertical="center"/>
    </xf>
    <xf numFmtId="0" fontId="21" fillId="8" borderId="9" xfId="0" applyFont="1" applyFill="1" applyBorder="1" applyAlignment="1">
      <alignment vertical="center"/>
    </xf>
    <xf numFmtId="0" fontId="21" fillId="8" borderId="17" xfId="0" applyFont="1" applyFill="1" applyBorder="1" applyAlignment="1">
      <alignment horizontal="center" vertical="center" shrinkToFit="1"/>
    </xf>
    <xf numFmtId="0" fontId="21" fillId="8" borderId="17" xfId="0" applyFont="1" applyFill="1" applyBorder="1" applyAlignment="1">
      <alignment horizontal="center" vertical="center"/>
    </xf>
    <xf numFmtId="0" fontId="21" fillId="8" borderId="13" xfId="0" applyFont="1" applyFill="1" applyBorder="1" applyAlignment="1">
      <alignment horizontal="center" vertical="center"/>
    </xf>
    <xf numFmtId="0" fontId="8" fillId="6" borderId="8" xfId="0" applyFont="1" applyFill="1" applyBorder="1" applyAlignment="1">
      <alignment horizontal="right" vertical="center"/>
    </xf>
    <xf numFmtId="214" fontId="12" fillId="6" borderId="0" xfId="0" applyNumberFormat="1" applyFont="1" applyFill="1" applyAlignment="1">
      <alignment horizontal="center" vertical="center"/>
    </xf>
    <xf numFmtId="0" fontId="6" fillId="0" borderId="8" xfId="0" applyNumberFormat="1" applyFont="1" applyBorder="1" applyAlignment="1">
      <alignment horizontal="center" vertical="center" wrapText="1"/>
    </xf>
    <xf numFmtId="0" fontId="6" fillId="0" borderId="0" xfId="0" applyFont="1" applyBorder="1" applyAlignment="1">
      <alignment horizontal="left" vertical="center"/>
    </xf>
    <xf numFmtId="14" fontId="6" fillId="6" borderId="8" xfId="0" applyNumberFormat="1" applyFont="1" applyFill="1" applyBorder="1" applyAlignment="1">
      <alignment horizontal="center" vertical="center"/>
    </xf>
    <xf numFmtId="0" fontId="6" fillId="6" borderId="0" xfId="0" applyNumberFormat="1" applyFont="1" applyFill="1" applyBorder="1" applyAlignment="1">
      <alignment horizontal="left" vertical="center"/>
    </xf>
    <xf numFmtId="0" fontId="5" fillId="0" borderId="0" xfId="0" applyFont="1" applyAlignment="1">
      <alignment horizontal="center" vertical="center" wrapText="1"/>
    </xf>
    <xf numFmtId="214" fontId="12" fillId="6" borderId="0" xfId="0" applyNumberFormat="1" applyFont="1" applyFill="1" applyAlignment="1">
      <alignment horizontal="right" vertical="center"/>
    </xf>
    <xf numFmtId="214" fontId="6" fillId="6" borderId="0" xfId="0" applyNumberFormat="1" applyFont="1" applyFill="1" applyAlignment="1">
      <alignment horizontal="right" vertical="center"/>
    </xf>
    <xf numFmtId="0" fontId="6" fillId="6" borderId="8" xfId="0" applyFont="1" applyFill="1" applyBorder="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8" fillId="0" borderId="0" xfId="0" applyFont="1" applyAlignment="1">
      <alignment horizontal="center" vertical="center" wrapText="1"/>
    </xf>
    <xf numFmtId="0" fontId="21" fillId="6" borderId="8" xfId="0" applyFont="1" applyFill="1" applyBorder="1" applyAlignment="1">
      <alignment horizontal="center" vertical="center" wrapText="1"/>
    </xf>
    <xf numFmtId="0" fontId="21" fillId="6" borderId="5" xfId="141" applyFont="1" applyFill="1" applyBorder="1" applyAlignment="1">
      <alignment horizontal="center" vertical="center" wrapText="1"/>
    </xf>
    <xf numFmtId="0" fontId="8" fillId="6" borderId="13" xfId="141" applyFont="1" applyFill="1" applyBorder="1" applyAlignment="1">
      <alignment horizontal="center" vertical="center" wrapText="1"/>
    </xf>
    <xf numFmtId="0" fontId="6" fillId="0" borderId="8" xfId="0" applyFont="1" applyBorder="1" applyAlignment="1">
      <alignment horizontal="right" vertical="center"/>
    </xf>
    <xf numFmtId="0" fontId="6" fillId="6" borderId="8" xfId="0" applyFont="1" applyFill="1" applyBorder="1" applyAlignment="1">
      <alignment horizontal="right" vertical="center"/>
    </xf>
    <xf numFmtId="0" fontId="21" fillId="6" borderId="9" xfId="0" applyFont="1" applyFill="1" applyBorder="1" applyAlignment="1">
      <alignment horizontal="center" vertical="center" wrapText="1"/>
    </xf>
    <xf numFmtId="0" fontId="21" fillId="6" borderId="5" xfId="0" applyFont="1" applyFill="1" applyBorder="1" applyAlignment="1">
      <alignment horizontal="center" vertical="center" wrapText="1"/>
    </xf>
    <xf numFmtId="0" fontId="8" fillId="6" borderId="7" xfId="0" applyFont="1" applyFill="1" applyBorder="1" applyAlignment="1">
      <alignment horizontal="right" vertical="center"/>
    </xf>
    <xf numFmtId="0" fontId="29" fillId="6" borderId="9" xfId="0" applyFont="1" applyFill="1" applyBorder="1" applyAlignment="1">
      <alignment vertical="center"/>
    </xf>
    <xf numFmtId="0" fontId="29" fillId="6" borderId="9" xfId="12" applyFont="1" applyFill="1" applyBorder="1" applyAlignment="1" applyProtection="1">
      <alignment vertical="center"/>
    </xf>
    <xf numFmtId="0" fontId="8" fillId="6" borderId="9" xfId="0" applyFont="1" applyFill="1" applyBorder="1" applyAlignment="1" applyProtection="1">
      <alignment vertical="center"/>
    </xf>
    <xf numFmtId="0" fontId="29" fillId="6" borderId="10" xfId="12" applyFont="1" applyFill="1" applyBorder="1" applyAlignment="1" applyProtection="1">
      <alignment horizontal="center" vertical="center"/>
    </xf>
    <xf numFmtId="0" fontId="29" fillId="6" borderId="9" xfId="12" applyFont="1" applyFill="1" applyBorder="1" applyAlignment="1" applyProtection="1">
      <alignment horizontal="center" vertical="center"/>
    </xf>
    <xf numFmtId="0" fontId="29" fillId="6" borderId="10" xfId="0" applyFont="1" applyFill="1" applyBorder="1" applyAlignment="1">
      <alignment horizontal="center" vertical="center"/>
    </xf>
    <xf numFmtId="0" fontId="29" fillId="6" borderId="9" xfId="0" applyFont="1" applyFill="1" applyBorder="1" applyAlignment="1">
      <alignment horizontal="center" vertical="center"/>
    </xf>
    <xf numFmtId="0" fontId="8" fillId="6" borderId="0" xfId="0" applyFont="1" applyFill="1" applyAlignment="1">
      <alignment horizontal="centerContinuous" vertical="center"/>
    </xf>
    <xf numFmtId="0" fontId="19" fillId="6" borderId="0" xfId="0" applyFont="1" applyFill="1" applyAlignment="1">
      <alignment horizontal="centerContinuous" vertical="center"/>
    </xf>
    <xf numFmtId="0" fontId="2" fillId="6" borderId="21" xfId="0" applyFont="1" applyFill="1" applyBorder="1" applyAlignment="1">
      <alignment horizontal="center" vertical="center" wrapText="1"/>
    </xf>
    <xf numFmtId="43" fontId="6" fillId="0" borderId="21" xfId="0" applyNumberFormat="1" applyFont="1" applyBorder="1" applyAlignment="1">
      <alignment horizontal="right" vertical="center"/>
    </xf>
    <xf numFmtId="43" fontId="6" fillId="6" borderId="21" xfId="0" applyNumberFormat="1" applyFont="1" applyFill="1" applyBorder="1" applyAlignment="1">
      <alignment horizontal="right" vertical="center"/>
    </xf>
    <xf numFmtId="0" fontId="6" fillId="6" borderId="11" xfId="0" applyNumberFormat="1" applyFont="1" applyFill="1" applyBorder="1" applyAlignment="1">
      <alignment vertical="center"/>
    </xf>
    <xf numFmtId="0" fontId="19" fillId="0" borderId="0" xfId="0" applyFont="1" applyAlignment="1">
      <alignment horizontal="center" vertical="center" wrapText="1"/>
    </xf>
    <xf numFmtId="0" fontId="8" fillId="6" borderId="12" xfId="0" applyFont="1" applyFill="1" applyBorder="1" applyAlignment="1">
      <alignment vertical="center"/>
    </xf>
    <xf numFmtId="0" fontId="6" fillId="0" borderId="9" xfId="0" applyNumberFormat="1" applyFont="1" applyBorder="1" applyAlignment="1">
      <alignment horizontal="center" vertical="center"/>
    </xf>
    <xf numFmtId="0" fontId="8" fillId="6" borderId="5" xfId="141" applyFont="1" applyFill="1" applyBorder="1" applyAlignment="1">
      <alignment horizontal="center" vertical="center" wrapText="1"/>
    </xf>
    <xf numFmtId="0" fontId="30" fillId="6" borderId="0" xfId="0" applyFont="1" applyFill="1" applyAlignment="1">
      <alignment horizontal="centerContinuous" vertical="center"/>
    </xf>
    <xf numFmtId="0" fontId="2" fillId="6" borderId="5" xfId="141" applyFont="1" applyFill="1" applyBorder="1" applyAlignment="1">
      <alignment horizontal="center" vertical="center" wrapText="1"/>
    </xf>
    <xf numFmtId="0" fontId="6" fillId="6" borderId="13" xfId="141" applyFont="1" applyFill="1" applyBorder="1" applyAlignment="1">
      <alignment horizontal="center" vertical="center" wrapText="1"/>
    </xf>
    <xf numFmtId="0" fontId="18" fillId="6" borderId="11" xfId="0" applyNumberFormat="1" applyFont="1" applyFill="1" applyBorder="1" applyAlignment="1">
      <alignment vertical="center"/>
    </xf>
    <xf numFmtId="0" fontId="2" fillId="6" borderId="22" xfId="0" applyFont="1" applyFill="1" applyBorder="1" applyAlignment="1">
      <alignment horizontal="center" vertical="center"/>
    </xf>
    <xf numFmtId="0" fontId="6" fillId="6" borderId="23" xfId="0" applyFont="1" applyFill="1" applyBorder="1" applyAlignment="1">
      <alignment horizontal="center" vertical="center"/>
    </xf>
    <xf numFmtId="43" fontId="6" fillId="0" borderId="10" xfId="0" applyNumberFormat="1" applyFont="1" applyBorder="1" applyAlignment="1">
      <alignment horizontal="center" vertical="center"/>
    </xf>
    <xf numFmtId="43" fontId="6" fillId="6" borderId="10" xfId="0" applyNumberFormat="1" applyFont="1" applyFill="1" applyBorder="1" applyAlignment="1">
      <alignment horizontal="center" vertical="center"/>
    </xf>
    <xf numFmtId="0" fontId="11" fillId="6" borderId="0" xfId="0" applyNumberFormat="1" applyFont="1" applyFill="1" applyAlignment="1">
      <alignment vertical="center"/>
    </xf>
    <xf numFmtId="0" fontId="31" fillId="0" borderId="0" xfId="0" applyFont="1" applyAlignment="1">
      <alignment horizontal="center" vertical="center"/>
    </xf>
    <xf numFmtId="213" fontId="32" fillId="0" borderId="0" xfId="0" applyNumberFormat="1" applyFont="1" applyAlignment="1">
      <alignment horizontal="center" vertical="center"/>
    </xf>
    <xf numFmtId="0" fontId="9" fillId="0" borderId="0" xfId="0" applyFont="1" applyAlignment="1">
      <alignment horizontal="center" vertical="center"/>
    </xf>
    <xf numFmtId="0" fontId="8" fillId="0" borderId="0" xfId="0" applyFont="1" applyAlignment="1">
      <alignment horizontal="right" vertical="center"/>
    </xf>
    <xf numFmtId="0" fontId="8" fillId="0" borderId="0" xfId="0" applyFont="1" applyFill="1" applyAlignment="1">
      <alignment horizontal="centerContinuous" vertical="center"/>
    </xf>
    <xf numFmtId="0" fontId="9" fillId="0" borderId="0" xfId="0" applyFont="1" applyAlignment="1">
      <alignment horizontal="centerContinuous" vertical="center"/>
    </xf>
    <xf numFmtId="0" fontId="8" fillId="0" borderId="0" xfId="0" applyFont="1" applyAlignment="1">
      <alignment horizontal="centerContinuous" vertical="center"/>
    </xf>
    <xf numFmtId="0" fontId="8" fillId="0" borderId="7" xfId="0" applyFont="1" applyFill="1" applyBorder="1" applyAlignment="1">
      <alignment horizontal="left" vertical="center"/>
    </xf>
    <xf numFmtId="0" fontId="8" fillId="0" borderId="7" xfId="0" applyFont="1" applyBorder="1" applyAlignment="1">
      <alignment vertical="center"/>
    </xf>
    <xf numFmtId="0" fontId="8" fillId="0" borderId="7" xfId="0" applyFont="1" applyBorder="1" applyAlignment="1">
      <alignment horizontal="right" vertical="center"/>
    </xf>
    <xf numFmtId="213" fontId="8" fillId="0" borderId="10" xfId="0" applyNumberFormat="1" applyFont="1" applyFill="1" applyBorder="1" applyAlignment="1">
      <alignment horizontal="center" vertical="center"/>
    </xf>
    <xf numFmtId="213" fontId="8" fillId="0" borderId="9" xfId="0" applyNumberFormat="1" applyFont="1" applyFill="1" applyBorder="1" applyAlignment="1">
      <alignment horizontal="center" vertical="center"/>
    </xf>
    <xf numFmtId="0" fontId="8" fillId="0" borderId="10"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3" xfId="0" applyFont="1" applyFill="1" applyBorder="1" applyAlignment="1">
      <alignment horizontal="center" vertical="center"/>
    </xf>
    <xf numFmtId="213" fontId="8" fillId="0" borderId="13" xfId="0" applyNumberFormat="1" applyFont="1" applyFill="1" applyBorder="1" applyAlignment="1">
      <alignment horizontal="center" vertical="center"/>
    </xf>
    <xf numFmtId="43" fontId="8" fillId="0" borderId="8" xfId="11" applyFont="1" applyBorder="1" applyAlignment="1">
      <alignment vertical="center"/>
    </xf>
    <xf numFmtId="0" fontId="8" fillId="0" borderId="0" xfId="0" applyFont="1" applyFill="1" applyAlignment="1">
      <alignment horizontal="center" vertical="center"/>
    </xf>
    <xf numFmtId="14" fontId="8" fillId="0" borderId="0" xfId="0" applyNumberFormat="1" applyFont="1" applyFill="1" applyAlignment="1">
      <alignment vertical="center"/>
    </xf>
    <xf numFmtId="0" fontId="33" fillId="0" borderId="0" xfId="0" applyFont="1" applyAlignment="1">
      <alignment horizontal="center" vertical="center"/>
    </xf>
    <xf numFmtId="0" fontId="6" fillId="0" borderId="0" xfId="0" applyNumberFormat="1" applyFont="1" applyAlignment="1">
      <alignment horizontal="center" vertical="center"/>
    </xf>
    <xf numFmtId="0" fontId="2" fillId="6" borderId="24" xfId="0" applyFont="1" applyFill="1" applyBorder="1" applyAlignment="1">
      <alignment vertical="center" wrapText="1"/>
    </xf>
    <xf numFmtId="217" fontId="8" fillId="6" borderId="0" xfId="0" applyNumberFormat="1" applyFont="1" applyFill="1" applyBorder="1" applyAlignment="1">
      <alignment horizontal="center" vertical="center" wrapText="1"/>
    </xf>
    <xf numFmtId="0" fontId="11" fillId="6" borderId="0" xfId="0" applyFont="1" applyFill="1" applyBorder="1" applyAlignment="1">
      <alignment vertical="center"/>
    </xf>
    <xf numFmtId="0" fontId="8" fillId="6" borderId="0" xfId="182" applyNumberFormat="1" applyFont="1" applyFill="1" applyBorder="1" applyAlignment="1">
      <alignment vertical="center"/>
    </xf>
    <xf numFmtId="43" fontId="8" fillId="0" borderId="13" xfId="0" applyNumberFormat="1" applyFont="1" applyBorder="1" applyAlignment="1">
      <alignment horizontal="right" vertical="center"/>
    </xf>
    <xf numFmtId="0" fontId="8" fillId="0" borderId="9" xfId="0" applyFont="1" applyBorder="1" applyAlignment="1">
      <alignment vertical="center"/>
    </xf>
    <xf numFmtId="0" fontId="6" fillId="6" borderId="0" xfId="0" applyFont="1" applyFill="1" applyBorder="1" applyAlignment="1">
      <alignment vertical="center"/>
    </xf>
    <xf numFmtId="43" fontId="8" fillId="6" borderId="8" xfId="0" applyNumberFormat="1" applyFont="1" applyFill="1" applyBorder="1" applyAlignment="1">
      <alignment horizontal="right" vertical="center" indent="3"/>
    </xf>
    <xf numFmtId="0" fontId="29" fillId="6" borderId="0" xfId="0" applyFont="1" applyFill="1" applyBorder="1" applyAlignment="1">
      <alignment horizontal="right" vertical="center"/>
    </xf>
    <xf numFmtId="0" fontId="29" fillId="6" borderId="8" xfId="0" applyFont="1" applyFill="1" applyBorder="1" applyAlignment="1">
      <alignment horizontal="center" vertical="center"/>
    </xf>
    <xf numFmtId="0" fontId="29" fillId="6" borderId="8" xfId="0" applyFont="1" applyFill="1" applyBorder="1" applyAlignment="1">
      <alignment vertical="center"/>
    </xf>
    <xf numFmtId="49" fontId="8" fillId="6" borderId="0" xfId="0" applyNumberFormat="1" applyFont="1" applyFill="1" applyAlignment="1">
      <alignment vertical="center"/>
    </xf>
    <xf numFmtId="43" fontId="8" fillId="6" borderId="9" xfId="0" applyNumberFormat="1" applyFont="1" applyFill="1" applyBorder="1" applyAlignment="1">
      <alignment horizontal="center" vertical="center"/>
    </xf>
    <xf numFmtId="43" fontId="6" fillId="6" borderId="9" xfId="0" applyNumberFormat="1" applyFont="1" applyFill="1" applyBorder="1" applyAlignment="1">
      <alignment horizontal="center" vertical="center"/>
    </xf>
    <xf numFmtId="217" fontId="6" fillId="0" borderId="0" xfId="0" applyNumberFormat="1" applyFont="1" applyAlignment="1">
      <alignment vertical="center"/>
    </xf>
    <xf numFmtId="217" fontId="8" fillId="6" borderId="0" xfId="0" applyNumberFormat="1" applyFont="1" applyFill="1" applyAlignment="1">
      <alignment vertical="center"/>
    </xf>
    <xf numFmtId="49" fontId="8" fillId="0" borderId="8" xfId="0" applyNumberFormat="1" applyFont="1" applyBorder="1" applyAlignment="1">
      <alignment horizontal="center" vertical="center"/>
    </xf>
    <xf numFmtId="49" fontId="8" fillId="0" borderId="8" xfId="0" applyNumberFormat="1" applyFont="1" applyBorder="1" applyAlignment="1">
      <alignment horizontal="left" vertical="center"/>
    </xf>
    <xf numFmtId="49" fontId="8" fillId="0" borderId="13" xfId="0" applyNumberFormat="1" applyFont="1" applyBorder="1" applyAlignment="1">
      <alignment horizontal="center" vertical="center" wrapText="1"/>
    </xf>
    <xf numFmtId="217" fontId="8" fillId="0" borderId="0" xfId="0" applyNumberFormat="1" applyFont="1" applyAlignment="1">
      <alignment vertical="center"/>
    </xf>
    <xf numFmtId="217" fontId="6" fillId="6" borderId="0" xfId="0" applyNumberFormat="1" applyFont="1" applyFill="1" applyAlignment="1">
      <alignment vertical="center"/>
    </xf>
    <xf numFmtId="217" fontId="8" fillId="6" borderId="9" xfId="0" applyNumberFormat="1" applyFont="1" applyFill="1" applyBorder="1" applyAlignment="1">
      <alignment horizontal="center" vertical="center"/>
    </xf>
    <xf numFmtId="217" fontId="8" fillId="6" borderId="8" xfId="0" applyNumberFormat="1" applyFont="1" applyFill="1" applyBorder="1" applyAlignment="1">
      <alignment horizontal="center" vertical="center"/>
    </xf>
    <xf numFmtId="217" fontId="6" fillId="6" borderId="8" xfId="0" applyNumberFormat="1" applyFont="1" applyFill="1" applyBorder="1" applyAlignment="1">
      <alignment horizontal="center" vertical="center"/>
    </xf>
    <xf numFmtId="217" fontId="2" fillId="6" borderId="5" xfId="0" applyNumberFormat="1" applyFont="1" applyFill="1" applyBorder="1" applyAlignment="1">
      <alignment horizontal="center" vertical="center"/>
    </xf>
    <xf numFmtId="217" fontId="2" fillId="6" borderId="8" xfId="0" applyNumberFormat="1" applyFont="1" applyFill="1" applyBorder="1" applyAlignment="1">
      <alignment horizontal="center" vertical="center"/>
    </xf>
    <xf numFmtId="217" fontId="6" fillId="6" borderId="13" xfId="0" applyNumberFormat="1" applyFont="1" applyFill="1" applyBorder="1" applyAlignment="1">
      <alignment horizontal="center" vertical="center"/>
    </xf>
    <xf numFmtId="49" fontId="6" fillId="0" borderId="0" xfId="0" applyNumberFormat="1" applyFont="1" applyAlignment="1">
      <alignment horizontal="center" vertical="center"/>
    </xf>
    <xf numFmtId="0" fontId="0" fillId="0" borderId="13" xfId="0" applyBorder="1" applyAlignment="1">
      <alignment horizontal="center" vertical="center" wrapText="1"/>
    </xf>
    <xf numFmtId="49" fontId="8" fillId="0" borderId="13" xfId="0" applyNumberFormat="1" applyFont="1" applyBorder="1" applyAlignment="1">
      <alignment horizontal="left" vertical="center"/>
    </xf>
    <xf numFmtId="43" fontId="6" fillId="6" borderId="8" xfId="182" applyNumberFormat="1" applyFont="1" applyFill="1" applyBorder="1" applyAlignment="1">
      <alignment horizontal="right" vertical="center"/>
    </xf>
    <xf numFmtId="43" fontId="8" fillId="6" borderId="8" xfId="182" applyNumberFormat="1" applyFont="1" applyFill="1" applyBorder="1" applyAlignment="1">
      <alignment horizontal="right" vertical="center" wrapText="1"/>
    </xf>
    <xf numFmtId="43" fontId="8" fillId="6" borderId="8" xfId="182" applyNumberFormat="1" applyFont="1" applyFill="1" applyBorder="1" applyAlignment="1">
      <alignment horizontal="right" vertical="center"/>
    </xf>
    <xf numFmtId="0" fontId="8" fillId="6" borderId="0" xfId="182" applyNumberFormat="1" applyFont="1" applyFill="1" applyAlignment="1">
      <alignment vertical="center"/>
    </xf>
    <xf numFmtId="43" fontId="8" fillId="6" borderId="9" xfId="182" applyNumberFormat="1" applyFont="1" applyFill="1" applyBorder="1" applyAlignment="1">
      <alignment horizontal="right" vertical="center"/>
    </xf>
    <xf numFmtId="0" fontId="34" fillId="0" borderId="0" xfId="0" applyFont="1" applyFill="1" applyAlignment="1">
      <alignment vertical="center"/>
    </xf>
    <xf numFmtId="0" fontId="35" fillId="0" borderId="0" xfId="0" applyFont="1" applyFill="1" applyAlignment="1">
      <alignment horizontal="center" vertical="center"/>
    </xf>
    <xf numFmtId="49" fontId="35" fillId="0" borderId="0" xfId="0" applyNumberFormat="1" applyFont="1" applyFill="1" applyAlignment="1">
      <alignment horizontal="center" vertical="center"/>
    </xf>
    <xf numFmtId="0" fontId="35" fillId="0" borderId="0" xfId="0" applyFont="1" applyFill="1" applyAlignment="1">
      <alignment vertical="center" shrinkToFit="1"/>
    </xf>
    <xf numFmtId="0" fontId="35" fillId="0" borderId="0" xfId="0" applyFont="1" applyFill="1" applyAlignment="1">
      <alignment vertical="center"/>
    </xf>
    <xf numFmtId="0" fontId="35" fillId="0" borderId="0" xfId="182" applyFont="1" applyFill="1" applyAlignment="1">
      <alignment vertical="center"/>
    </xf>
    <xf numFmtId="0" fontId="36" fillId="0" borderId="0" xfId="0" applyFont="1" applyFill="1" applyAlignment="1">
      <alignment horizontal="center" vertical="center"/>
    </xf>
    <xf numFmtId="214" fontId="16" fillId="0" borderId="0" xfId="0" applyNumberFormat="1" applyFont="1" applyFill="1" applyAlignment="1">
      <alignment horizontal="center" vertical="center"/>
    </xf>
    <xf numFmtId="214" fontId="16" fillId="0" borderId="0" xfId="0" applyNumberFormat="1" applyFont="1" applyFill="1" applyAlignment="1">
      <alignment horizontal="center" vertical="center" shrinkToFit="1"/>
    </xf>
    <xf numFmtId="214" fontId="17" fillId="0" borderId="0" xfId="0" applyNumberFormat="1" applyFont="1" applyFill="1" applyAlignment="1">
      <alignment horizontal="center" vertical="center"/>
    </xf>
    <xf numFmtId="214" fontId="17" fillId="0" borderId="0" xfId="0" applyNumberFormat="1" applyFont="1" applyFill="1" applyAlignment="1">
      <alignment vertical="center"/>
    </xf>
    <xf numFmtId="0" fontId="16" fillId="0" borderId="0" xfId="0" applyFont="1" applyFill="1" applyAlignment="1">
      <alignment vertical="center" shrinkToFit="1"/>
    </xf>
    <xf numFmtId="0" fontId="16" fillId="0" borderId="0" xfId="0" applyFont="1" applyFill="1" applyAlignment="1">
      <alignment vertical="center"/>
    </xf>
    <xf numFmtId="0" fontId="16" fillId="0" borderId="0" xfId="0" applyFont="1" applyFill="1" applyAlignment="1">
      <alignment horizontal="center" vertical="center"/>
    </xf>
    <xf numFmtId="0" fontId="16" fillId="0" borderId="0" xfId="182" applyFont="1" applyFill="1" applyAlignment="1">
      <alignment vertical="center"/>
    </xf>
    <xf numFmtId="0" fontId="17" fillId="0" borderId="5" xfId="0" applyFont="1" applyFill="1" applyBorder="1" applyAlignment="1">
      <alignment horizontal="center" vertical="center"/>
    </xf>
    <xf numFmtId="0" fontId="17" fillId="0" borderId="8" xfId="0" applyFont="1" applyFill="1" applyBorder="1" applyAlignment="1">
      <alignment horizontal="center" vertical="center" shrinkToFit="1"/>
    </xf>
    <xf numFmtId="0" fontId="17" fillId="0" borderId="8" xfId="0" applyFont="1" applyFill="1" applyBorder="1" applyAlignment="1">
      <alignment horizontal="center" vertical="center"/>
    </xf>
    <xf numFmtId="0" fontId="17" fillId="0" borderId="5" xfId="0" applyFont="1" applyFill="1" applyBorder="1" applyAlignment="1">
      <alignment horizontal="center" vertical="center" wrapText="1"/>
    </xf>
    <xf numFmtId="0" fontId="17" fillId="0" borderId="10"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8" xfId="0" applyFont="1" applyFill="1" applyBorder="1" applyAlignment="1">
      <alignment horizontal="center" vertical="center" shrinkToFit="1"/>
    </xf>
    <xf numFmtId="0" fontId="16" fillId="0" borderId="8" xfId="0" applyFont="1" applyFill="1" applyBorder="1" applyAlignment="1">
      <alignment horizontal="center" vertical="center"/>
    </xf>
    <xf numFmtId="0" fontId="16" fillId="0" borderId="13" xfId="0" applyFont="1" applyFill="1" applyBorder="1" applyAlignment="1">
      <alignment horizontal="center" vertical="center" wrapText="1"/>
    </xf>
    <xf numFmtId="0" fontId="37" fillId="0" borderId="13" xfId="0" applyFont="1" applyFill="1" applyBorder="1" applyAlignment="1">
      <alignment horizontal="center" vertical="center" wrapText="1"/>
    </xf>
    <xf numFmtId="49" fontId="17" fillId="0" borderId="8" xfId="0" applyNumberFormat="1" applyFont="1" applyFill="1" applyBorder="1" applyAlignment="1">
      <alignment horizontal="center" vertical="center"/>
    </xf>
    <xf numFmtId="49" fontId="17" fillId="0" borderId="8" xfId="0" applyNumberFormat="1" applyFont="1" applyFill="1" applyBorder="1" applyAlignment="1">
      <alignment horizontal="left" vertical="center" shrinkToFit="1"/>
    </xf>
    <xf numFmtId="49" fontId="17" fillId="0" borderId="13" xfId="0" applyNumberFormat="1" applyFont="1" applyFill="1" applyBorder="1" applyAlignment="1">
      <alignment horizontal="left" vertical="center"/>
    </xf>
    <xf numFmtId="49" fontId="17" fillId="0" borderId="13" xfId="0" applyNumberFormat="1" applyFont="1" applyFill="1" applyBorder="1" applyAlignment="1">
      <alignment horizontal="center" vertical="center" wrapText="1"/>
    </xf>
    <xf numFmtId="43" fontId="17" fillId="0" borderId="8" xfId="182" applyNumberFormat="1" applyFont="1" applyFill="1" applyBorder="1" applyAlignment="1">
      <alignment horizontal="right" vertical="center" wrapText="1"/>
    </xf>
    <xf numFmtId="43" fontId="17" fillId="0" borderId="8" xfId="0" applyNumberFormat="1" applyFont="1" applyFill="1" applyBorder="1" applyAlignment="1">
      <alignment horizontal="right" vertical="center"/>
    </xf>
    <xf numFmtId="0" fontId="34" fillId="0" borderId="0" xfId="0" applyFont="1" applyFill="1" applyAlignment="1">
      <alignment horizontal="centerContinuous" vertical="center"/>
    </xf>
    <xf numFmtId="214" fontId="35" fillId="0" borderId="0" xfId="0" applyNumberFormat="1" applyFont="1" applyFill="1" applyAlignment="1">
      <alignment horizontal="center" vertical="center"/>
    </xf>
    <xf numFmtId="214" fontId="38" fillId="0" borderId="0" xfId="0" applyNumberFormat="1" applyFont="1" applyFill="1" applyAlignment="1">
      <alignment horizontal="right" vertical="center"/>
    </xf>
    <xf numFmtId="0" fontId="38" fillId="0" borderId="0" xfId="0" applyFont="1" applyFill="1" applyAlignment="1">
      <alignment horizontal="right" vertical="center"/>
    </xf>
    <xf numFmtId="0" fontId="16" fillId="0" borderId="9" xfId="0" applyFont="1" applyFill="1" applyBorder="1" applyAlignment="1">
      <alignment horizontal="center" vertical="center"/>
    </xf>
    <xf numFmtId="0" fontId="17" fillId="0" borderId="12" xfId="0" applyFont="1" applyFill="1" applyBorder="1" applyAlignment="1">
      <alignment horizontal="center" vertical="center"/>
    </xf>
    <xf numFmtId="0" fontId="38" fillId="0" borderId="9" xfId="0" applyFont="1" applyFill="1" applyBorder="1" applyAlignment="1">
      <alignment horizontal="center" vertical="center"/>
    </xf>
    <xf numFmtId="0" fontId="38" fillId="0" borderId="5" xfId="0" applyFont="1" applyFill="1" applyBorder="1" applyAlignment="1">
      <alignment horizontal="center" vertical="center"/>
    </xf>
    <xf numFmtId="0" fontId="17" fillId="0" borderId="9" xfId="0" applyFont="1" applyFill="1" applyBorder="1" applyAlignment="1">
      <alignment horizontal="center" vertical="center"/>
    </xf>
    <xf numFmtId="0" fontId="38" fillId="0" borderId="8" xfId="0" applyFont="1" applyFill="1" applyBorder="1" applyAlignment="1">
      <alignment horizontal="center" vertical="center"/>
    </xf>
    <xf numFmtId="0" fontId="38" fillId="0" borderId="13" xfId="0" applyFont="1" applyFill="1" applyBorder="1" applyAlignment="1">
      <alignment horizontal="center" vertical="center"/>
    </xf>
    <xf numFmtId="43" fontId="17" fillId="0" borderId="9" xfId="0" applyNumberFormat="1" applyFont="1" applyFill="1" applyBorder="1" applyAlignment="1">
      <alignment horizontal="right" vertical="center"/>
    </xf>
    <xf numFmtId="0" fontId="17" fillId="0" borderId="8" xfId="0" applyFont="1" applyFill="1" applyBorder="1" applyAlignment="1">
      <alignment vertical="center"/>
    </xf>
    <xf numFmtId="0" fontId="17" fillId="0" borderId="8" xfId="0" applyFont="1" applyFill="1" applyBorder="1" applyAlignment="1">
      <alignment horizontal="left" vertical="center" shrinkToFit="1"/>
    </xf>
    <xf numFmtId="0" fontId="17" fillId="0" borderId="8" xfId="0" applyFont="1" applyFill="1" applyBorder="1" applyAlignment="1">
      <alignment horizontal="left" vertical="center"/>
    </xf>
    <xf numFmtId="0" fontId="15" fillId="0" borderId="8" xfId="0" applyFont="1" applyFill="1" applyBorder="1" applyAlignment="1">
      <alignment vertical="center"/>
    </xf>
    <xf numFmtId="49" fontId="17" fillId="0" borderId="10" xfId="0" applyNumberFormat="1" applyFont="1" applyFill="1" applyBorder="1" applyAlignment="1">
      <alignment horizontal="center" vertical="center"/>
    </xf>
    <xf numFmtId="0" fontId="15" fillId="0" borderId="9" xfId="0" applyFont="1" applyFill="1" applyBorder="1" applyAlignment="1">
      <alignment vertical="center" shrinkToFit="1"/>
    </xf>
    <xf numFmtId="0" fontId="15" fillId="0" borderId="9" xfId="0" applyFont="1" applyFill="1" applyBorder="1" applyAlignment="1">
      <alignment vertical="center"/>
    </xf>
    <xf numFmtId="0" fontId="17" fillId="0" borderId="9" xfId="0" applyFont="1" applyFill="1" applyBorder="1" applyAlignment="1">
      <alignment horizontal="center" vertical="center" shrinkToFit="1"/>
    </xf>
    <xf numFmtId="0" fontId="16" fillId="0" borderId="11" xfId="0" applyNumberFormat="1" applyFont="1" applyFill="1" applyBorder="1" applyAlignment="1">
      <alignment horizontal="left" vertical="center" shrinkToFit="1"/>
    </xf>
    <xf numFmtId="0" fontId="16" fillId="0" borderId="11" xfId="0" applyNumberFormat="1" applyFont="1" applyFill="1" applyBorder="1" applyAlignment="1">
      <alignment horizontal="left" vertical="center"/>
    </xf>
    <xf numFmtId="0" fontId="16" fillId="0" borderId="11" xfId="0" applyNumberFormat="1" applyFont="1" applyFill="1" applyBorder="1" applyAlignment="1">
      <alignment horizontal="center" vertical="center"/>
    </xf>
    <xf numFmtId="0" fontId="16" fillId="0" borderId="0" xfId="0" applyNumberFormat="1" applyFont="1" applyFill="1" applyAlignment="1">
      <alignment vertical="center"/>
    </xf>
    <xf numFmtId="0" fontId="17" fillId="0" borderId="0" xfId="0" applyNumberFormat="1" applyFont="1" applyFill="1" applyAlignment="1">
      <alignment vertical="center"/>
    </xf>
    <xf numFmtId="0" fontId="16" fillId="0" borderId="0" xfId="0" applyNumberFormat="1" applyFont="1" applyFill="1" applyAlignment="1">
      <alignment vertical="center" shrinkToFit="1"/>
    </xf>
    <xf numFmtId="0" fontId="16" fillId="0" borderId="0" xfId="0" applyNumberFormat="1" applyFont="1" applyFill="1" applyAlignment="1">
      <alignment horizontal="center" vertical="center"/>
    </xf>
    <xf numFmtId="0" fontId="16" fillId="0" borderId="0" xfId="182" applyNumberFormat="1" applyFont="1" applyFill="1" applyAlignment="1">
      <alignment vertical="center"/>
    </xf>
    <xf numFmtId="43" fontId="17" fillId="0" borderId="8" xfId="182" applyNumberFormat="1" applyFont="1" applyFill="1" applyBorder="1" applyAlignment="1">
      <alignment horizontal="right" vertical="center"/>
    </xf>
    <xf numFmtId="43" fontId="17" fillId="0" borderId="9" xfId="182" applyNumberFormat="1" applyFont="1" applyFill="1" applyBorder="1" applyAlignment="1">
      <alignment horizontal="right" vertical="center" wrapText="1"/>
    </xf>
    <xf numFmtId="0" fontId="17" fillId="0" borderId="11" xfId="0" applyFont="1" applyFill="1" applyBorder="1" applyAlignment="1">
      <alignment vertical="center"/>
    </xf>
    <xf numFmtId="0" fontId="39" fillId="0" borderId="11" xfId="0" applyNumberFormat="1" applyFont="1" applyFill="1" applyBorder="1" applyAlignment="1">
      <alignment horizontal="left" vertical="center"/>
    </xf>
    <xf numFmtId="0" fontId="35" fillId="0" borderId="0" xfId="0" applyNumberFormat="1" applyFont="1" applyFill="1" applyAlignment="1">
      <alignment vertical="center"/>
    </xf>
    <xf numFmtId="217" fontId="16" fillId="0" borderId="0" xfId="182" applyNumberFormat="1" applyFont="1" applyFill="1" applyAlignment="1">
      <alignment vertical="center"/>
    </xf>
    <xf numFmtId="0" fontId="18" fillId="0" borderId="0" xfId="0" applyFont="1" applyAlignment="1">
      <alignment vertical="center"/>
    </xf>
    <xf numFmtId="0" fontId="7" fillId="8" borderId="0" xfId="0" applyFont="1" applyFill="1" applyAlignment="1">
      <alignment horizontal="centerContinuous" vertical="center"/>
    </xf>
    <xf numFmtId="0" fontId="31" fillId="8" borderId="0" xfId="0" applyFont="1" applyFill="1" applyAlignment="1">
      <alignment horizontal="centerContinuous" vertical="center"/>
    </xf>
    <xf numFmtId="0" fontId="19" fillId="0" borderId="0" xfId="0" applyFont="1" applyFill="1" applyAlignment="1">
      <alignment horizontal="center" vertical="center"/>
    </xf>
    <xf numFmtId="214" fontId="8" fillId="8" borderId="0" xfId="0" applyNumberFormat="1" applyFont="1" applyFill="1" applyAlignment="1">
      <alignment horizontal="right" vertical="center"/>
    </xf>
    <xf numFmtId="214" fontId="21" fillId="8" borderId="0" xfId="0" applyNumberFormat="1" applyFont="1" applyFill="1" applyAlignment="1">
      <alignment horizontal="centerContinuous" vertical="center"/>
    </xf>
    <xf numFmtId="214" fontId="8" fillId="8" borderId="0" xfId="0" applyNumberFormat="1" applyFont="1" applyFill="1" applyAlignment="1">
      <alignment horizontal="centerContinuous" vertical="center"/>
    </xf>
    <xf numFmtId="214" fontId="8" fillId="8" borderId="0" xfId="0" applyNumberFormat="1" applyFont="1" applyFill="1" applyAlignment="1">
      <alignment vertical="center"/>
    </xf>
    <xf numFmtId="0" fontId="8" fillId="8" borderId="0" xfId="0" applyFont="1" applyFill="1" applyAlignment="1">
      <alignment vertical="center"/>
    </xf>
    <xf numFmtId="0" fontId="21" fillId="8" borderId="0" xfId="0" applyFont="1" applyFill="1" applyAlignment="1">
      <alignment horizontal="right" vertical="center"/>
    </xf>
    <xf numFmtId="0" fontId="22" fillId="8" borderId="8" xfId="0" applyFont="1" applyFill="1" applyBorder="1" applyAlignment="1">
      <alignment horizontal="center" vertical="center"/>
    </xf>
    <xf numFmtId="0" fontId="29" fillId="8" borderId="8" xfId="0" applyFont="1" applyFill="1" applyBorder="1" applyAlignment="1">
      <alignment horizontal="center" vertical="center"/>
    </xf>
    <xf numFmtId="0" fontId="8" fillId="8" borderId="8" xfId="0" applyFont="1" applyFill="1" applyBorder="1" applyAlignment="1">
      <alignment horizontal="center" vertical="center"/>
    </xf>
    <xf numFmtId="0" fontId="21" fillId="8" borderId="8" xfId="12" applyFont="1" applyFill="1" applyBorder="1" applyAlignment="1" applyProtection="1">
      <alignment horizontal="left" vertical="center"/>
    </xf>
    <xf numFmtId="10" fontId="21" fillId="0" borderId="8" xfId="15" applyNumberFormat="1" applyFont="1" applyFill="1" applyBorder="1" applyAlignment="1">
      <alignment horizontal="center" vertical="center"/>
    </xf>
    <xf numFmtId="217" fontId="8" fillId="0" borderId="0" xfId="0" applyNumberFormat="1" applyFont="1" applyFill="1" applyAlignment="1">
      <alignment horizontal="center" vertical="center"/>
    </xf>
    <xf numFmtId="217" fontId="8" fillId="9" borderId="0" xfId="0" applyNumberFormat="1" applyFont="1" applyFill="1" applyAlignment="1">
      <alignment horizontal="center" vertical="center"/>
    </xf>
    <xf numFmtId="0" fontId="29" fillId="8" borderId="8" xfId="12" applyFont="1" applyFill="1" applyBorder="1" applyAlignment="1" applyProtection="1">
      <alignment horizontal="left" vertical="center"/>
    </xf>
    <xf numFmtId="0" fontId="22" fillId="8" borderId="8" xfId="12" applyFont="1" applyFill="1" applyBorder="1" applyAlignment="1" applyProtection="1">
      <alignment horizontal="left" vertical="center" indent="2"/>
    </xf>
    <xf numFmtId="9" fontId="21" fillId="0" borderId="8" xfId="15" applyFont="1" applyFill="1" applyBorder="1" applyAlignment="1">
      <alignment horizontal="center" vertical="center"/>
    </xf>
    <xf numFmtId="0" fontId="24" fillId="8" borderId="8" xfId="0" applyFont="1" applyFill="1" applyBorder="1" applyAlignment="1" applyProtection="1">
      <alignment vertical="center"/>
    </xf>
    <xf numFmtId="0" fontId="21" fillId="8" borderId="8" xfId="0" applyFont="1" applyFill="1" applyBorder="1" applyAlignment="1" applyProtection="1">
      <alignment vertical="center"/>
    </xf>
    <xf numFmtId="0" fontId="8" fillId="8" borderId="8" xfId="0" applyFont="1" applyFill="1" applyBorder="1" applyAlignment="1">
      <alignment vertical="center"/>
    </xf>
    <xf numFmtId="0" fontId="24" fillId="8" borderId="8" xfId="0" applyFont="1" applyFill="1" applyBorder="1" applyAlignment="1">
      <alignment horizontal="center" vertical="center"/>
    </xf>
    <xf numFmtId="0" fontId="21" fillId="0" borderId="0" xfId="0" applyFont="1" applyAlignment="1">
      <alignment horizontal="center" vertical="center"/>
    </xf>
    <xf numFmtId="0" fontId="40" fillId="0" borderId="0" xfId="0" applyFont="1" applyAlignment="1">
      <alignment horizontal="center" vertical="center"/>
    </xf>
    <xf numFmtId="0" fontId="41" fillId="0" borderId="0" xfId="0" applyFont="1" applyFill="1" applyAlignment="1">
      <alignment horizontal="center" vertical="center"/>
    </xf>
    <xf numFmtId="217" fontId="42" fillId="0" borderId="0" xfId="0" applyNumberFormat="1" applyFont="1" applyFill="1" applyAlignment="1">
      <alignment horizontal="center" vertical="center"/>
    </xf>
    <xf numFmtId="0" fontId="18" fillId="0" borderId="0" xfId="0" applyFont="1" applyFill="1" applyAlignment="1">
      <alignment vertical="center"/>
    </xf>
    <xf numFmtId="0" fontId="8" fillId="6" borderId="11" xfId="0" applyNumberFormat="1" applyFont="1" applyFill="1" applyBorder="1" applyAlignment="1">
      <alignment horizontal="center" vertical="center"/>
    </xf>
    <xf numFmtId="0" fontId="43" fillId="6" borderId="9" xfId="0" applyFont="1" applyFill="1" applyBorder="1" applyAlignment="1">
      <alignment horizontal="center" vertical="center"/>
    </xf>
    <xf numFmtId="0" fontId="8" fillId="6" borderId="0" xfId="0" applyNumberFormat="1" applyFont="1" applyFill="1" applyBorder="1" applyAlignment="1">
      <alignment horizontal="left" vertical="center"/>
    </xf>
    <xf numFmtId="217" fontId="6" fillId="6" borderId="0" xfId="0" applyNumberFormat="1" applyFont="1" applyFill="1" applyBorder="1" applyAlignment="1">
      <alignment horizontal="center" vertical="center" wrapText="1"/>
    </xf>
    <xf numFmtId="43" fontId="6" fillId="0" borderId="8" xfId="0" applyNumberFormat="1" applyFont="1" applyFill="1" applyBorder="1" applyAlignment="1">
      <alignment horizontal="right" vertical="center"/>
    </xf>
    <xf numFmtId="0" fontId="18" fillId="6" borderId="11" xfId="0" applyNumberFormat="1" applyFont="1" applyFill="1" applyBorder="1" applyAlignment="1">
      <alignment horizontal="center" vertical="center"/>
    </xf>
    <xf numFmtId="0" fontId="44" fillId="6" borderId="0" xfId="0" applyFont="1" applyFill="1" applyAlignment="1">
      <alignment vertical="center"/>
    </xf>
    <xf numFmtId="0" fontId="2" fillId="6" borderId="24" xfId="0" applyFont="1" applyFill="1" applyBorder="1" applyAlignment="1">
      <alignment horizontal="center" vertical="center" wrapText="1"/>
    </xf>
    <xf numFmtId="0" fontId="2" fillId="6" borderId="19" xfId="0" applyFont="1" applyFill="1" applyBorder="1" applyAlignment="1">
      <alignment horizontal="center" vertical="center" wrapText="1"/>
    </xf>
    <xf numFmtId="0" fontId="21" fillId="6" borderId="10"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24" xfId="0" applyFont="1" applyFill="1" applyBorder="1" applyAlignment="1" applyProtection="1">
      <alignment horizontal="center" vertical="center"/>
    </xf>
    <xf numFmtId="0" fontId="2" fillId="6" borderId="24" xfId="0" applyFont="1" applyFill="1" applyBorder="1" applyAlignment="1">
      <alignment horizontal="center" vertical="center"/>
    </xf>
    <xf numFmtId="0" fontId="2" fillId="6" borderId="19" xfId="0" applyFont="1" applyFill="1" applyBorder="1" applyAlignment="1" applyProtection="1">
      <alignment horizontal="center" vertical="center"/>
    </xf>
    <xf numFmtId="0" fontId="2" fillId="6" borderId="19" xfId="0" applyFont="1" applyFill="1" applyBorder="1" applyAlignment="1">
      <alignment horizontal="center" vertical="center"/>
    </xf>
    <xf numFmtId="0" fontId="8" fillId="6" borderId="11" xfId="0" applyFont="1" applyFill="1" applyBorder="1" applyAlignment="1">
      <alignment horizontal="left" vertical="center"/>
    </xf>
    <xf numFmtId="0" fontId="8" fillId="6" borderId="0" xfId="0" applyFont="1" applyFill="1" applyAlignment="1">
      <alignment horizontal="center" vertical="center"/>
    </xf>
    <xf numFmtId="0" fontId="8" fillId="6" borderId="11" xfId="0" applyFont="1" applyFill="1" applyBorder="1" applyAlignment="1">
      <alignment horizontal="center" vertical="center"/>
    </xf>
    <xf numFmtId="0" fontId="6" fillId="6" borderId="11" xfId="0" applyNumberFormat="1" applyFont="1" applyFill="1" applyBorder="1" applyAlignment="1">
      <alignment horizontal="center" vertical="center"/>
    </xf>
    <xf numFmtId="0" fontId="6" fillId="6" borderId="0" xfId="0" applyFont="1" applyFill="1" applyAlignment="1">
      <alignment horizontal="centerContinuous" vertical="center"/>
    </xf>
    <xf numFmtId="43" fontId="8" fillId="6" borderId="8" xfId="0" applyNumberFormat="1" applyFont="1" applyFill="1" applyBorder="1" applyAlignment="1" applyProtection="1">
      <alignment horizontal="right" vertical="center"/>
    </xf>
    <xf numFmtId="0" fontId="6" fillId="0" borderId="0" xfId="0" applyFont="1" applyAlignment="1" applyProtection="1">
      <alignment vertical="center"/>
    </xf>
    <xf numFmtId="43" fontId="8" fillId="0" borderId="8" xfId="0" applyNumberFormat="1" applyFont="1" applyBorder="1" applyAlignment="1" applyProtection="1">
      <alignment horizontal="right" vertical="center"/>
    </xf>
    <xf numFmtId="43" fontId="8" fillId="0" borderId="9" xfId="0" applyNumberFormat="1" applyFont="1" applyBorder="1" applyAlignment="1" applyProtection="1">
      <alignment horizontal="right" vertical="center"/>
    </xf>
    <xf numFmtId="43" fontId="8" fillId="6" borderId="9" xfId="0" applyNumberFormat="1" applyFont="1" applyFill="1" applyBorder="1" applyAlignment="1" applyProtection="1">
      <alignment horizontal="right" vertical="center"/>
    </xf>
    <xf numFmtId="0" fontId="11" fillId="6" borderId="0" xfId="0" applyFont="1" applyFill="1" applyAlignment="1" applyProtection="1">
      <alignment vertical="center"/>
    </xf>
    <xf numFmtId="0" fontId="6" fillId="6" borderId="11" xfId="0" applyFont="1" applyFill="1" applyBorder="1" applyAlignment="1">
      <alignment horizontal="left" vertical="center"/>
    </xf>
    <xf numFmtId="0" fontId="6" fillId="6" borderId="0" xfId="0" applyFont="1" applyFill="1" applyAlignment="1" applyProtection="1">
      <alignment vertical="center"/>
    </xf>
    <xf numFmtId="0" fontId="6" fillId="6" borderId="0" xfId="0" applyFont="1" applyFill="1" applyAlignment="1">
      <alignment horizontal="right" vertical="center"/>
    </xf>
    <xf numFmtId="0" fontId="5" fillId="0" borderId="0" xfId="0" applyFont="1" applyAlignment="1" applyProtection="1">
      <alignment vertical="center"/>
    </xf>
    <xf numFmtId="0" fontId="6" fillId="0" borderId="0" xfId="0" applyFont="1" applyAlignment="1" applyProtection="1">
      <alignment horizontal="center" vertical="center"/>
    </xf>
    <xf numFmtId="0" fontId="7" fillId="6" borderId="0" xfId="0" applyFont="1" applyFill="1" applyAlignment="1" applyProtection="1">
      <alignment horizontal="centerContinuous" vertical="center"/>
    </xf>
    <xf numFmtId="0" fontId="5" fillId="6" borderId="0" xfId="0" applyFont="1" applyFill="1" applyAlignment="1" applyProtection="1">
      <alignment horizontal="centerContinuous" vertical="center"/>
    </xf>
    <xf numFmtId="214" fontId="8" fillId="6" borderId="0" xfId="0" applyNumberFormat="1" applyFont="1" applyFill="1" applyAlignment="1" applyProtection="1">
      <alignment horizontal="center" vertical="center"/>
    </xf>
    <xf numFmtId="0" fontId="8" fillId="6" borderId="0" xfId="0" applyNumberFormat="1" applyFont="1" applyFill="1" applyAlignment="1" applyProtection="1">
      <alignment horizontal="center" vertical="center"/>
    </xf>
    <xf numFmtId="214" fontId="8" fillId="6" borderId="0" xfId="0" applyNumberFormat="1" applyFont="1" applyFill="1" applyAlignment="1" applyProtection="1">
      <alignment horizontal="centerContinuous" vertical="center"/>
    </xf>
    <xf numFmtId="214" fontId="8" fillId="6" borderId="0" xfId="0" applyNumberFormat="1" applyFont="1" applyFill="1" applyAlignment="1" applyProtection="1">
      <alignment vertical="center"/>
    </xf>
    <xf numFmtId="0" fontId="8" fillId="6" borderId="0" xfId="0" applyFont="1" applyFill="1" applyAlignment="1" applyProtection="1">
      <alignment vertical="center"/>
    </xf>
    <xf numFmtId="0" fontId="8" fillId="6" borderId="8" xfId="0" applyFont="1" applyFill="1" applyBorder="1" applyAlignment="1" applyProtection="1">
      <alignment horizontal="center" vertical="center"/>
    </xf>
    <xf numFmtId="0" fontId="8" fillId="6" borderId="9" xfId="0" applyFont="1" applyFill="1" applyBorder="1" applyAlignment="1" applyProtection="1">
      <alignment horizontal="center" vertical="center"/>
    </xf>
    <xf numFmtId="0" fontId="8" fillId="0" borderId="8" xfId="0" applyFont="1" applyBorder="1" applyAlignment="1" applyProtection="1">
      <alignment horizontal="left" vertical="center"/>
    </xf>
    <xf numFmtId="0" fontId="8" fillId="0" borderId="8" xfId="0" applyFont="1" applyBorder="1" applyAlignment="1" applyProtection="1">
      <alignment horizontal="center" vertical="center"/>
    </xf>
    <xf numFmtId="0" fontId="8" fillId="6" borderId="10" xfId="0" applyFont="1" applyFill="1" applyBorder="1" applyAlignment="1" applyProtection="1">
      <alignment horizontal="center" vertical="center"/>
    </xf>
    <xf numFmtId="0" fontId="8" fillId="6" borderId="8" xfId="0" applyFont="1" applyFill="1" applyBorder="1" applyAlignment="1" applyProtection="1">
      <alignment vertical="center"/>
    </xf>
    <xf numFmtId="0" fontId="8" fillId="6" borderId="11" xfId="0" applyNumberFormat="1" applyFont="1" applyFill="1" applyBorder="1" applyAlignment="1" applyProtection="1">
      <alignment vertical="center"/>
    </xf>
    <xf numFmtId="178" fontId="8" fillId="6" borderId="0" xfId="0" applyNumberFormat="1" applyFont="1" applyFill="1" applyAlignment="1" applyProtection="1">
      <alignment vertical="center"/>
    </xf>
    <xf numFmtId="0" fontId="8" fillId="0" borderId="0" xfId="0" applyFont="1" applyAlignment="1" applyProtection="1">
      <alignment vertical="center"/>
    </xf>
    <xf numFmtId="0" fontId="8" fillId="6" borderId="0" xfId="0" applyNumberFormat="1" applyFont="1" applyFill="1" applyAlignment="1" applyProtection="1">
      <alignment horizontal="right" vertical="center"/>
    </xf>
    <xf numFmtId="0" fontId="8" fillId="6" borderId="7" xfId="0" applyFont="1" applyFill="1" applyBorder="1" applyAlignment="1" applyProtection="1">
      <alignment horizontal="right" vertical="center"/>
    </xf>
    <xf numFmtId="0" fontId="8" fillId="0" borderId="8" xfId="0" applyFont="1" applyBorder="1" applyAlignment="1" applyProtection="1">
      <alignment vertical="center"/>
    </xf>
    <xf numFmtId="0" fontId="45" fillId="6" borderId="0" xfId="0" applyFont="1" applyFill="1" applyAlignment="1">
      <alignment horizontal="centerContinuous" vertical="center"/>
    </xf>
    <xf numFmtId="49" fontId="8" fillId="6" borderId="7" xfId="0" applyNumberFormat="1" applyFont="1" applyFill="1" applyBorder="1" applyAlignment="1">
      <alignment horizontal="right" vertical="center"/>
    </xf>
    <xf numFmtId="49" fontId="8" fillId="0" borderId="0" xfId="0" applyNumberFormat="1" applyFont="1" applyAlignment="1">
      <alignment vertical="center"/>
    </xf>
    <xf numFmtId="0" fontId="31" fillId="6" borderId="0" xfId="0" applyFont="1" applyFill="1" applyAlignment="1">
      <alignment horizontal="centerContinuous" vertical="center"/>
    </xf>
    <xf numFmtId="0" fontId="43" fillId="10" borderId="8" xfId="0" applyFont="1" applyFill="1" applyBorder="1" applyAlignment="1">
      <alignment horizontal="center" vertical="center"/>
    </xf>
    <xf numFmtId="0" fontId="46" fillId="6" borderId="9" xfId="12" applyFont="1" applyFill="1" applyBorder="1" applyAlignment="1" applyProtection="1">
      <alignment horizontal="left" vertical="center"/>
    </xf>
    <xf numFmtId="43" fontId="9" fillId="6" borderId="9" xfId="0" applyNumberFormat="1" applyFont="1" applyFill="1" applyBorder="1" applyAlignment="1">
      <alignment horizontal="right" vertical="center"/>
    </xf>
    <xf numFmtId="43" fontId="9" fillId="6" borderId="8" xfId="0" applyNumberFormat="1" applyFont="1" applyFill="1" applyBorder="1" applyAlignment="1">
      <alignment horizontal="right" vertical="center"/>
    </xf>
    <xf numFmtId="0" fontId="9" fillId="10" borderId="8" xfId="0" applyFont="1" applyFill="1" applyBorder="1" applyAlignment="1">
      <alignment vertical="center"/>
    </xf>
    <xf numFmtId="43" fontId="9" fillId="10" borderId="8" xfId="0" applyNumberFormat="1" applyFont="1" applyFill="1" applyBorder="1" applyAlignment="1">
      <alignment vertical="center"/>
    </xf>
    <xf numFmtId="0" fontId="29" fillId="6" borderId="9" xfId="12" applyFont="1" applyFill="1" applyBorder="1" applyAlignment="1" applyProtection="1">
      <alignment horizontal="left" vertical="center" indent="1"/>
    </xf>
    <xf numFmtId="0" fontId="8" fillId="10" borderId="8" xfId="0" applyFont="1" applyFill="1" applyBorder="1" applyAlignment="1">
      <alignment vertical="center"/>
    </xf>
    <xf numFmtId="0" fontId="46" fillId="6" borderId="9" xfId="0" applyFont="1" applyFill="1" applyBorder="1" applyAlignment="1">
      <alignment horizontal="left" vertical="center"/>
    </xf>
    <xf numFmtId="0" fontId="19" fillId="0" borderId="0" xfId="0" applyFont="1" applyAlignment="1">
      <alignment horizontal="center" vertical="center"/>
    </xf>
    <xf numFmtId="0" fontId="47" fillId="8" borderId="8" xfId="0" applyFont="1" applyFill="1" applyBorder="1" applyAlignment="1">
      <alignment horizontal="center" vertical="center"/>
    </xf>
    <xf numFmtId="43" fontId="20" fillId="0" borderId="8" xfId="0" applyNumberFormat="1" applyFont="1" applyFill="1" applyBorder="1" applyAlignment="1">
      <alignment horizontal="right" vertical="center"/>
    </xf>
    <xf numFmtId="9" fontId="20" fillId="0" borderId="8" xfId="15" applyFont="1" applyFill="1" applyBorder="1" applyAlignment="1">
      <alignment horizontal="center" vertical="center"/>
    </xf>
    <xf numFmtId="0" fontId="8" fillId="0" borderId="8" xfId="12" applyFont="1" applyFill="1" applyBorder="1" applyAlignment="1" applyProtection="1">
      <alignment horizontal="left" vertical="center"/>
    </xf>
    <xf numFmtId="0" fontId="29" fillId="0" borderId="8" xfId="12" applyFont="1" applyFill="1" applyBorder="1" applyAlignment="1" applyProtection="1">
      <alignment horizontal="left" vertical="center"/>
    </xf>
    <xf numFmtId="0" fontId="29" fillId="0" borderId="8" xfId="12" applyFont="1" applyFill="1" applyBorder="1" applyAlignment="1" applyProtection="1">
      <alignment horizontal="left" vertical="center" indent="2"/>
    </xf>
    <xf numFmtId="0" fontId="9" fillId="0" borderId="8" xfId="0" applyFont="1" applyFill="1" applyBorder="1" applyAlignment="1" applyProtection="1">
      <alignment vertical="center"/>
    </xf>
    <xf numFmtId="0" fontId="8" fillId="0" borderId="8" xfId="0" applyFont="1" applyFill="1" applyBorder="1" applyAlignment="1" applyProtection="1">
      <alignment vertical="center"/>
    </xf>
    <xf numFmtId="0" fontId="20" fillId="0" borderId="8" xfId="0" applyFont="1" applyFill="1" applyBorder="1" applyAlignment="1">
      <alignment vertical="center"/>
    </xf>
    <xf numFmtId="0" fontId="20" fillId="0" borderId="8" xfId="0" applyFont="1" applyFill="1" applyBorder="1" applyAlignment="1">
      <alignment horizontal="left" vertical="center"/>
    </xf>
    <xf numFmtId="0" fontId="48" fillId="0" borderId="8" xfId="0" applyFont="1" applyFill="1" applyBorder="1" applyAlignment="1">
      <alignment horizontal="center" vertical="center"/>
    </xf>
    <xf numFmtId="217" fontId="24" fillId="0" borderId="8" xfId="0" applyNumberFormat="1" applyFont="1" applyFill="1" applyBorder="1" applyAlignment="1">
      <alignment vertical="center"/>
    </xf>
    <xf numFmtId="217" fontId="24" fillId="0" borderId="8" xfId="0" applyNumberFormat="1" applyFont="1" applyFill="1" applyBorder="1" applyAlignment="1">
      <alignment horizontal="center" vertical="center"/>
    </xf>
    <xf numFmtId="0" fontId="21" fillId="9" borderId="0" xfId="0" applyFont="1" applyFill="1" applyAlignment="1">
      <alignment vertical="center"/>
    </xf>
    <xf numFmtId="0" fontId="8" fillId="9" borderId="0" xfId="0" applyFont="1" applyFill="1" applyAlignment="1">
      <alignment vertical="center"/>
    </xf>
    <xf numFmtId="0" fontId="9" fillId="0" borderId="0" xfId="183" applyFont="1" applyAlignment="1">
      <alignment vertical="center"/>
    </xf>
    <xf numFmtId="0" fontId="8" fillId="0" borderId="0" xfId="183" applyFont="1" applyAlignment="1">
      <alignment vertical="center"/>
    </xf>
    <xf numFmtId="0" fontId="49" fillId="6" borderId="0" xfId="183" applyFont="1" applyFill="1" applyAlignment="1">
      <alignment horizontal="centerContinuous" vertical="center"/>
    </xf>
    <xf numFmtId="0" fontId="50" fillId="6" borderId="0" xfId="183" applyFont="1" applyFill="1" applyAlignment="1">
      <alignment horizontal="centerContinuous" vertical="center"/>
    </xf>
    <xf numFmtId="0" fontId="6" fillId="6" borderId="0" xfId="183" applyFont="1" applyFill="1" applyAlignment="1">
      <alignment horizontal="centerContinuous" vertical="center"/>
    </xf>
    <xf numFmtId="0" fontId="51" fillId="6" borderId="0" xfId="183" applyFont="1" applyFill="1" applyAlignment="1">
      <alignment horizontal="centerContinuous" vertical="center"/>
    </xf>
    <xf numFmtId="0" fontId="6" fillId="6" borderId="0" xfId="183" applyFont="1" applyFill="1" applyAlignment="1">
      <alignment vertical="center"/>
    </xf>
    <xf numFmtId="0" fontId="48" fillId="6" borderId="25" xfId="183" applyFont="1" applyFill="1" applyBorder="1" applyAlignment="1">
      <alignment horizontal="center" vertical="center" wrapText="1"/>
    </xf>
    <xf numFmtId="0" fontId="48" fillId="6" borderId="26" xfId="183" applyFont="1" applyFill="1" applyBorder="1" applyAlignment="1">
      <alignment horizontal="center" vertical="center" wrapText="1"/>
    </xf>
    <xf numFmtId="0" fontId="48" fillId="6" borderId="27" xfId="183" applyFont="1" applyFill="1" applyBorder="1" applyAlignment="1">
      <alignment horizontal="center" vertical="center" wrapText="1"/>
    </xf>
    <xf numFmtId="0" fontId="6" fillId="6" borderId="28" xfId="183" applyFont="1" applyFill="1" applyBorder="1" applyAlignment="1">
      <alignment horizontal="center" vertical="center"/>
    </xf>
    <xf numFmtId="0" fontId="48" fillId="6" borderId="29" xfId="183" applyFont="1" applyFill="1" applyBorder="1" applyAlignment="1">
      <alignment vertical="center"/>
    </xf>
    <xf numFmtId="217" fontId="6" fillId="0" borderId="29" xfId="183" applyNumberFormat="1" applyFont="1" applyBorder="1" applyAlignment="1">
      <alignment vertical="center"/>
    </xf>
    <xf numFmtId="217" fontId="6" fillId="0" borderId="30" xfId="183" applyNumberFormat="1" applyFont="1" applyBorder="1" applyAlignment="1">
      <alignment vertical="center"/>
    </xf>
    <xf numFmtId="0" fontId="6" fillId="6" borderId="31" xfId="183" applyFont="1" applyFill="1" applyBorder="1" applyAlignment="1">
      <alignment horizontal="center" vertical="center"/>
    </xf>
    <xf numFmtId="0" fontId="6" fillId="6" borderId="8" xfId="183" applyFont="1" applyFill="1" applyBorder="1" applyAlignment="1">
      <alignment horizontal="left" vertical="center" indent="1"/>
    </xf>
    <xf numFmtId="217" fontId="52" fillId="0" borderId="9" xfId="12" applyNumberFormat="1" applyFont="1" applyBorder="1" applyAlignment="1" applyProtection="1">
      <alignment vertical="center"/>
    </xf>
    <xf numFmtId="217" fontId="6" fillId="0" borderId="8" xfId="183" applyNumberFormat="1" applyFont="1" applyBorder="1" applyAlignment="1">
      <alignment vertical="center"/>
    </xf>
    <xf numFmtId="217" fontId="6" fillId="0" borderId="32" xfId="183" applyNumberFormat="1" applyFont="1" applyBorder="1" applyAlignment="1">
      <alignment vertical="center"/>
    </xf>
    <xf numFmtId="0" fontId="10" fillId="6" borderId="8" xfId="183" applyFont="1" applyFill="1" applyBorder="1" applyAlignment="1">
      <alignment horizontal="center" vertical="center"/>
    </xf>
    <xf numFmtId="217" fontId="10" fillId="0" borderId="8" xfId="183" applyNumberFormat="1" applyFont="1" applyBorder="1" applyAlignment="1">
      <alignment vertical="center"/>
    </xf>
    <xf numFmtId="217" fontId="10" fillId="0" borderId="32" xfId="183" applyNumberFormat="1" applyFont="1" applyBorder="1" applyAlignment="1">
      <alignment vertical="center"/>
    </xf>
    <xf numFmtId="0" fontId="10" fillId="6" borderId="8" xfId="183" applyFont="1" applyFill="1" applyBorder="1" applyAlignment="1">
      <alignment vertical="center"/>
    </xf>
    <xf numFmtId="0" fontId="2" fillId="6" borderId="8" xfId="183" applyFont="1" applyFill="1" applyBorder="1" applyAlignment="1">
      <alignment horizontal="left" vertical="center" indent="1"/>
    </xf>
    <xf numFmtId="217" fontId="53" fillId="0" borderId="9" xfId="12" applyNumberFormat="1" applyFont="1" applyBorder="1" applyAlignment="1" applyProtection="1">
      <alignment vertical="center"/>
    </xf>
    <xf numFmtId="0" fontId="48" fillId="6" borderId="8" xfId="183" applyFont="1" applyFill="1" applyBorder="1" applyAlignment="1">
      <alignment horizontal="center" vertical="center"/>
    </xf>
    <xf numFmtId="0" fontId="6" fillId="6" borderId="33" xfId="183" applyFont="1" applyFill="1" applyBorder="1" applyAlignment="1">
      <alignment horizontal="center" vertical="center"/>
    </xf>
    <xf numFmtId="0" fontId="10" fillId="6" borderId="6" xfId="183" applyFont="1" applyFill="1" applyBorder="1" applyAlignment="1">
      <alignment horizontal="center" vertical="center"/>
    </xf>
    <xf numFmtId="217" fontId="10" fillId="0" borderId="6" xfId="183" applyNumberFormat="1" applyFont="1" applyBorder="1" applyAlignment="1">
      <alignment vertical="center"/>
    </xf>
    <xf numFmtId="0" fontId="48" fillId="6" borderId="6" xfId="183" applyFont="1" applyFill="1" applyBorder="1" applyAlignment="1">
      <alignment horizontal="center" vertical="center"/>
    </xf>
    <xf numFmtId="217" fontId="10" fillId="0" borderId="34" xfId="183" applyNumberFormat="1" applyFont="1" applyBorder="1" applyAlignment="1">
      <alignment vertical="center"/>
    </xf>
    <xf numFmtId="217" fontId="8" fillId="0" borderId="0" xfId="183" applyNumberFormat="1" applyFont="1" applyAlignment="1">
      <alignment vertical="center"/>
    </xf>
    <xf numFmtId="0" fontId="54" fillId="0" borderId="0" xfId="0" applyFont="1" applyFill="1" applyAlignment="1" applyProtection="1">
      <alignment vertical="center"/>
      <protection locked="0"/>
    </xf>
    <xf numFmtId="0" fontId="55" fillId="0" borderId="0" xfId="0" applyFont="1" applyFill="1" applyProtection="1">
      <protection locked="0"/>
    </xf>
    <xf numFmtId="0" fontId="56" fillId="0" borderId="0" xfId="0" applyFont="1" applyFill="1" applyProtection="1">
      <protection locked="0"/>
    </xf>
    <xf numFmtId="43" fontId="55" fillId="0" borderId="0" xfId="11" applyFont="1" applyFill="1" applyAlignment="1" applyProtection="1">
      <alignment horizontal="center" vertical="center"/>
      <protection locked="0"/>
    </xf>
    <xf numFmtId="43" fontId="57" fillId="0" borderId="0" xfId="11" applyFont="1" applyFill="1" applyProtection="1">
      <protection locked="0"/>
    </xf>
    <xf numFmtId="43" fontId="55" fillId="0" borderId="0" xfId="11" applyFont="1" applyFill="1" applyProtection="1">
      <protection locked="0"/>
    </xf>
    <xf numFmtId="216" fontId="56" fillId="0" borderId="0" xfId="17" applyNumberFormat="1" applyFont="1" applyFill="1" applyAlignment="1" applyProtection="1">
      <alignment vertical="center"/>
      <protection locked="0"/>
    </xf>
    <xf numFmtId="0" fontId="58" fillId="0" borderId="0" xfId="17" applyFont="1" applyFill="1" applyAlignment="1" applyProtection="1">
      <alignment horizontal="center"/>
      <protection locked="0"/>
    </xf>
    <xf numFmtId="0" fontId="58" fillId="0" borderId="0" xfId="17" applyFont="1" applyFill="1" applyProtection="1">
      <protection locked="0"/>
    </xf>
    <xf numFmtId="0" fontId="59" fillId="0" borderId="0" xfId="17" applyFont="1" applyFill="1" applyProtection="1">
      <protection locked="0"/>
    </xf>
    <xf numFmtId="0" fontId="57" fillId="0" borderId="0" xfId="17" applyFont="1" applyFill="1" applyProtection="1">
      <protection locked="0"/>
    </xf>
    <xf numFmtId="0" fontId="57" fillId="0" borderId="0" xfId="17" applyFont="1" applyFill="1" applyAlignment="1" applyProtection="1">
      <alignment horizontal="center"/>
      <protection locked="0"/>
    </xf>
    <xf numFmtId="0" fontId="54" fillId="0" borderId="0" xfId="0" applyFont="1" applyFill="1" applyBorder="1" applyAlignment="1" applyProtection="1">
      <alignment horizontal="centerContinuous" vertical="center"/>
    </xf>
    <xf numFmtId="218" fontId="60" fillId="0" borderId="0" xfId="17" applyNumberFormat="1" applyFont="1" applyFill="1" applyAlignment="1" applyProtection="1">
      <alignment horizontal="center"/>
      <protection locked="0"/>
    </xf>
    <xf numFmtId="0" fontId="57" fillId="0" borderId="0" xfId="0" applyFont="1" applyFill="1" applyBorder="1" applyAlignment="1" applyProtection="1">
      <alignment horizontal="centerContinuous"/>
    </xf>
    <xf numFmtId="0" fontId="58"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55" fillId="0" borderId="0" xfId="0" applyFont="1" applyFill="1" applyBorder="1" applyAlignment="1" applyProtection="1">
      <alignment horizontal="centerContinuous"/>
    </xf>
    <xf numFmtId="0" fontId="57" fillId="0" borderId="0" xfId="0" applyFont="1" applyFill="1" applyAlignment="1" applyProtection="1">
      <alignment horizontal="right"/>
      <protection locked="0"/>
    </xf>
    <xf numFmtId="43" fontId="55" fillId="0" borderId="35" xfId="11" applyFont="1" applyFill="1" applyBorder="1" applyAlignment="1" applyProtection="1">
      <alignment horizontal="center" vertical="center"/>
    </xf>
    <xf numFmtId="49" fontId="55" fillId="0" borderId="36" xfId="181" applyNumberFormat="1" applyFont="1" applyFill="1" applyBorder="1" applyAlignment="1">
      <alignment horizontal="center" vertical="center" wrapText="1"/>
    </xf>
    <xf numFmtId="43" fontId="55" fillId="0" borderId="36" xfId="11" applyFont="1" applyFill="1" applyBorder="1" applyAlignment="1" applyProtection="1">
      <alignment horizontal="center" vertical="center"/>
    </xf>
    <xf numFmtId="49" fontId="55" fillId="0" borderId="37" xfId="181" applyNumberFormat="1" applyFont="1" applyFill="1" applyBorder="1" applyAlignment="1">
      <alignment horizontal="center" vertical="center" wrapText="1"/>
    </xf>
    <xf numFmtId="43" fontId="55" fillId="0" borderId="9" xfId="11" applyFont="1" applyFill="1" applyBorder="1" applyAlignment="1" applyProtection="1">
      <alignment vertical="center"/>
    </xf>
    <xf numFmtId="43" fontId="57" fillId="0" borderId="8" xfId="11" applyNumberFormat="1" applyFont="1" applyFill="1" applyBorder="1" applyAlignment="1" applyProtection="1">
      <alignment horizontal="right" vertical="center"/>
    </xf>
    <xf numFmtId="43" fontId="55" fillId="0" borderId="8" xfId="11" applyFont="1" applyFill="1" applyBorder="1" applyAlignment="1">
      <alignment vertical="center"/>
    </xf>
    <xf numFmtId="43" fontId="57" fillId="0" borderId="10" xfId="11" applyNumberFormat="1" applyFont="1" applyFill="1" applyBorder="1" applyAlignment="1" applyProtection="1">
      <alignment horizontal="right" vertical="center"/>
    </xf>
    <xf numFmtId="43" fontId="57" fillId="0" borderId="9" xfId="11" applyFont="1" applyFill="1" applyBorder="1" applyAlignment="1" applyProtection="1">
      <alignment horizontal="left" vertical="center" indent="1"/>
      <protection locked="0"/>
    </xf>
    <xf numFmtId="43" fontId="61" fillId="0" borderId="8" xfId="11" applyNumberFormat="1" applyFont="1" applyFill="1" applyBorder="1" applyAlignment="1">
      <alignment horizontal="right" vertical="center"/>
    </xf>
    <xf numFmtId="43" fontId="57" fillId="0" borderId="8" xfId="11" applyFont="1" applyFill="1" applyBorder="1" applyAlignment="1" applyProtection="1">
      <alignment horizontal="left" vertical="center" indent="1"/>
      <protection locked="0"/>
    </xf>
    <xf numFmtId="43" fontId="61" fillId="0" borderId="10" xfId="11" applyNumberFormat="1" applyFont="1" applyFill="1" applyBorder="1" applyAlignment="1">
      <alignment horizontal="right" vertical="center"/>
    </xf>
    <xf numFmtId="43" fontId="57" fillId="0" borderId="9" xfId="11" applyFont="1" applyFill="1" applyBorder="1" applyAlignment="1">
      <alignment horizontal="left" vertical="center" indent="1"/>
    </xf>
    <xf numFmtId="43" fontId="57" fillId="0" borderId="8" xfId="11" applyNumberFormat="1" applyFont="1" applyFill="1" applyBorder="1" applyAlignment="1" applyProtection="1">
      <alignment vertical="center"/>
    </xf>
    <xf numFmtId="43" fontId="55" fillId="0" borderId="9" xfId="11" applyFont="1" applyFill="1" applyBorder="1" applyAlignment="1">
      <alignment horizontal="center" vertical="center"/>
    </xf>
    <xf numFmtId="43" fontId="55" fillId="0" borderId="8" xfId="11" applyNumberFormat="1" applyFont="1" applyFill="1" applyBorder="1" applyAlignment="1" applyProtection="1">
      <alignment horizontal="right" vertical="center"/>
    </xf>
    <xf numFmtId="43" fontId="57" fillId="0" borderId="10" xfId="11" applyNumberFormat="1" applyFont="1" applyFill="1" applyBorder="1" applyAlignment="1">
      <alignment vertical="center"/>
    </xf>
    <xf numFmtId="43" fontId="55" fillId="0" borderId="8" xfId="11" applyFont="1" applyFill="1" applyBorder="1" applyAlignment="1">
      <alignment horizontal="center" vertical="center"/>
    </xf>
    <xf numFmtId="43" fontId="55" fillId="0" borderId="10" xfId="11" applyNumberFormat="1" applyFont="1" applyFill="1" applyBorder="1" applyAlignment="1" applyProtection="1">
      <alignment horizontal="right" vertical="center"/>
    </xf>
    <xf numFmtId="43" fontId="57" fillId="0" borderId="10" xfId="11" applyNumberFormat="1" applyFont="1" applyFill="1" applyBorder="1" applyAlignment="1" applyProtection="1">
      <alignment vertical="center"/>
    </xf>
    <xf numFmtId="43" fontId="57" fillId="0" borderId="8" xfId="11" applyNumberFormat="1" applyFont="1" applyFill="1" applyBorder="1" applyAlignment="1" applyProtection="1">
      <alignment vertical="center" wrapText="1"/>
    </xf>
    <xf numFmtId="43" fontId="57" fillId="0" borderId="10" xfId="11" applyNumberFormat="1" applyFont="1" applyFill="1" applyBorder="1" applyProtection="1">
      <protection locked="0"/>
    </xf>
    <xf numFmtId="43" fontId="55" fillId="0" borderId="8" xfId="11" applyFont="1" applyFill="1" applyBorder="1" applyProtection="1">
      <protection locked="0"/>
    </xf>
    <xf numFmtId="43" fontId="55" fillId="0" borderId="10" xfId="11" applyNumberFormat="1" applyFont="1" applyFill="1" applyBorder="1" applyProtection="1">
      <protection locked="0"/>
    </xf>
    <xf numFmtId="43" fontId="55" fillId="0" borderId="38" xfId="11" applyFont="1" applyFill="1" applyBorder="1" applyAlignment="1" applyProtection="1">
      <alignment horizontal="center" vertical="center"/>
    </xf>
    <xf numFmtId="43" fontId="55" fillId="0" borderId="39" xfId="11" applyNumberFormat="1" applyFont="1" applyFill="1" applyBorder="1" applyAlignment="1" applyProtection="1">
      <alignment horizontal="right" vertical="center"/>
    </xf>
    <xf numFmtId="43" fontId="55" fillId="0" borderId="39" xfId="11" applyFont="1" applyFill="1" applyBorder="1" applyAlignment="1">
      <alignment horizontal="center" vertical="center"/>
    </xf>
    <xf numFmtId="43" fontId="55" fillId="0" borderId="40" xfId="11" applyNumberFormat="1" applyFont="1" applyFill="1" applyBorder="1" applyAlignment="1" applyProtection="1">
      <alignment horizontal="right" vertical="center"/>
    </xf>
    <xf numFmtId="0" fontId="62" fillId="0" borderId="0" xfId="0" applyFont="1" applyFill="1" applyBorder="1" applyAlignment="1" applyProtection="1">
      <alignment horizontal="left" vertical="center"/>
      <protection locked="0"/>
    </xf>
    <xf numFmtId="0" fontId="58" fillId="0" borderId="0" xfId="0" applyFont="1" applyFill="1" applyAlignment="1" applyProtection="1">
      <alignment vertical="center"/>
      <protection locked="0"/>
    </xf>
    <xf numFmtId="216" fontId="60" fillId="0" borderId="0" xfId="17" applyNumberFormat="1" applyFont="1" applyFill="1" applyAlignment="1" applyProtection="1">
      <alignment horizontal="center" vertical="center"/>
      <protection locked="0"/>
    </xf>
    <xf numFmtId="0" fontId="60" fillId="0" borderId="0" xfId="17" applyFont="1" applyFill="1" applyAlignment="1" applyProtection="1">
      <alignment horizontal="center"/>
      <protection locked="0"/>
    </xf>
    <xf numFmtId="218" fontId="58" fillId="0" borderId="0" xfId="17" applyNumberFormat="1" applyFont="1" applyFill="1" applyAlignment="1" applyProtection="1">
      <alignment horizontal="center"/>
      <protection locked="0"/>
    </xf>
    <xf numFmtId="0" fontId="57" fillId="0" borderId="0" xfId="17" applyFont="1" applyFill="1" applyBorder="1" applyProtection="1"/>
    <xf numFmtId="216" fontId="59" fillId="0" borderId="0" xfId="17" applyNumberFormat="1" applyFont="1" applyFill="1" applyBorder="1" applyAlignment="1" applyProtection="1">
      <alignment horizontal="right"/>
      <protection locked="0"/>
    </xf>
    <xf numFmtId="0" fontId="57" fillId="0" borderId="0" xfId="17" applyFont="1" applyFill="1" applyBorder="1" applyAlignment="1" applyProtection="1">
      <alignment horizontal="center"/>
    </xf>
    <xf numFmtId="41" fontId="59" fillId="0" borderId="0" xfId="198" applyFont="1" applyFill="1" applyBorder="1" applyAlignment="1" applyProtection="1">
      <alignment horizontal="right"/>
    </xf>
    <xf numFmtId="0" fontId="59" fillId="0" borderId="0" xfId="17" applyFont="1" applyFill="1" applyAlignment="1" applyProtection="1">
      <alignment horizontal="center"/>
      <protection locked="0"/>
    </xf>
    <xf numFmtId="0" fontId="63" fillId="0" borderId="0" xfId="17" applyFont="1" applyFill="1" applyBorder="1" applyProtection="1"/>
    <xf numFmtId="41" fontId="64" fillId="0" borderId="0" xfId="198" applyFont="1" applyFill="1" applyBorder="1" applyAlignment="1" applyProtection="1">
      <alignment horizontal="right"/>
      <protection locked="0"/>
    </xf>
    <xf numFmtId="216" fontId="59" fillId="0" borderId="0" xfId="17" applyNumberFormat="1" applyFont="1" applyFill="1" applyBorder="1" applyAlignment="1" applyProtection="1">
      <alignment horizontal="right"/>
    </xf>
    <xf numFmtId="216" fontId="59" fillId="0" borderId="0" xfId="199" applyNumberFormat="1" applyFont="1" applyFill="1" applyBorder="1" applyAlignment="1" applyProtection="1">
      <alignment horizontal="right"/>
      <protection locked="0"/>
    </xf>
    <xf numFmtId="212" fontId="59" fillId="0" borderId="0" xfId="15" applyNumberFormat="1" applyFont="1" applyFill="1" applyBorder="1" applyAlignment="1" applyProtection="1">
      <alignment horizontal="right"/>
    </xf>
    <xf numFmtId="216" fontId="59" fillId="0" borderId="0" xfId="199" applyNumberFormat="1" applyFont="1" applyFill="1" applyBorder="1" applyAlignment="1" applyProtection="1">
      <alignment horizontal="right"/>
    </xf>
    <xf numFmtId="202" fontId="64" fillId="0" borderId="0" xfId="15" applyNumberFormat="1" applyFont="1" applyFill="1" applyBorder="1" applyAlignment="1" applyProtection="1">
      <alignment horizontal="right"/>
    </xf>
    <xf numFmtId="202" fontId="59" fillId="0" borderId="0" xfId="15" applyNumberFormat="1" applyFont="1" applyFill="1" applyBorder="1" applyAlignment="1" applyProtection="1">
      <alignment horizontal="right"/>
    </xf>
    <xf numFmtId="41" fontId="64" fillId="0" borderId="0" xfId="198" applyFont="1" applyFill="1" applyBorder="1" applyAlignment="1" applyProtection="1">
      <alignment horizontal="right"/>
    </xf>
    <xf numFmtId="0" fontId="57" fillId="0" borderId="0" xfId="17" applyFont="1" applyFill="1" applyBorder="1" applyProtection="1">
      <protection locked="0"/>
    </xf>
    <xf numFmtId="0" fontId="59" fillId="0" borderId="0" xfId="17" applyFont="1" applyFill="1" applyBorder="1" applyProtection="1">
      <protection locked="0"/>
    </xf>
    <xf numFmtId="0" fontId="6" fillId="0" borderId="0" xfId="179" applyFont="1" applyAlignment="1">
      <alignment vertical="center"/>
    </xf>
    <xf numFmtId="0" fontId="65" fillId="6" borderId="0" xfId="179" applyFont="1" applyFill="1" applyAlignment="1">
      <alignment horizontal="centerContinuous" vertical="center"/>
    </xf>
    <xf numFmtId="0" fontId="8" fillId="6" borderId="0" xfId="179" applyFont="1" applyFill="1" applyAlignment="1">
      <alignment horizontal="right" vertical="center"/>
    </xf>
    <xf numFmtId="0" fontId="8" fillId="6" borderId="0" xfId="179" applyFont="1" applyFill="1" applyAlignment="1">
      <alignment vertical="center"/>
    </xf>
    <xf numFmtId="0" fontId="8" fillId="0" borderId="0" xfId="179" applyFont="1" applyAlignment="1">
      <alignment vertical="center"/>
    </xf>
    <xf numFmtId="0" fontId="8" fillId="6" borderId="0" xfId="179" applyFont="1" applyFill="1" applyBorder="1" applyAlignment="1">
      <alignment horizontal="right" vertical="center"/>
    </xf>
    <xf numFmtId="49" fontId="8" fillId="6" borderId="0" xfId="179" applyNumberFormat="1" applyFont="1" applyFill="1" applyBorder="1" applyAlignment="1">
      <alignment horizontal="left" vertical="center"/>
    </xf>
    <xf numFmtId="0" fontId="8" fillId="6" borderId="28" xfId="179" applyFont="1" applyFill="1" applyBorder="1" applyAlignment="1">
      <alignment horizontal="left" vertical="center"/>
    </xf>
    <xf numFmtId="0" fontId="8" fillId="6" borderId="29" xfId="179" applyFont="1" applyFill="1" applyBorder="1" applyAlignment="1">
      <alignment horizontal="left" vertical="center"/>
    </xf>
    <xf numFmtId="0" fontId="8" fillId="0" borderId="29" xfId="179" applyFont="1" applyFill="1" applyBorder="1" applyAlignment="1">
      <alignment horizontal="center" vertical="center"/>
    </xf>
    <xf numFmtId="0" fontId="8" fillId="0" borderId="30" xfId="179" applyFont="1" applyFill="1" applyBorder="1" applyAlignment="1">
      <alignment horizontal="center" vertical="center"/>
    </xf>
    <xf numFmtId="0" fontId="9" fillId="6" borderId="31" xfId="179" applyFont="1" applyFill="1" applyBorder="1" applyAlignment="1">
      <alignment horizontal="center" vertical="center"/>
    </xf>
    <xf numFmtId="0" fontId="9" fillId="6" borderId="8" xfId="179" applyFont="1" applyFill="1" applyBorder="1" applyAlignment="1">
      <alignment horizontal="center" vertical="center" wrapText="1"/>
    </xf>
    <xf numFmtId="0" fontId="9" fillId="6" borderId="8" xfId="179" applyFont="1" applyFill="1" applyBorder="1" applyAlignment="1">
      <alignment horizontal="center" vertical="center"/>
    </xf>
    <xf numFmtId="0" fontId="9" fillId="6" borderId="32" xfId="179" applyFont="1" applyFill="1" applyBorder="1" applyAlignment="1">
      <alignment horizontal="center" vertical="center"/>
    </xf>
    <xf numFmtId="0" fontId="8" fillId="6" borderId="31" xfId="179" applyFont="1" applyFill="1" applyBorder="1" applyAlignment="1">
      <alignment horizontal="center" vertical="center"/>
    </xf>
    <xf numFmtId="0" fontId="8" fillId="6" borderId="8" xfId="179" applyFont="1" applyFill="1" applyBorder="1" applyAlignment="1">
      <alignment vertical="center" wrapText="1"/>
    </xf>
    <xf numFmtId="0" fontId="8" fillId="0" borderId="8" xfId="179" applyFont="1" applyBorder="1" applyAlignment="1">
      <alignment vertical="center" wrapText="1"/>
    </xf>
    <xf numFmtId="0" fontId="8" fillId="0" borderId="8" xfId="179" applyFont="1" applyBorder="1" applyAlignment="1">
      <alignment vertical="center"/>
    </xf>
    <xf numFmtId="0" fontId="8" fillId="0" borderId="32" xfId="179" applyFont="1" applyBorder="1" applyAlignment="1">
      <alignment vertical="center"/>
    </xf>
    <xf numFmtId="0" fontId="8" fillId="6" borderId="41" xfId="179" applyFont="1" applyFill="1" applyBorder="1" applyAlignment="1">
      <alignment horizontal="center" vertical="center"/>
    </xf>
    <xf numFmtId="0" fontId="8" fillId="6" borderId="5" xfId="179" applyFont="1" applyFill="1" applyBorder="1" applyAlignment="1">
      <alignment vertical="center" wrapText="1"/>
    </xf>
    <xf numFmtId="0" fontId="8" fillId="6" borderId="42" xfId="179" applyFont="1" applyFill="1" applyBorder="1" applyAlignment="1">
      <alignment horizontal="center" vertical="center"/>
    </xf>
    <xf numFmtId="0" fontId="8" fillId="6" borderId="13" xfId="179" applyFont="1" applyFill="1" applyBorder="1" applyAlignment="1">
      <alignment vertical="center" wrapText="1"/>
    </xf>
    <xf numFmtId="0" fontId="8" fillId="6" borderId="43" xfId="179" applyFont="1" applyFill="1" applyBorder="1" applyAlignment="1">
      <alignment horizontal="center" vertical="center"/>
    </xf>
    <xf numFmtId="0" fontId="8" fillId="6" borderId="16" xfId="179" applyFont="1" applyFill="1" applyBorder="1" applyAlignment="1">
      <alignment vertical="center" wrapText="1"/>
    </xf>
    <xf numFmtId="0" fontId="29" fillId="0" borderId="8" xfId="179" applyFont="1" applyBorder="1" applyAlignment="1">
      <alignment vertical="center" wrapText="1"/>
    </xf>
    <xf numFmtId="0" fontId="29" fillId="6" borderId="8" xfId="179" applyFont="1" applyFill="1" applyBorder="1" applyAlignment="1">
      <alignment vertical="center" wrapText="1"/>
    </xf>
    <xf numFmtId="0" fontId="8" fillId="6" borderId="33" xfId="179" applyFont="1" applyFill="1" applyBorder="1" applyAlignment="1">
      <alignment horizontal="center" vertical="center"/>
    </xf>
    <xf numFmtId="0" fontId="8" fillId="6" borderId="6" xfId="179" applyFont="1" applyFill="1" applyBorder="1" applyAlignment="1">
      <alignment vertical="center" wrapText="1"/>
    </xf>
    <xf numFmtId="0" fontId="8" fillId="0" borderId="6" xfId="179" applyFont="1" applyBorder="1" applyAlignment="1">
      <alignment vertical="center" wrapText="1"/>
    </xf>
    <xf numFmtId="0" fontId="8" fillId="0" borderId="6" xfId="179" applyFont="1" applyBorder="1" applyAlignment="1">
      <alignment vertical="center"/>
    </xf>
    <xf numFmtId="0" fontId="8" fillId="0" borderId="34" xfId="179" applyFont="1" applyBorder="1" applyAlignment="1">
      <alignment vertical="center"/>
    </xf>
    <xf numFmtId="0" fontId="8" fillId="6" borderId="0" xfId="179" applyFont="1" applyFill="1" applyBorder="1" applyAlignment="1">
      <alignment vertical="center"/>
    </xf>
    <xf numFmtId="0" fontId="8" fillId="6" borderId="0" xfId="179" applyFont="1" applyFill="1" applyBorder="1" applyAlignment="1">
      <alignment horizontal="left" vertical="center"/>
    </xf>
    <xf numFmtId="0" fontId="32" fillId="0" borderId="0" xfId="0" applyFont="1"/>
    <xf numFmtId="0" fontId="1" fillId="0" borderId="0" xfId="0" applyFont="1"/>
    <xf numFmtId="0" fontId="32" fillId="0" borderId="0" xfId="0" applyFont="1" applyAlignment="1">
      <alignment horizontal="center"/>
    </xf>
    <xf numFmtId="0" fontId="8" fillId="0" borderId="0" xfId="0" applyFont="1"/>
    <xf numFmtId="0" fontId="8" fillId="0" borderId="0" xfId="0" applyFont="1" applyBorder="1" applyAlignment="1">
      <alignment horizontal="left" vertical="top" wrapText="1"/>
    </xf>
    <xf numFmtId="0" fontId="1" fillId="0" borderId="0" xfId="0" applyFont="1" applyAlignment="1">
      <alignment vertical="center"/>
    </xf>
    <xf numFmtId="0" fontId="66" fillId="0" borderId="0" xfId="0" applyFont="1" applyAlignment="1">
      <alignment horizontal="center"/>
    </xf>
    <xf numFmtId="0" fontId="9" fillId="0" borderId="0" xfId="0" applyFont="1" applyAlignment="1">
      <alignment horizont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left" vertical="top"/>
    </xf>
    <xf numFmtId="0" fontId="8" fillId="0" borderId="0" xfId="0" applyFont="1" applyAlignment="1">
      <alignment horizontal="left" vertical="top" wrapText="1"/>
    </xf>
    <xf numFmtId="0" fontId="8" fillId="0" borderId="8" xfId="0" applyFont="1" applyBorder="1" applyAlignment="1">
      <alignment horizontal="center" vertical="top" wrapText="1"/>
    </xf>
    <xf numFmtId="0" fontId="8" fillId="0" borderId="8" xfId="0" applyFont="1" applyBorder="1" applyAlignment="1">
      <alignment horizontal="justify" vertical="top" wrapText="1"/>
    </xf>
    <xf numFmtId="0" fontId="8" fillId="0" borderId="0" xfId="0" applyFont="1" applyBorder="1" applyAlignment="1">
      <alignment horizontal="center" vertical="top" wrapText="1"/>
    </xf>
    <xf numFmtId="0" fontId="8" fillId="0" borderId="0" xfId="0" applyFont="1" applyBorder="1" applyAlignment="1">
      <alignment horizontal="justify" vertical="top" wrapText="1"/>
    </xf>
    <xf numFmtId="0" fontId="8" fillId="0" borderId="8" xfId="0" applyFont="1" applyBorder="1"/>
    <xf numFmtId="0" fontId="8" fillId="0" borderId="0" xfId="0" applyFont="1" applyBorder="1"/>
    <xf numFmtId="0" fontId="8" fillId="0" borderId="10" xfId="0" applyFont="1" applyBorder="1" applyAlignment="1">
      <alignment horizontal="left" vertical="top"/>
    </xf>
    <xf numFmtId="0" fontId="8" fillId="0" borderId="12" xfId="0" applyFont="1" applyBorder="1" applyAlignment="1">
      <alignment horizontal="left" vertical="top"/>
    </xf>
    <xf numFmtId="0" fontId="8" fillId="0" borderId="9" xfId="0" applyFont="1" applyBorder="1" applyAlignment="1">
      <alignment horizontal="left" vertical="top"/>
    </xf>
    <xf numFmtId="0" fontId="19" fillId="0" borderId="0" xfId="9" applyFont="1" applyAlignment="1">
      <alignment vertical="center"/>
    </xf>
    <xf numFmtId="0" fontId="19" fillId="6" borderId="0" xfId="9" applyFont="1" applyFill="1" applyBorder="1" applyAlignment="1">
      <alignment vertical="center"/>
    </xf>
    <xf numFmtId="0" fontId="8" fillId="6" borderId="0" xfId="9" applyFont="1" applyFill="1" applyBorder="1" applyAlignment="1">
      <alignment vertical="center"/>
    </xf>
    <xf numFmtId="0" fontId="66" fillId="6" borderId="0" xfId="9" applyFont="1" applyFill="1" applyBorder="1" applyAlignment="1">
      <alignment horizontal="centerContinuous" vertical="center"/>
    </xf>
    <xf numFmtId="0" fontId="8" fillId="6" borderId="0" xfId="9" applyFont="1" applyFill="1" applyBorder="1" applyAlignment="1">
      <alignment horizontal="centerContinuous" vertical="center"/>
    </xf>
    <xf numFmtId="0" fontId="67" fillId="6" borderId="0" xfId="9" applyFont="1" applyFill="1" applyBorder="1" applyAlignment="1">
      <alignment vertical="center"/>
    </xf>
    <xf numFmtId="0" fontId="13" fillId="6" borderId="0" xfId="9" applyFont="1" applyFill="1" applyBorder="1" applyAlignment="1">
      <alignment horizontal="centerContinuous" vertical="center"/>
    </xf>
    <xf numFmtId="0" fontId="8" fillId="6" borderId="0" xfId="9" applyFont="1" applyFill="1" applyAlignment="1">
      <alignment vertical="center"/>
    </xf>
    <xf numFmtId="0" fontId="21" fillId="6" borderId="0" xfId="9" applyFont="1" applyFill="1" applyBorder="1" applyAlignment="1">
      <alignment horizontal="centerContinuous" vertical="center"/>
    </xf>
    <xf numFmtId="0" fontId="8" fillId="6" borderId="0" xfId="9" applyFont="1" applyFill="1" applyBorder="1" applyAlignment="1" applyProtection="1">
      <alignment vertical="center"/>
    </xf>
    <xf numFmtId="0" fontId="21" fillId="6" borderId="0" xfId="9" applyFont="1" applyFill="1" applyBorder="1" applyAlignment="1">
      <alignment vertical="center"/>
    </xf>
    <xf numFmtId="0" fontId="21" fillId="6" borderId="0" xfId="9" applyFont="1" applyFill="1" applyAlignment="1">
      <alignment vertical="center"/>
    </xf>
    <xf numFmtId="0" fontId="8" fillId="0" borderId="0" xfId="9" applyFont="1" applyBorder="1" applyAlignment="1">
      <alignment vertical="center"/>
    </xf>
    <xf numFmtId="0" fontId="8" fillId="0" borderId="0" xfId="9" applyFont="1" applyFill="1" applyBorder="1" applyAlignment="1">
      <alignment vertical="center"/>
    </xf>
    <xf numFmtId="0" fontId="8" fillId="0" borderId="0" xfId="9" applyFont="1" applyAlignment="1">
      <alignment vertical="center"/>
    </xf>
    <xf numFmtId="0" fontId="19" fillId="6" borderId="0" xfId="9" applyFont="1" applyFill="1" applyBorder="1" applyAlignment="1">
      <alignment horizontal="centerContinuous" vertical="center"/>
    </xf>
    <xf numFmtId="0" fontId="19" fillId="6" borderId="0" xfId="9" applyFont="1" applyFill="1" applyAlignment="1">
      <alignment vertical="center"/>
    </xf>
    <xf numFmtId="0" fontId="21" fillId="6" borderId="0" xfId="9" applyFont="1" applyFill="1" applyAlignment="1">
      <alignment horizontal="right" vertical="center"/>
    </xf>
    <xf numFmtId="0" fontId="19" fillId="0" borderId="0" xfId="9" applyFont="1" applyBorder="1" applyAlignment="1">
      <alignment vertical="center"/>
    </xf>
    <xf numFmtId="0" fontId="19" fillId="0" borderId="0" xfId="9" applyFont="1" applyFill="1" applyBorder="1" applyAlignment="1">
      <alignment vertical="center"/>
    </xf>
    <xf numFmtId="0" fontId="19" fillId="0" borderId="0" xfId="9" applyFont="1" applyAlignment="1">
      <alignment vertical="center" wrapText="1"/>
    </xf>
    <xf numFmtId="0" fontId="68" fillId="6" borderId="0" xfId="9" applyFont="1" applyFill="1" applyAlignment="1">
      <alignment horizontal="center" vertical="center" wrapText="1"/>
    </xf>
    <xf numFmtId="0" fontId="69" fillId="6" borderId="0" xfId="9" applyFont="1" applyFill="1" applyAlignment="1">
      <alignment horizontal="center" vertical="center" wrapText="1"/>
    </xf>
    <xf numFmtId="0" fontId="8" fillId="0" borderId="0" xfId="9" applyFont="1" applyAlignment="1">
      <alignment vertical="center" wrapText="1"/>
    </xf>
    <xf numFmtId="0" fontId="69" fillId="6" borderId="0" xfId="9" applyFont="1" applyFill="1" applyAlignment="1">
      <alignment horizontal="left" vertical="center" wrapText="1"/>
    </xf>
    <xf numFmtId="0" fontId="11" fillId="6" borderId="0" xfId="9" applyFont="1" applyFill="1" applyAlignment="1">
      <alignment horizontal="left" vertical="center" wrapText="1"/>
    </xf>
    <xf numFmtId="0" fontId="8" fillId="0" borderId="0" xfId="9" applyFont="1" applyFill="1" applyAlignment="1">
      <alignment horizontal="left" vertical="center" wrapText="1"/>
    </xf>
    <xf numFmtId="0" fontId="70" fillId="6" borderId="0" xfId="0" applyFont="1" applyFill="1" applyAlignment="1">
      <alignment horizontal="centerContinuous" vertical="center"/>
    </xf>
    <xf numFmtId="0" fontId="71" fillId="6" borderId="0" xfId="0" applyFont="1" applyFill="1" applyAlignment="1">
      <alignment horizontal="centerContinuous" vertical="center"/>
    </xf>
    <xf numFmtId="0" fontId="21" fillId="6" borderId="0" xfId="0" applyFont="1" applyFill="1" applyAlignment="1" applyProtection="1">
      <alignment vertical="center"/>
    </xf>
    <xf numFmtId="0" fontId="21" fillId="0" borderId="0" xfId="0" applyFont="1" applyFill="1" applyAlignment="1" applyProtection="1">
      <alignment vertical="center"/>
      <protection locked="0"/>
    </xf>
    <xf numFmtId="49" fontId="21" fillId="9" borderId="0" xfId="0" applyNumberFormat="1" applyFont="1" applyFill="1" applyAlignment="1" applyProtection="1">
      <alignment horizontal="left" vertical="center"/>
      <protection locked="0"/>
    </xf>
    <xf numFmtId="0" fontId="8" fillId="6" borderId="0" xfId="0" applyFont="1" applyFill="1" applyAlignment="1" applyProtection="1">
      <alignment vertical="center"/>
      <protection locked="0"/>
    </xf>
    <xf numFmtId="49" fontId="21" fillId="0" borderId="0" xfId="0" applyNumberFormat="1" applyFont="1" applyFill="1" applyAlignment="1" applyProtection="1">
      <alignment horizontal="left" vertical="center"/>
      <protection locked="0"/>
    </xf>
    <xf numFmtId="49" fontId="8" fillId="0" borderId="0" xfId="0" applyNumberFormat="1" applyFont="1" applyFill="1" applyAlignment="1" applyProtection="1">
      <alignment horizontal="left" vertical="center"/>
      <protection locked="0"/>
    </xf>
    <xf numFmtId="49" fontId="8" fillId="9" borderId="0" xfId="0" applyNumberFormat="1" applyFont="1" applyFill="1" applyAlignment="1" applyProtection="1">
      <alignment horizontal="left" vertical="center"/>
      <protection locked="0"/>
    </xf>
    <xf numFmtId="49" fontId="8" fillId="6" borderId="8" xfId="0" applyNumberFormat="1" applyFont="1" applyFill="1" applyBorder="1" applyAlignment="1">
      <alignment horizontal="left" vertical="center" indent="2"/>
    </xf>
    <xf numFmtId="0" fontId="11" fillId="6" borderId="8" xfId="12" applyFont="1" applyFill="1" applyBorder="1" applyAlignment="1" applyProtection="1">
      <alignment vertical="center"/>
    </xf>
    <xf numFmtId="0" fontId="9" fillId="6" borderId="8" xfId="0" applyFont="1" applyFill="1" applyBorder="1" applyAlignment="1">
      <alignment horizontal="center" vertical="center" wrapText="1"/>
    </xf>
    <xf numFmtId="49" fontId="8" fillId="0" borderId="8" xfId="0" applyNumberFormat="1" applyFont="1" applyFill="1" applyBorder="1" applyAlignment="1" applyProtection="1">
      <alignment horizontal="center" vertical="center"/>
      <protection locked="0"/>
    </xf>
    <xf numFmtId="49" fontId="6" fillId="6" borderId="8" xfId="0" applyNumberFormat="1" applyFont="1" applyFill="1" applyBorder="1" applyAlignment="1">
      <alignment horizontal="left" vertical="center" indent="2"/>
    </xf>
    <xf numFmtId="0" fontId="72" fillId="6" borderId="8" xfId="12" applyFont="1" applyFill="1" applyBorder="1" applyAlignment="1" applyProtection="1">
      <alignment vertical="center"/>
    </xf>
    <xf numFmtId="0" fontId="10" fillId="6" borderId="8" xfId="0" applyFont="1" applyFill="1" applyBorder="1" applyAlignment="1">
      <alignment horizontal="center" vertical="center" wrapText="1"/>
    </xf>
    <xf numFmtId="49" fontId="6" fillId="0" borderId="8" xfId="0" applyNumberFormat="1" applyFont="1" applyFill="1" applyBorder="1" applyAlignment="1" applyProtection="1">
      <alignment horizontal="center" vertical="center"/>
      <protection locked="0"/>
    </xf>
    <xf numFmtId="217" fontId="2" fillId="6" borderId="0" xfId="0" applyNumberFormat="1" applyFont="1" applyFill="1" applyAlignment="1">
      <alignment horizontal="left" vertical="center" indent="1"/>
    </xf>
  </cellXfs>
  <cellStyles count="203">
    <cellStyle name="常规" xfId="0" builtinId="0"/>
    <cellStyle name="货币[0]" xfId="1" builtinId="7"/>
    <cellStyle name="20% - 强调文字颜色 3" xfId="2" builtinId="38"/>
    <cellStyle name="输入" xfId="3" builtinId="20"/>
    <cellStyle name="货币" xfId="4" builtinId="4"/>
    <cellStyle name="Normalny_Arkusz1" xfId="5"/>
    <cellStyle name="args.style" xfId="6"/>
    <cellStyle name="千位分隔[0]" xfId="7" builtinId="6"/>
    <cellStyle name="40% - 强调文字颜色 3" xfId="8" builtinId="39"/>
    <cellStyle name="常规_资产评估申报表（新准则版） (version 1)" xfId="9"/>
    <cellStyle name="差" xfId="10" builtinId="27"/>
    <cellStyle name="千位分隔" xfId="11" builtinId="3"/>
    <cellStyle name="超链接" xfId="12" builtinId="8"/>
    <cellStyle name="好_01流动资产0911" xfId="13"/>
    <cellStyle name="60% - 强调文字颜色 3" xfId="14" builtinId="40"/>
    <cellStyle name="百分比" xfId="15" builtinId="5"/>
    <cellStyle name="已访问的超链接" xfId="16" builtinId="9"/>
    <cellStyle name="常规_Sailing Model-HK" xfId="17"/>
    <cellStyle name="Œ…‹æØ‚è_Region Orders (2)" xfId="18"/>
    <cellStyle name="注释" xfId="19" builtinId="10"/>
    <cellStyle name="60% - 强调文字颜色 2" xfId="20" builtinId="36"/>
    <cellStyle name="Entered" xfId="21"/>
    <cellStyle name="标题 4" xfId="22" builtinId="19"/>
    <cellStyle name="警告文本" xfId="23" builtinId="11"/>
    <cellStyle name="_ET_STYLE_NoName_00_" xfId="24"/>
    <cellStyle name="标题" xfId="25" builtinId="15"/>
    <cellStyle name="解释性文本" xfId="26" builtinId="53"/>
    <cellStyle name="标题 1" xfId="27" builtinId="16"/>
    <cellStyle name="一般_NEGS" xfId="28"/>
    <cellStyle name="标题 2" xfId="29" builtinId="17"/>
    <cellStyle name="0,0_x000d__x000a_NA_x000d__x000a_" xfId="30"/>
    <cellStyle name="_long term loan - others 300504_(中企华)审计评估联合申报明细表.V1" xfId="31"/>
    <cellStyle name="60% - 强调文字颜色 1" xfId="32" builtinId="32"/>
    <cellStyle name="标题 3" xfId="33" builtinId="18"/>
    <cellStyle name="??_0N-HANDLING " xfId="34"/>
    <cellStyle name="60% - 强调文字颜色 4" xfId="35" builtinId="44"/>
    <cellStyle name="输出" xfId="36" builtinId="21"/>
    <cellStyle name="霓付 [0]_97MBO" xfId="37"/>
    <cellStyle name="@_text" xfId="38"/>
    <cellStyle name="_KPMG original version_(中企华)审计评估联合申报明细表.V1" xfId="39"/>
    <cellStyle name="计算" xfId="40" builtinId="22"/>
    <cellStyle name="检查单元格" xfId="41" builtinId="23"/>
    <cellStyle name="20% - 强调文字颜色 6" xfId="42" builtinId="50"/>
    <cellStyle name="_long term loan - others 300504" xfId="43"/>
    <cellStyle name="强调文字颜色 2" xfId="44" builtinId="33"/>
    <cellStyle name="链接单元格" xfId="45" builtinId="24"/>
    <cellStyle name="汇总" xfId="46" builtinId="25"/>
    <cellStyle name="好" xfId="47" builtinId="26"/>
    <cellStyle name="适中" xfId="48" builtinId="28"/>
    <cellStyle name="20% - 强调文字颜色 5" xfId="49" builtinId="46"/>
    <cellStyle name="强调文字颜色 1" xfId="50" builtinId="29"/>
    <cellStyle name="20% - 强调文字颜色 1" xfId="51" builtinId="30"/>
    <cellStyle name="40% - 强调文字颜色 1" xfId="52" builtinId="31"/>
    <cellStyle name="20% - 强调文字颜色 2" xfId="53" builtinId="34"/>
    <cellStyle name="40% - 强调文字颜色 2" xfId="54" builtinId="35"/>
    <cellStyle name="强调文字颜色 3" xfId="55" builtinId="37"/>
    <cellStyle name="PSChar" xfId="56"/>
    <cellStyle name="_Part III.200406.Loan and Liabilities details.(Site Name)_Shenhua PBC package 050530" xfId="57"/>
    <cellStyle name="强调文字颜色 4" xfId="58" builtinId="41"/>
    <cellStyle name="20% - 强调文字颜色 4" xfId="59" builtinId="42"/>
    <cellStyle name="40% - 强调文字颜色 4" xfId="60" builtinId="43"/>
    <cellStyle name="强调文字颜色 5" xfId="61" builtinId="45"/>
    <cellStyle name="40% - 强调文字颜色 5" xfId="62" builtinId="47"/>
    <cellStyle name="60% - 强调文字颜色 5" xfId="63" builtinId="48"/>
    <cellStyle name="强调文字颜色 6" xfId="64" builtinId="49"/>
    <cellStyle name="千位_ 应交税金审定表" xfId="65"/>
    <cellStyle name="40% - 强调文字颜色 6" xfId="66" builtinId="51"/>
    <cellStyle name="60% - 强调文字颜色 6" xfId="67" builtinId="52"/>
    <cellStyle name="_long term loan - others 300504_KPMG original version_附件1：审计评估联合申报明细表" xfId="68"/>
    <cellStyle name="_long term loan - others 300504_KPMG original version_(中企华)审计评估联合申报明细表.V1" xfId="69"/>
    <cellStyle name="_KPMG original version_附件1：审计评估联合申报明细表" xfId="70"/>
    <cellStyle name="??" xfId="71"/>
    <cellStyle name="?? [0]" xfId="72"/>
    <cellStyle name="_CBRE明细表" xfId="73"/>
    <cellStyle name="_(中企华)审计评估联合申报明细表.V1" xfId="74"/>
    <cellStyle name="_KPMG original version" xfId="75"/>
    <cellStyle name="_long term loan - others 300504_KPMG original version" xfId="76"/>
    <cellStyle name="_long term loan - others 300504_Shenhua PBC package 050530" xfId="77"/>
    <cellStyle name="_long term loan - others 300504_Shenhua PBC package 050530_(中企华)审计评估联合申报明细表.V1" xfId="78"/>
    <cellStyle name="{Thousand}" xfId="79"/>
    <cellStyle name="_long term loan - others 300504_Shenhua PBC package 050530_附件1：审计评估联合申报明细表" xfId="80"/>
    <cellStyle name="_long term loan - others 300504_附件1：审计评估联合申报明细表" xfId="81"/>
    <cellStyle name="_long term loan - others 300504_审计调查表.V3" xfId="82"/>
    <cellStyle name="_Part III.200406.Loan and Liabilities details.(Site Name)" xfId="83"/>
    <cellStyle name="_Part III.200406.Loan and Liabilities details.(Site Name)_(中企华)审计评估联合申报明细表.V1" xfId="84"/>
    <cellStyle name="_Part III.200406.Loan and Liabilities details.(Site Name)_KPMG original version" xfId="85"/>
    <cellStyle name="_Part III.200406.Loan and Liabilities details.(Site Name)_KPMG original version_(中企华)审计评估联合申报明细表.V1" xfId="86"/>
    <cellStyle name="_Part III.200406.Loan and Liabilities details.(Site Name)_KPMG original version_附件1：审计评估联合申报明细表" xfId="87"/>
    <cellStyle name="_Part III.200406.Loan and Liabilities details.(Site Name)_Shenhua PBC package 050530_(中企华)审计评估联合申报明细表.V1" xfId="88"/>
    <cellStyle name="entry box" xfId="89"/>
    <cellStyle name="_Part III.200406.Loan and Liabilities details.(Site Name)_Shenhua PBC package 050530_附件1：审计评估联合申报明细表" xfId="90"/>
    <cellStyle name="_Part III.200406.Loan and Liabilities details.(Site Name)_附件1：审计评估联合申报明细表" xfId="91"/>
    <cellStyle name="_Part III.200406.Loan and Liabilities details.(Site Name)_审计调查表.V3" xfId="92"/>
    <cellStyle name="_Shenhua PBC package 050530" xfId="93"/>
    <cellStyle name="_Shenhua PBC package 050530_(中企华)审计评估联合申报明细表.V1" xfId="94"/>
    <cellStyle name="_Shenhua PBC package 050530_附件1：审计评估联合申报明细表" xfId="95"/>
    <cellStyle name="_房屋建筑评估申报表" xfId="96"/>
    <cellStyle name="_附件1：审计评估联合申报明细表" xfId="97"/>
    <cellStyle name="_审计调查表.V3" xfId="98"/>
    <cellStyle name="_文函专递0211-施工企业调查表（附件）" xfId="99"/>
    <cellStyle name="{Comma [0]}" xfId="100"/>
    <cellStyle name="{Comma}" xfId="101"/>
    <cellStyle name="{Date}" xfId="102"/>
    <cellStyle name="钎霖_laroux" xfId="103"/>
    <cellStyle name="per.style" xfId="104"/>
    <cellStyle name="{Thousand [0]}" xfId="105"/>
    <cellStyle name="{Month}" xfId="106"/>
    <cellStyle name="{Percent}" xfId="107"/>
    <cellStyle name="{Z'0000(1 dec)}" xfId="108"/>
    <cellStyle name="{Z'0000(4 dec)}" xfId="109"/>
    <cellStyle name="Calc Currency (0)" xfId="110"/>
    <cellStyle name="Comma  - Style3" xfId="111"/>
    <cellStyle name="category" xfId="112"/>
    <cellStyle name="Column Headings" xfId="113"/>
    <cellStyle name="Model" xfId="114"/>
    <cellStyle name="Column$Headings" xfId="115"/>
    <cellStyle name="Grey" xfId="116"/>
    <cellStyle name="Column_Title" xfId="117"/>
    <cellStyle name="Comma  - Style1" xfId="118"/>
    <cellStyle name="Milliers_!!!GO" xfId="119"/>
    <cellStyle name="Comma  - Style2" xfId="120"/>
    <cellStyle name="Comma  - Style4" xfId="121"/>
    <cellStyle name="Comma  - Style5" xfId="122"/>
    <cellStyle name="Comma  - Style6" xfId="123"/>
    <cellStyle name="Comma  - Style7" xfId="124"/>
    <cellStyle name="Comma  - Style8" xfId="125"/>
    <cellStyle name="Comma [0]_laroux" xfId="126"/>
    <cellStyle name="Comma_02(2003.12.31 PBC package.040304)" xfId="127"/>
    <cellStyle name="comma-d" xfId="128"/>
    <cellStyle name="Copied" xfId="129"/>
    <cellStyle name="COST1" xfId="130"/>
    <cellStyle name="Monétaire_!!!GO" xfId="131"/>
    <cellStyle name="Currency [0]_353HHC" xfId="132"/>
    <cellStyle name="Currency_353HHC" xfId="133"/>
    <cellStyle name="Date" xfId="134"/>
    <cellStyle name="Euro" xfId="135"/>
    <cellStyle name="e鯪9Y_x000b_" xfId="136"/>
    <cellStyle name="Format Number Column" xfId="137"/>
    <cellStyle name="gcd" xfId="138"/>
    <cellStyle name="千分位_ 白土" xfId="139"/>
    <cellStyle name="HEADER" xfId="140"/>
    <cellStyle name="常规_评估空白套表1" xfId="141"/>
    <cellStyle name="Header1" xfId="142"/>
    <cellStyle name="Header2" xfId="143"/>
    <cellStyle name="Input [yellow]" xfId="144"/>
    <cellStyle name="Input Cells" xfId="145"/>
    <cellStyle name="InputArea" xfId="146"/>
    <cellStyle name="KPMG Heading 1" xfId="147"/>
    <cellStyle name="KPMG Heading 2" xfId="148"/>
    <cellStyle name="KPMG Heading 3" xfId="149"/>
    <cellStyle name="KPMG Heading 4" xfId="150"/>
    <cellStyle name="KPMG Normal" xfId="151"/>
    <cellStyle name="KPMG Normal Text" xfId="152"/>
    <cellStyle name="常规 2" xfId="153"/>
    <cellStyle name="Lines Fill" xfId="154"/>
    <cellStyle name="Linked Cells" xfId="155"/>
    <cellStyle name="Milliers [0]_!!!GO" xfId="156"/>
    <cellStyle name="Monétaire [0]_!!!GO" xfId="157"/>
    <cellStyle name="New Times Roman" xfId="158"/>
    <cellStyle name="no dec" xfId="159"/>
    <cellStyle name="Normal" xfId="160"/>
    <cellStyle name="Normal - Style1" xfId="161"/>
    <cellStyle name="Normal_0105第二套审计报表定稿" xfId="162"/>
    <cellStyle name="Œ…‹æØ‚è [0.00]_Region Orders (2)" xfId="163"/>
    <cellStyle name="Percent [2]" xfId="164"/>
    <cellStyle name="Percent_PICC package Sept2002 (V120021005)1" xfId="165"/>
    <cellStyle name="样式 1" xfId="166"/>
    <cellStyle name="分级显示列_1_Book1" xfId="167"/>
    <cellStyle name="Prefilled" xfId="168"/>
    <cellStyle name="pricing" xfId="169"/>
    <cellStyle name="RevList" xfId="170"/>
    <cellStyle name="Sheet Head" xfId="171"/>
    <cellStyle name="style" xfId="172"/>
    <cellStyle name="style1" xfId="173"/>
    <cellStyle name="style2" xfId="174"/>
    <cellStyle name="subhead" xfId="175"/>
    <cellStyle name="Subtotal" xfId="176"/>
    <cellStyle name="差_01流动资产0911" xfId="177"/>
    <cellStyle name="常规 3" xfId="178"/>
    <cellStyle name="常规_01流动资产0911" xfId="179"/>
    <cellStyle name="常规_Sheet1" xfId="180"/>
    <cellStyle name="常规_报表格式" xfId="181"/>
    <cellStyle name="常规_存货" xfId="182"/>
    <cellStyle name="常规_评估申报表(样本new)" xfId="183"/>
    <cellStyle name="分级显示行_1_4附件二凯旋评估表" xfId="184"/>
    <cellStyle name="公司标准表" xfId="185"/>
    <cellStyle name="콤마 [0]_BOILER-CO1" xfId="186"/>
    <cellStyle name="콤마_BOILER-CO1" xfId="187"/>
    <cellStyle name="통화 [0]_BOILER-CO1" xfId="188"/>
    <cellStyle name="통화_BOILER-CO1" xfId="189"/>
    <cellStyle name="표준_0N-HANDLING " xfId="190"/>
    <cellStyle name="표준_kc-elec system check list" xfId="191"/>
    <cellStyle name="霓付_97MBO" xfId="192"/>
    <cellStyle name="烹拳 [0]_97MBO" xfId="193"/>
    <cellStyle name="烹拳_97MBO" xfId="194"/>
    <cellStyle name="普通_ 白土" xfId="195"/>
    <cellStyle name="千分位[0]_ 白土" xfId="196"/>
    <cellStyle name="千位[0]_ 应交税金审定表" xfId="197"/>
    <cellStyle name="千位分隔[0]_Sailing Model-HK" xfId="198"/>
    <cellStyle name="千位分隔_Sailing Model-HK" xfId="199"/>
    <cellStyle name="资产" xfId="200"/>
    <cellStyle name="千位分隔 6" xfId="201"/>
    <cellStyle name="常规_Book2" xfId="202"/>
  </cellStyles>
  <tableStyles count="0" defaultTableStyle="TableStyleMedium9" defaultPivotStyle="PivotStyleLight16"/>
  <colors>
    <mruColors>
      <color rgb="001FD1F5"/>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2.xml"/><Relationship Id="rId98" Type="http://schemas.openxmlformats.org/officeDocument/2006/relationships/externalLink" Target="externalLinks/externalLink1.xml"/><Relationship Id="rId97" Type="http://schemas.openxmlformats.org/officeDocument/2006/relationships/customXml" Target="../customXml/item2.xml"/><Relationship Id="rId96" Type="http://schemas.openxmlformats.org/officeDocument/2006/relationships/customXml" Target="../customXml/item1.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4" Type="http://schemas.openxmlformats.org/officeDocument/2006/relationships/sharedStrings" Target="sharedStrings.xml"/><Relationship Id="rId103" Type="http://schemas.openxmlformats.org/officeDocument/2006/relationships/styles" Target="styles.xml"/><Relationship Id="rId102" Type="http://schemas.openxmlformats.org/officeDocument/2006/relationships/theme" Target="theme/theme1.xml"/><Relationship Id="rId101" Type="http://schemas.openxmlformats.org/officeDocument/2006/relationships/externalLink" Target="externalLinks/externalLink4.xml"/><Relationship Id="rId100" Type="http://schemas.openxmlformats.org/officeDocument/2006/relationships/externalLink" Target="externalLinks/externalLink3.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1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xml.rels><?xml version="1.0" encoding="UTF-8" standalone="yes"?>
<Relationships xmlns="http://schemas.openxmlformats.org/package/2006/relationships"><Relationship Id="rId1" Type="http://schemas.openxmlformats.org/officeDocument/2006/relationships/hyperlink" Target="#&#30446;&#24405;!A1"/></Relationships>
</file>

<file path=xl/drawings/_rels/drawing2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2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3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4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5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6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7.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79.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0.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1.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2.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3.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4.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5.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86.xml.rels><?xml version="1.0" encoding="UTF-8" standalone="yes"?>
<Relationships xmlns="http://schemas.openxmlformats.org/package/2006/relationships"><Relationship Id="rId1" Type="http://schemas.openxmlformats.org/officeDocument/2006/relationships/hyperlink" Target="#&#32034;&#24341;!A1"/></Relationships>
</file>

<file path=xl/drawings/_rels/drawing9.xml.rels><?xml version="1.0" encoding="UTF-8" standalone="yes"?>
<Relationships xmlns="http://schemas.openxmlformats.org/package/2006/relationships"><Relationship Id="rId1" Type="http://schemas.openxmlformats.org/officeDocument/2006/relationships/hyperlink" Target="#&#32034;&#24341;!A1"/></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11</xdr:col>
      <xdr:colOff>28575</xdr:colOff>
      <xdr:row>1</xdr:row>
      <xdr:rowOff>0</xdr:rowOff>
    </xdr:from>
    <xdr:to>
      <xdr:col>12</xdr:col>
      <xdr:colOff>47625</xdr:colOff>
      <xdr:row>2</xdr:row>
      <xdr:rowOff>38100</xdr:rowOff>
    </xdr:to>
    <xdr:sp>
      <xdr:nvSpPr>
        <xdr:cNvPr id="108545" name="AutoShape 1">
          <a:hlinkClick xmlns:r="http://schemas.openxmlformats.org/officeDocument/2006/relationships" r:id="rId1"/>
        </xdr:cNvPr>
        <xdr:cNvSpPr>
          <a:spLocks noChangeArrowheads="1"/>
        </xdr:cNvSpPr>
      </xdr:nvSpPr>
      <xdr:spPr>
        <a:xfrm>
          <a:off x="9115425" y="266700"/>
          <a:ext cx="0" cy="3048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9</xdr:col>
      <xdr:colOff>76200</xdr:colOff>
      <xdr:row>0</xdr:row>
      <xdr:rowOff>0</xdr:rowOff>
    </xdr:from>
    <xdr:to>
      <xdr:col>10</xdr:col>
      <xdr:colOff>114300</xdr:colOff>
      <xdr:row>0</xdr:row>
      <xdr:rowOff>295275</xdr:rowOff>
    </xdr:to>
    <xdr:sp>
      <xdr:nvSpPr>
        <xdr:cNvPr id="91137" name="AutoShape 1">
          <a:hlinkClick xmlns:r="http://schemas.openxmlformats.org/officeDocument/2006/relationships" r:id="rId1"/>
        </xdr:cNvPr>
        <xdr:cNvSpPr>
          <a:spLocks noChangeArrowheads="1"/>
        </xdr:cNvSpPr>
      </xdr:nvSpPr>
      <xdr:spPr>
        <a:xfrm>
          <a:off x="8001000" y="0"/>
          <a:ext cx="695325" cy="2952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4</xdr:col>
      <xdr:colOff>1381125</xdr:colOff>
      <xdr:row>0</xdr:row>
      <xdr:rowOff>38100</xdr:rowOff>
    </xdr:from>
    <xdr:to>
      <xdr:col>5</xdr:col>
      <xdr:colOff>628650</xdr:colOff>
      <xdr:row>1</xdr:row>
      <xdr:rowOff>0</xdr:rowOff>
    </xdr:to>
    <xdr:sp>
      <xdr:nvSpPr>
        <xdr:cNvPr id="93185" name="AutoShape 1">
          <a:hlinkClick xmlns:r="http://schemas.openxmlformats.org/officeDocument/2006/relationships" r:id="rId1"/>
        </xdr:cNvPr>
        <xdr:cNvSpPr>
          <a:spLocks noChangeArrowheads="1"/>
        </xdr:cNvSpPr>
      </xdr:nvSpPr>
      <xdr:spPr>
        <a:xfrm>
          <a:off x="7496175" y="38100"/>
          <a:ext cx="838200" cy="2857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10</xdr:col>
      <xdr:colOff>542925</xdr:colOff>
      <xdr:row>0</xdr:row>
      <xdr:rowOff>57150</xdr:rowOff>
    </xdr:from>
    <xdr:to>
      <xdr:col>11</xdr:col>
      <xdr:colOff>647700</xdr:colOff>
      <xdr:row>1</xdr:row>
      <xdr:rowOff>57150</xdr:rowOff>
    </xdr:to>
    <xdr:sp>
      <xdr:nvSpPr>
        <xdr:cNvPr id="4101" name="AutoShape 5">
          <a:hlinkClick xmlns:r="http://schemas.openxmlformats.org/officeDocument/2006/relationships" r:id="rId1"/>
        </xdr:cNvPr>
        <xdr:cNvSpPr>
          <a:spLocks noChangeArrowheads="1"/>
        </xdr:cNvSpPr>
      </xdr:nvSpPr>
      <xdr:spPr>
        <a:xfrm>
          <a:off x="8458200" y="57150"/>
          <a:ext cx="7524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10</xdr:col>
      <xdr:colOff>323850</xdr:colOff>
      <xdr:row>0</xdr:row>
      <xdr:rowOff>57150</xdr:rowOff>
    </xdr:from>
    <xdr:to>
      <xdr:col>11</xdr:col>
      <xdr:colOff>228600</xdr:colOff>
      <xdr:row>1</xdr:row>
      <xdr:rowOff>47625</xdr:rowOff>
    </xdr:to>
    <xdr:sp>
      <xdr:nvSpPr>
        <xdr:cNvPr id="3076" name="AutoShape 4">
          <a:hlinkClick xmlns:r="http://schemas.openxmlformats.org/officeDocument/2006/relationships" r:id="rId1"/>
        </xdr:cNvPr>
        <xdr:cNvSpPr>
          <a:spLocks noChangeArrowheads="1"/>
        </xdr:cNvSpPr>
      </xdr:nvSpPr>
      <xdr:spPr>
        <a:xfrm>
          <a:off x="8315325" y="57150"/>
          <a:ext cx="600075" cy="31432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10</xdr:col>
      <xdr:colOff>57150</xdr:colOff>
      <xdr:row>0</xdr:row>
      <xdr:rowOff>0</xdr:rowOff>
    </xdr:from>
    <xdr:to>
      <xdr:col>11</xdr:col>
      <xdr:colOff>142875</xdr:colOff>
      <xdr:row>1</xdr:row>
      <xdr:rowOff>19050</xdr:rowOff>
    </xdr:to>
    <xdr:sp>
      <xdr:nvSpPr>
        <xdr:cNvPr id="73734" name="AutoShape 6">
          <a:hlinkClick xmlns:r="http://schemas.openxmlformats.org/officeDocument/2006/relationships" r:id="rId1"/>
        </xdr:cNvPr>
        <xdr:cNvSpPr>
          <a:spLocks noChangeArrowheads="1"/>
        </xdr:cNvSpPr>
      </xdr:nvSpPr>
      <xdr:spPr>
        <a:xfrm>
          <a:off x="8039100"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11</xdr:col>
      <xdr:colOff>85725</xdr:colOff>
      <xdr:row>0</xdr:row>
      <xdr:rowOff>9525</xdr:rowOff>
    </xdr:from>
    <xdr:to>
      <xdr:col>11</xdr:col>
      <xdr:colOff>790575</xdr:colOff>
      <xdr:row>1</xdr:row>
      <xdr:rowOff>19050</xdr:rowOff>
    </xdr:to>
    <xdr:sp>
      <xdr:nvSpPr>
        <xdr:cNvPr id="2" name="AutoShape 2">
          <a:hlinkClick xmlns:r="http://schemas.openxmlformats.org/officeDocument/2006/relationships" r:id="rId1"/>
        </xdr:cNvPr>
        <xdr:cNvSpPr>
          <a:spLocks noChangeArrowheads="1"/>
        </xdr:cNvSpPr>
      </xdr:nvSpPr>
      <xdr:spPr>
        <a:xfrm>
          <a:off x="9953625" y="9525"/>
          <a:ext cx="704850"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14</xdr:col>
      <xdr:colOff>247650</xdr:colOff>
      <xdr:row>0</xdr:row>
      <xdr:rowOff>19050</xdr:rowOff>
    </xdr:from>
    <xdr:to>
      <xdr:col>15</xdr:col>
      <xdr:colOff>257175</xdr:colOff>
      <xdr:row>1</xdr:row>
      <xdr:rowOff>57150</xdr:rowOff>
    </xdr:to>
    <xdr:sp>
      <xdr:nvSpPr>
        <xdr:cNvPr id="5132" name="AutoShape 12">
          <a:hlinkClick xmlns:r="http://schemas.openxmlformats.org/officeDocument/2006/relationships" r:id="rId1"/>
        </xdr:cNvPr>
        <xdr:cNvSpPr>
          <a:spLocks noChangeArrowheads="1"/>
        </xdr:cNvSpPr>
      </xdr:nvSpPr>
      <xdr:spPr>
        <a:xfrm>
          <a:off x="12868275" y="19050"/>
          <a:ext cx="704850" cy="3619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14</xdr:col>
      <xdr:colOff>161925</xdr:colOff>
      <xdr:row>0</xdr:row>
      <xdr:rowOff>19050</xdr:rowOff>
    </xdr:from>
    <xdr:to>
      <xdr:col>15</xdr:col>
      <xdr:colOff>38100</xdr:colOff>
      <xdr:row>1</xdr:row>
      <xdr:rowOff>9525</xdr:rowOff>
    </xdr:to>
    <xdr:sp>
      <xdr:nvSpPr>
        <xdr:cNvPr id="16391" name="AutoShape 7">
          <a:hlinkClick xmlns:r="http://schemas.openxmlformats.org/officeDocument/2006/relationships" r:id="rId1"/>
        </xdr:cNvPr>
        <xdr:cNvSpPr>
          <a:spLocks noChangeArrowheads="1"/>
        </xdr:cNvSpPr>
      </xdr:nvSpPr>
      <xdr:spPr>
        <a:xfrm>
          <a:off x="12420600" y="19050"/>
          <a:ext cx="704850" cy="31432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9</xdr:col>
      <xdr:colOff>219075</xdr:colOff>
      <xdr:row>0</xdr:row>
      <xdr:rowOff>0</xdr:rowOff>
    </xdr:from>
    <xdr:to>
      <xdr:col>10</xdr:col>
      <xdr:colOff>133350</xdr:colOff>
      <xdr:row>1</xdr:row>
      <xdr:rowOff>19050</xdr:rowOff>
    </xdr:to>
    <xdr:sp>
      <xdr:nvSpPr>
        <xdr:cNvPr id="7172" name="AutoShape 4">
          <a:hlinkClick xmlns:r="http://schemas.openxmlformats.org/officeDocument/2006/relationships" r:id="rId1"/>
        </xdr:cNvPr>
        <xdr:cNvSpPr>
          <a:spLocks noChangeArrowheads="1"/>
        </xdr:cNvSpPr>
      </xdr:nvSpPr>
      <xdr:spPr>
        <a:xfrm>
          <a:off x="8010525"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7</xdr:col>
      <xdr:colOff>409575</xdr:colOff>
      <xdr:row>0</xdr:row>
      <xdr:rowOff>9525</xdr:rowOff>
    </xdr:from>
    <xdr:to>
      <xdr:col>8</xdr:col>
      <xdr:colOff>257175</xdr:colOff>
      <xdr:row>1</xdr:row>
      <xdr:rowOff>19050</xdr:rowOff>
    </xdr:to>
    <xdr:sp>
      <xdr:nvSpPr>
        <xdr:cNvPr id="6148" name="AutoShape 4">
          <a:hlinkClick xmlns:r="http://schemas.openxmlformats.org/officeDocument/2006/relationships" r:id="rId1"/>
        </xdr:cNvPr>
        <xdr:cNvSpPr>
          <a:spLocks noChangeArrowheads="1"/>
        </xdr:cNvSpPr>
      </xdr:nvSpPr>
      <xdr:spPr>
        <a:xfrm>
          <a:off x="7781925" y="9525"/>
          <a:ext cx="695325"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4</xdr:col>
      <xdr:colOff>180975</xdr:colOff>
      <xdr:row>0</xdr:row>
      <xdr:rowOff>0</xdr:rowOff>
    </xdr:from>
    <xdr:to>
      <xdr:col>4</xdr:col>
      <xdr:colOff>885825</xdr:colOff>
      <xdr:row>1</xdr:row>
      <xdr:rowOff>85725</xdr:rowOff>
    </xdr:to>
    <xdr:sp>
      <xdr:nvSpPr>
        <xdr:cNvPr id="124929" name="AutoShape 1">
          <a:hlinkClick xmlns:r="http://schemas.openxmlformats.org/officeDocument/2006/relationships" r:id="rId1"/>
        </xdr:cNvPr>
        <xdr:cNvSpPr>
          <a:spLocks noChangeArrowheads="1"/>
        </xdr:cNvSpPr>
      </xdr:nvSpPr>
      <xdr:spPr>
        <a:xfrm>
          <a:off x="7620000"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0">
            <a:defRPr sz="1000"/>
          </a:pPr>
          <a:r>
            <a:rPr lang="en-US" altLang="zh-CN" sz="1200" b="1" i="1" u="dbl" strike="noStrike" baseline="0">
              <a:solidFill>
                <a:srgbClr val="FF0000"/>
              </a:solidFill>
              <a:latin typeface="Arial Narrow" panose="020B0606020202030204"/>
            </a:rPr>
            <a:t>Back</a:t>
          </a:r>
          <a:endParaRPr lang="en-US" altLang="zh-CN" sz="1200" b="1" i="1" u="dbl" strike="noStrike" baseline="0">
            <a:solidFill>
              <a:srgbClr val="FF0000"/>
            </a:solidFill>
            <a:latin typeface="Arial Narrow" panose="020B0606020202030204"/>
          </a:endParaRPr>
        </a:p>
      </xdr:txBody>
    </xdr:sp>
    <xdr:clientData fPrintsWithSheet="0"/>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14</xdr:col>
      <xdr:colOff>95250</xdr:colOff>
      <xdr:row>0</xdr:row>
      <xdr:rowOff>0</xdr:rowOff>
    </xdr:from>
    <xdr:to>
      <xdr:col>15</xdr:col>
      <xdr:colOff>9525</xdr:colOff>
      <xdr:row>1</xdr:row>
      <xdr:rowOff>9525</xdr:rowOff>
    </xdr:to>
    <xdr:sp>
      <xdr:nvSpPr>
        <xdr:cNvPr id="17420" name="AutoShape 12">
          <a:hlinkClick xmlns:r="http://schemas.openxmlformats.org/officeDocument/2006/relationships" r:id="rId1"/>
        </xdr:cNvPr>
        <xdr:cNvSpPr>
          <a:spLocks noChangeArrowheads="1"/>
        </xdr:cNvSpPr>
      </xdr:nvSpPr>
      <xdr:spPr>
        <a:xfrm>
          <a:off x="13011150" y="0"/>
          <a:ext cx="704850"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4</xdr:col>
      <xdr:colOff>800100</xdr:colOff>
      <xdr:row>0</xdr:row>
      <xdr:rowOff>0</xdr:rowOff>
    </xdr:from>
    <xdr:to>
      <xdr:col>4</xdr:col>
      <xdr:colOff>1409700</xdr:colOff>
      <xdr:row>1</xdr:row>
      <xdr:rowOff>0</xdr:rowOff>
    </xdr:to>
    <xdr:sp>
      <xdr:nvSpPr>
        <xdr:cNvPr id="9218" name="AutoShape 2">
          <a:hlinkClick xmlns:r="http://schemas.openxmlformats.org/officeDocument/2006/relationships" r:id="rId1"/>
        </xdr:cNvPr>
        <xdr:cNvSpPr>
          <a:spLocks noChangeArrowheads="1"/>
        </xdr:cNvSpPr>
      </xdr:nvSpPr>
      <xdr:spPr>
        <a:xfrm>
          <a:off x="75057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11</xdr:col>
      <xdr:colOff>314325</xdr:colOff>
      <xdr:row>0</xdr:row>
      <xdr:rowOff>0</xdr:rowOff>
    </xdr:from>
    <xdr:to>
      <xdr:col>12</xdr:col>
      <xdr:colOff>390525</xdr:colOff>
      <xdr:row>1</xdr:row>
      <xdr:rowOff>0</xdr:rowOff>
    </xdr:to>
    <xdr:sp>
      <xdr:nvSpPr>
        <xdr:cNvPr id="114689" name="AutoShape 1">
          <a:hlinkClick xmlns:r="http://schemas.openxmlformats.org/officeDocument/2006/relationships" r:id="rId1"/>
        </xdr:cNvPr>
        <xdr:cNvSpPr>
          <a:spLocks noChangeArrowheads="1"/>
        </xdr:cNvSpPr>
      </xdr:nvSpPr>
      <xdr:spPr>
        <a:xfrm>
          <a:off x="8620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5</xdr:col>
      <xdr:colOff>285750</xdr:colOff>
      <xdr:row>0</xdr:row>
      <xdr:rowOff>0</xdr:rowOff>
    </xdr:from>
    <xdr:to>
      <xdr:col>5</xdr:col>
      <xdr:colOff>990600</xdr:colOff>
      <xdr:row>1</xdr:row>
      <xdr:rowOff>19050</xdr:rowOff>
    </xdr:to>
    <xdr:sp>
      <xdr:nvSpPr>
        <xdr:cNvPr id="2" name="AutoShape 1">
          <a:hlinkClick xmlns:r="http://schemas.openxmlformats.org/officeDocument/2006/relationships" r:id="rId1"/>
        </xdr:cNvPr>
        <xdr:cNvSpPr>
          <a:spLocks noChangeArrowheads="1"/>
        </xdr:cNvSpPr>
      </xdr:nvSpPr>
      <xdr:spPr>
        <a:xfrm>
          <a:off x="7760970" y="0"/>
          <a:ext cx="68961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13</xdr:col>
      <xdr:colOff>238125</xdr:colOff>
      <xdr:row>0</xdr:row>
      <xdr:rowOff>0</xdr:rowOff>
    </xdr:from>
    <xdr:to>
      <xdr:col>14</xdr:col>
      <xdr:colOff>257175</xdr:colOff>
      <xdr:row>1</xdr:row>
      <xdr:rowOff>0</xdr:rowOff>
    </xdr:to>
    <xdr:sp>
      <xdr:nvSpPr>
        <xdr:cNvPr id="10244" name="AutoShape 4">
          <a:hlinkClick xmlns:r="http://schemas.openxmlformats.org/officeDocument/2006/relationships" r:id="rId1"/>
        </xdr:cNvPr>
        <xdr:cNvSpPr>
          <a:spLocks noChangeArrowheads="1"/>
        </xdr:cNvSpPr>
      </xdr:nvSpPr>
      <xdr:spPr>
        <a:xfrm>
          <a:off x="10490835" y="0"/>
          <a:ext cx="73533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xdr:from>
      <xdr:col>11</xdr:col>
      <xdr:colOff>609600</xdr:colOff>
      <xdr:row>0</xdr:row>
      <xdr:rowOff>19050</xdr:rowOff>
    </xdr:from>
    <xdr:to>
      <xdr:col>12</xdr:col>
      <xdr:colOff>457200</xdr:colOff>
      <xdr:row>1</xdr:row>
      <xdr:rowOff>19050</xdr:rowOff>
    </xdr:to>
    <xdr:sp>
      <xdr:nvSpPr>
        <xdr:cNvPr id="69634" name="AutoShape 2">
          <a:hlinkClick xmlns:r="http://schemas.openxmlformats.org/officeDocument/2006/relationships" r:id="rId1"/>
        </xdr:cNvPr>
        <xdr:cNvSpPr>
          <a:spLocks noChangeArrowheads="1"/>
        </xdr:cNvSpPr>
      </xdr:nvSpPr>
      <xdr:spPr>
        <a:xfrm>
          <a:off x="9105900" y="1905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xdr:from>
      <xdr:col>12</xdr:col>
      <xdr:colOff>485775</xdr:colOff>
      <xdr:row>0</xdr:row>
      <xdr:rowOff>57150</xdr:rowOff>
    </xdr:from>
    <xdr:to>
      <xdr:col>13</xdr:col>
      <xdr:colOff>428625</xdr:colOff>
      <xdr:row>1</xdr:row>
      <xdr:rowOff>57150</xdr:rowOff>
    </xdr:to>
    <xdr:sp>
      <xdr:nvSpPr>
        <xdr:cNvPr id="70658" name="AutoShape 2">
          <a:hlinkClick xmlns:r="http://schemas.openxmlformats.org/officeDocument/2006/relationships" r:id="rId1"/>
        </xdr:cNvPr>
        <xdr:cNvSpPr>
          <a:spLocks noChangeArrowheads="1"/>
        </xdr:cNvSpPr>
      </xdr:nvSpPr>
      <xdr:spPr>
        <a:xfrm>
          <a:off x="9410700" y="5715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xdr:from>
      <xdr:col>12</xdr:col>
      <xdr:colOff>266700</xdr:colOff>
      <xdr:row>0</xdr:row>
      <xdr:rowOff>0</xdr:rowOff>
    </xdr:from>
    <xdr:to>
      <xdr:col>13</xdr:col>
      <xdr:colOff>285750</xdr:colOff>
      <xdr:row>1</xdr:row>
      <xdr:rowOff>0</xdr:rowOff>
    </xdr:to>
    <xdr:sp>
      <xdr:nvSpPr>
        <xdr:cNvPr id="115713" name="AutoShape 1">
          <a:hlinkClick xmlns:r="http://schemas.openxmlformats.org/officeDocument/2006/relationships" r:id="rId1"/>
        </xdr:cNvPr>
        <xdr:cNvSpPr>
          <a:spLocks noChangeArrowheads="1"/>
        </xdr:cNvSpPr>
      </xdr:nvSpPr>
      <xdr:spPr>
        <a:xfrm>
          <a:off x="9391650" y="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xdr:from>
      <xdr:col>12</xdr:col>
      <xdr:colOff>104775</xdr:colOff>
      <xdr:row>0</xdr:row>
      <xdr:rowOff>38100</xdr:rowOff>
    </xdr:from>
    <xdr:to>
      <xdr:col>13</xdr:col>
      <xdr:colOff>180975</xdr:colOff>
      <xdr:row>1</xdr:row>
      <xdr:rowOff>38100</xdr:rowOff>
    </xdr:to>
    <xdr:sp>
      <xdr:nvSpPr>
        <xdr:cNvPr id="116737" name="AutoShape 1">
          <a:hlinkClick xmlns:r="http://schemas.openxmlformats.org/officeDocument/2006/relationships" r:id="rId1"/>
        </xdr:cNvPr>
        <xdr:cNvSpPr>
          <a:spLocks noChangeArrowheads="1"/>
        </xdr:cNvSpPr>
      </xdr:nvSpPr>
      <xdr:spPr>
        <a:xfrm>
          <a:off x="8524875" y="3810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xdr:from>
      <xdr:col>7</xdr:col>
      <xdr:colOff>266700</xdr:colOff>
      <xdr:row>0</xdr:row>
      <xdr:rowOff>0</xdr:rowOff>
    </xdr:from>
    <xdr:to>
      <xdr:col>8</xdr:col>
      <xdr:colOff>0</xdr:colOff>
      <xdr:row>1</xdr:row>
      <xdr:rowOff>0</xdr:rowOff>
    </xdr:to>
    <xdr:sp>
      <xdr:nvSpPr>
        <xdr:cNvPr id="24581" name="AutoShape 5">
          <a:hlinkClick xmlns:r="http://schemas.openxmlformats.org/officeDocument/2006/relationships" r:id="rId1"/>
        </xdr:cNvPr>
        <xdr:cNvSpPr>
          <a:spLocks noChangeArrowheads="1"/>
        </xdr:cNvSpPr>
      </xdr:nvSpPr>
      <xdr:spPr>
        <a:xfrm>
          <a:off x="7286625" y="0"/>
          <a:ext cx="5810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6</xdr:col>
      <xdr:colOff>714375</xdr:colOff>
      <xdr:row>0</xdr:row>
      <xdr:rowOff>9525</xdr:rowOff>
    </xdr:from>
    <xdr:to>
      <xdr:col>7</xdr:col>
      <xdr:colOff>657225</xdr:colOff>
      <xdr:row>1</xdr:row>
      <xdr:rowOff>66675</xdr:rowOff>
    </xdr:to>
    <xdr:sp>
      <xdr:nvSpPr>
        <xdr:cNvPr id="107607" name="AutoShape 87">
          <a:hlinkClick xmlns:r="http://schemas.openxmlformats.org/officeDocument/2006/relationships" r:id="rId1"/>
        </xdr:cNvPr>
        <xdr:cNvSpPr>
          <a:spLocks noChangeArrowheads="1"/>
        </xdr:cNvSpPr>
      </xdr:nvSpPr>
      <xdr:spPr>
        <a:xfrm>
          <a:off x="8772525" y="9525"/>
          <a:ext cx="1057275" cy="3810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xdr:from>
      <xdr:col>8</xdr:col>
      <xdr:colOff>295275</xdr:colOff>
      <xdr:row>0</xdr:row>
      <xdr:rowOff>0</xdr:rowOff>
    </xdr:from>
    <xdr:to>
      <xdr:col>9</xdr:col>
      <xdr:colOff>161925</xdr:colOff>
      <xdr:row>1</xdr:row>
      <xdr:rowOff>0</xdr:rowOff>
    </xdr:to>
    <xdr:sp>
      <xdr:nvSpPr>
        <xdr:cNvPr id="25603" name="AutoShape 3">
          <a:hlinkClick xmlns:r="http://schemas.openxmlformats.org/officeDocument/2006/relationships" r:id="rId1"/>
        </xdr:cNvPr>
        <xdr:cNvSpPr>
          <a:spLocks noChangeArrowheads="1"/>
        </xdr:cNvSpPr>
      </xdr:nvSpPr>
      <xdr:spPr>
        <a:xfrm>
          <a:off x="7867650" y="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xdr:from>
      <xdr:col>4</xdr:col>
      <xdr:colOff>1514475</xdr:colOff>
      <xdr:row>0</xdr:row>
      <xdr:rowOff>0</xdr:rowOff>
    </xdr:from>
    <xdr:to>
      <xdr:col>5</xdr:col>
      <xdr:colOff>590550</xdr:colOff>
      <xdr:row>1</xdr:row>
      <xdr:rowOff>0</xdr:rowOff>
    </xdr:to>
    <xdr:sp>
      <xdr:nvSpPr>
        <xdr:cNvPr id="95233" name="AutoShape 1">
          <a:hlinkClick xmlns:r="http://schemas.openxmlformats.org/officeDocument/2006/relationships" r:id="rId1"/>
        </xdr:cNvPr>
        <xdr:cNvSpPr>
          <a:spLocks noChangeArrowheads="1"/>
        </xdr:cNvSpPr>
      </xdr:nvSpPr>
      <xdr:spPr>
        <a:xfrm>
          <a:off x="7553325" y="0"/>
          <a:ext cx="70485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xdr:from>
      <xdr:col>4</xdr:col>
      <xdr:colOff>457200</xdr:colOff>
      <xdr:row>0</xdr:row>
      <xdr:rowOff>0</xdr:rowOff>
    </xdr:from>
    <xdr:to>
      <xdr:col>4</xdr:col>
      <xdr:colOff>1066800</xdr:colOff>
      <xdr:row>1</xdr:row>
      <xdr:rowOff>0</xdr:rowOff>
    </xdr:to>
    <xdr:sp>
      <xdr:nvSpPr>
        <xdr:cNvPr id="117762" name="AutoShape 2">
          <a:hlinkClick xmlns:r="http://schemas.openxmlformats.org/officeDocument/2006/relationships" r:id="rId1"/>
        </xdr:cNvPr>
        <xdr:cNvSpPr>
          <a:spLocks noChangeArrowheads="1"/>
        </xdr:cNvSpPr>
      </xdr:nvSpPr>
      <xdr:spPr>
        <a:xfrm>
          <a:off x="71628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xdr:from>
      <xdr:col>10</xdr:col>
      <xdr:colOff>314325</xdr:colOff>
      <xdr:row>0</xdr:row>
      <xdr:rowOff>0</xdr:rowOff>
    </xdr:from>
    <xdr:to>
      <xdr:col>11</xdr:col>
      <xdr:colOff>238125</xdr:colOff>
      <xdr:row>1</xdr:row>
      <xdr:rowOff>0</xdr:rowOff>
    </xdr:to>
    <xdr:sp>
      <xdr:nvSpPr>
        <xdr:cNvPr id="14346" name="AutoShape 10">
          <a:hlinkClick xmlns:r="http://schemas.openxmlformats.org/officeDocument/2006/relationships" r:id="rId1"/>
        </xdr:cNvPr>
        <xdr:cNvSpPr>
          <a:spLocks noChangeArrowheads="1"/>
        </xdr:cNvSpPr>
      </xdr:nvSpPr>
      <xdr:spPr>
        <a:xfrm>
          <a:off x="82296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xdr:from>
      <xdr:col>10</xdr:col>
      <xdr:colOff>85725</xdr:colOff>
      <xdr:row>0</xdr:row>
      <xdr:rowOff>0</xdr:rowOff>
    </xdr:from>
    <xdr:to>
      <xdr:col>11</xdr:col>
      <xdr:colOff>38100</xdr:colOff>
      <xdr:row>1</xdr:row>
      <xdr:rowOff>0</xdr:rowOff>
    </xdr:to>
    <xdr:sp>
      <xdr:nvSpPr>
        <xdr:cNvPr id="118786" name="AutoShape 2">
          <a:hlinkClick xmlns:r="http://schemas.openxmlformats.org/officeDocument/2006/relationships" r:id="rId1"/>
        </xdr:cNvPr>
        <xdr:cNvSpPr>
          <a:spLocks noChangeArrowheads="1"/>
        </xdr:cNvSpPr>
      </xdr:nvSpPr>
      <xdr:spPr>
        <a:xfrm>
          <a:off x="81057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xdr:from>
      <xdr:col>10</xdr:col>
      <xdr:colOff>57150</xdr:colOff>
      <xdr:row>0</xdr:row>
      <xdr:rowOff>0</xdr:rowOff>
    </xdr:from>
    <xdr:to>
      <xdr:col>10</xdr:col>
      <xdr:colOff>666750</xdr:colOff>
      <xdr:row>1</xdr:row>
      <xdr:rowOff>0</xdr:rowOff>
    </xdr:to>
    <xdr:sp>
      <xdr:nvSpPr>
        <xdr:cNvPr id="74760" name="AutoShape 8">
          <a:hlinkClick xmlns:r="http://schemas.openxmlformats.org/officeDocument/2006/relationships" r:id="rId1"/>
        </xdr:cNvPr>
        <xdr:cNvSpPr>
          <a:spLocks noChangeArrowheads="1"/>
        </xdr:cNvSpPr>
      </xdr:nvSpPr>
      <xdr:spPr>
        <a:xfrm>
          <a:off x="79914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xdr:from>
      <xdr:col>10</xdr:col>
      <xdr:colOff>0</xdr:colOff>
      <xdr:row>0</xdr:row>
      <xdr:rowOff>0</xdr:rowOff>
    </xdr:from>
    <xdr:to>
      <xdr:col>10</xdr:col>
      <xdr:colOff>609600</xdr:colOff>
      <xdr:row>1</xdr:row>
      <xdr:rowOff>0</xdr:rowOff>
    </xdr:to>
    <xdr:sp>
      <xdr:nvSpPr>
        <xdr:cNvPr id="96258" name="AutoShape 2">
          <a:hlinkClick xmlns:r="http://schemas.openxmlformats.org/officeDocument/2006/relationships" r:id="rId1"/>
        </xdr:cNvPr>
        <xdr:cNvSpPr>
          <a:spLocks noChangeArrowheads="1"/>
        </xdr:cNvSpPr>
      </xdr:nvSpPr>
      <xdr:spPr>
        <a:xfrm>
          <a:off x="78867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xdr:from>
      <xdr:col>7</xdr:col>
      <xdr:colOff>238125</xdr:colOff>
      <xdr:row>0</xdr:row>
      <xdr:rowOff>0</xdr:rowOff>
    </xdr:from>
    <xdr:to>
      <xdr:col>8</xdr:col>
      <xdr:colOff>114300</xdr:colOff>
      <xdr:row>1</xdr:row>
      <xdr:rowOff>0</xdr:rowOff>
    </xdr:to>
    <xdr:sp>
      <xdr:nvSpPr>
        <xdr:cNvPr id="76807" name="AutoShape 7">
          <a:hlinkClick xmlns:r="http://schemas.openxmlformats.org/officeDocument/2006/relationships" r:id="rId1"/>
        </xdr:cNvPr>
        <xdr:cNvSpPr>
          <a:spLocks noChangeArrowheads="1"/>
        </xdr:cNvSpPr>
      </xdr:nvSpPr>
      <xdr:spPr>
        <a:xfrm>
          <a:off x="7858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xdr:from>
      <xdr:col>9</xdr:col>
      <xdr:colOff>123825</xdr:colOff>
      <xdr:row>0</xdr:row>
      <xdr:rowOff>0</xdr:rowOff>
    </xdr:from>
    <xdr:to>
      <xdr:col>10</xdr:col>
      <xdr:colOff>19050</xdr:colOff>
      <xdr:row>1</xdr:row>
      <xdr:rowOff>0</xdr:rowOff>
    </xdr:to>
    <xdr:sp>
      <xdr:nvSpPr>
        <xdr:cNvPr id="98306" name="AutoShape 2">
          <a:hlinkClick xmlns:r="http://schemas.openxmlformats.org/officeDocument/2006/relationships" r:id="rId1"/>
        </xdr:cNvPr>
        <xdr:cNvSpPr>
          <a:spLocks noChangeArrowheads="1"/>
        </xdr:cNvSpPr>
      </xdr:nvSpPr>
      <xdr:spPr>
        <a:xfrm>
          <a:off x="77914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xdr:from>
      <xdr:col>24</xdr:col>
      <xdr:colOff>352425</xdr:colOff>
      <xdr:row>0</xdr:row>
      <xdr:rowOff>0</xdr:rowOff>
    </xdr:from>
    <xdr:to>
      <xdr:col>25</xdr:col>
      <xdr:colOff>371475</xdr:colOff>
      <xdr:row>1</xdr:row>
      <xdr:rowOff>0</xdr:rowOff>
    </xdr:to>
    <xdr:sp>
      <xdr:nvSpPr>
        <xdr:cNvPr id="75784" name="AutoShape 8">
          <a:hlinkClick xmlns:r="http://schemas.openxmlformats.org/officeDocument/2006/relationships" r:id="rId1"/>
        </xdr:cNvPr>
        <xdr:cNvSpPr>
          <a:spLocks noChangeArrowheads="1"/>
        </xdr:cNvSpPr>
      </xdr:nvSpPr>
      <xdr:spPr>
        <a:xfrm>
          <a:off x="15649575" y="0"/>
          <a:ext cx="6000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5</xdr:col>
      <xdr:colOff>285750</xdr:colOff>
      <xdr:row>0</xdr:row>
      <xdr:rowOff>0</xdr:rowOff>
    </xdr:from>
    <xdr:to>
      <xdr:col>5</xdr:col>
      <xdr:colOff>990600</xdr:colOff>
      <xdr:row>1</xdr:row>
      <xdr:rowOff>19050</xdr:rowOff>
    </xdr:to>
    <xdr:sp>
      <xdr:nvSpPr>
        <xdr:cNvPr id="92161" name="AutoShape 1">
          <a:hlinkClick xmlns:r="http://schemas.openxmlformats.org/officeDocument/2006/relationships" r:id="rId1"/>
        </xdr:cNvPr>
        <xdr:cNvSpPr>
          <a:spLocks noChangeArrowheads="1"/>
        </xdr:cNvSpPr>
      </xdr:nvSpPr>
      <xdr:spPr>
        <a:xfrm>
          <a:off x="7915275" y="0"/>
          <a:ext cx="704850" cy="3429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0.xml><?xml version="1.0" encoding="utf-8"?>
<xdr:wsDr xmlns:xdr="http://schemas.openxmlformats.org/drawingml/2006/spreadsheetDrawing" xmlns:r="http://schemas.openxmlformats.org/officeDocument/2006/relationships" xmlns:a="http://schemas.openxmlformats.org/drawingml/2006/main">
  <xdr:twoCellAnchor>
    <xdr:from>
      <xdr:col>21</xdr:col>
      <xdr:colOff>304800</xdr:colOff>
      <xdr:row>0</xdr:row>
      <xdr:rowOff>0</xdr:rowOff>
    </xdr:from>
    <xdr:to>
      <xdr:col>22</xdr:col>
      <xdr:colOff>447675</xdr:colOff>
      <xdr:row>1</xdr:row>
      <xdr:rowOff>0</xdr:rowOff>
    </xdr:to>
    <xdr:sp>
      <xdr:nvSpPr>
        <xdr:cNvPr id="104456" name="AutoShape 8">
          <a:hlinkClick xmlns:r="http://schemas.openxmlformats.org/officeDocument/2006/relationships" r:id="rId1"/>
        </xdr:cNvPr>
        <xdr:cNvSpPr>
          <a:spLocks noChangeArrowheads="1"/>
        </xdr:cNvSpPr>
      </xdr:nvSpPr>
      <xdr:spPr>
        <a:xfrm>
          <a:off x="139446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1.xml><?xml version="1.0" encoding="utf-8"?>
<xdr:wsDr xmlns:xdr="http://schemas.openxmlformats.org/drawingml/2006/spreadsheetDrawing" xmlns:r="http://schemas.openxmlformats.org/officeDocument/2006/relationships" xmlns:a="http://schemas.openxmlformats.org/drawingml/2006/main">
  <xdr:twoCellAnchor>
    <xdr:from>
      <xdr:col>17</xdr:col>
      <xdr:colOff>28575</xdr:colOff>
      <xdr:row>0</xdr:row>
      <xdr:rowOff>0</xdr:rowOff>
    </xdr:from>
    <xdr:to>
      <xdr:col>18</xdr:col>
      <xdr:colOff>76200</xdr:colOff>
      <xdr:row>1</xdr:row>
      <xdr:rowOff>0</xdr:rowOff>
    </xdr:to>
    <xdr:sp>
      <xdr:nvSpPr>
        <xdr:cNvPr id="105479" name="AutoShape 7">
          <a:hlinkClick xmlns:r="http://schemas.openxmlformats.org/officeDocument/2006/relationships" r:id="rId1"/>
        </xdr:cNvPr>
        <xdr:cNvSpPr>
          <a:spLocks noChangeArrowheads="1"/>
        </xdr:cNvSpPr>
      </xdr:nvSpPr>
      <xdr:spPr>
        <a:xfrm>
          <a:off x="106203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2.xml><?xml version="1.0" encoding="utf-8"?>
<xdr:wsDr xmlns:xdr="http://schemas.openxmlformats.org/drawingml/2006/spreadsheetDrawing" xmlns:r="http://schemas.openxmlformats.org/officeDocument/2006/relationships" xmlns:a="http://schemas.openxmlformats.org/drawingml/2006/main">
  <xdr:twoCellAnchor>
    <xdr:from>
      <xdr:col>17</xdr:col>
      <xdr:colOff>409575</xdr:colOff>
      <xdr:row>0</xdr:row>
      <xdr:rowOff>0</xdr:rowOff>
    </xdr:from>
    <xdr:to>
      <xdr:col>18</xdr:col>
      <xdr:colOff>447675</xdr:colOff>
      <xdr:row>1</xdr:row>
      <xdr:rowOff>0</xdr:rowOff>
    </xdr:to>
    <xdr:sp>
      <xdr:nvSpPr>
        <xdr:cNvPr id="106504" name="AutoShape 8">
          <a:hlinkClick xmlns:r="http://schemas.openxmlformats.org/officeDocument/2006/relationships" r:id="rId1"/>
        </xdr:cNvPr>
        <xdr:cNvSpPr>
          <a:spLocks noChangeArrowheads="1"/>
        </xdr:cNvSpPr>
      </xdr:nvSpPr>
      <xdr:spPr>
        <a:xfrm>
          <a:off x="112966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3.xml><?xml version="1.0" encoding="utf-8"?>
<xdr:wsDr xmlns:xdr="http://schemas.openxmlformats.org/drawingml/2006/spreadsheetDrawing" xmlns:r="http://schemas.openxmlformats.org/officeDocument/2006/relationships" xmlns:a="http://schemas.openxmlformats.org/drawingml/2006/main">
  <xdr:twoCellAnchor>
    <xdr:from>
      <xdr:col>7</xdr:col>
      <xdr:colOff>104775</xdr:colOff>
      <xdr:row>0</xdr:row>
      <xdr:rowOff>0</xdr:rowOff>
    </xdr:from>
    <xdr:to>
      <xdr:col>8</xdr:col>
      <xdr:colOff>9525</xdr:colOff>
      <xdr:row>1</xdr:row>
      <xdr:rowOff>0</xdr:rowOff>
    </xdr:to>
    <xdr:sp>
      <xdr:nvSpPr>
        <xdr:cNvPr id="99330" name="AutoShape 2">
          <a:hlinkClick xmlns:r="http://schemas.openxmlformats.org/officeDocument/2006/relationships" r:id="rId1"/>
        </xdr:cNvPr>
        <xdr:cNvSpPr>
          <a:spLocks noChangeArrowheads="1"/>
        </xdr:cNvSpPr>
      </xdr:nvSpPr>
      <xdr:spPr>
        <a:xfrm>
          <a:off x="7258050" y="0"/>
          <a:ext cx="8477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4.xml><?xml version="1.0" encoding="utf-8"?>
<xdr:wsDr xmlns:xdr="http://schemas.openxmlformats.org/drawingml/2006/spreadsheetDrawing" xmlns:r="http://schemas.openxmlformats.org/officeDocument/2006/relationships" xmlns:a="http://schemas.openxmlformats.org/drawingml/2006/main">
  <xdr:twoCellAnchor>
    <xdr:from>
      <xdr:col>32</xdr:col>
      <xdr:colOff>295275</xdr:colOff>
      <xdr:row>0</xdr:row>
      <xdr:rowOff>0</xdr:rowOff>
    </xdr:from>
    <xdr:to>
      <xdr:col>32</xdr:col>
      <xdr:colOff>295275</xdr:colOff>
      <xdr:row>1</xdr:row>
      <xdr:rowOff>0</xdr:rowOff>
    </xdr:to>
    <xdr:sp>
      <xdr:nvSpPr>
        <xdr:cNvPr id="1032" name="AutoShape 8">
          <a:hlinkClick xmlns:r="http://schemas.openxmlformats.org/officeDocument/2006/relationships" r:id="rId1"/>
        </xdr:cNvPr>
        <xdr:cNvSpPr>
          <a:spLocks noChangeArrowheads="1"/>
        </xdr:cNvSpPr>
      </xdr:nvSpPr>
      <xdr:spPr>
        <a:xfrm>
          <a:off x="20354925" y="0"/>
          <a:ext cx="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5.xml><?xml version="1.0" encoding="utf-8"?>
<xdr:wsDr xmlns:xdr="http://schemas.openxmlformats.org/drawingml/2006/spreadsheetDrawing" xmlns:r="http://schemas.openxmlformats.org/officeDocument/2006/relationships" xmlns:a="http://schemas.openxmlformats.org/drawingml/2006/main">
  <xdr:twoCellAnchor>
    <xdr:from>
      <xdr:col>20</xdr:col>
      <xdr:colOff>152400</xdr:colOff>
      <xdr:row>0</xdr:row>
      <xdr:rowOff>0</xdr:rowOff>
    </xdr:from>
    <xdr:to>
      <xdr:col>21</xdr:col>
      <xdr:colOff>190500</xdr:colOff>
      <xdr:row>1</xdr:row>
      <xdr:rowOff>0</xdr:rowOff>
    </xdr:to>
    <xdr:sp>
      <xdr:nvSpPr>
        <xdr:cNvPr id="52233" name="AutoShape 9">
          <a:hlinkClick xmlns:r="http://schemas.openxmlformats.org/officeDocument/2006/relationships" r:id="rId1"/>
        </xdr:cNvPr>
        <xdr:cNvSpPr>
          <a:spLocks noChangeArrowheads="1"/>
        </xdr:cNvSpPr>
      </xdr:nvSpPr>
      <xdr:spPr>
        <a:xfrm>
          <a:off x="12011025" y="0"/>
          <a:ext cx="6953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6.xml><?xml version="1.0" encoding="utf-8"?>
<xdr:wsDr xmlns:xdr="http://schemas.openxmlformats.org/drawingml/2006/spreadsheetDrawing" xmlns:r="http://schemas.openxmlformats.org/officeDocument/2006/relationships" xmlns:a="http://schemas.openxmlformats.org/drawingml/2006/main">
  <xdr:twoCellAnchor>
    <xdr:from>
      <xdr:col>12</xdr:col>
      <xdr:colOff>238125</xdr:colOff>
      <xdr:row>0</xdr:row>
      <xdr:rowOff>0</xdr:rowOff>
    </xdr:from>
    <xdr:to>
      <xdr:col>13</xdr:col>
      <xdr:colOff>9525</xdr:colOff>
      <xdr:row>1</xdr:row>
      <xdr:rowOff>0</xdr:rowOff>
    </xdr:to>
    <xdr:sp>
      <xdr:nvSpPr>
        <xdr:cNvPr id="53255" name="AutoShape 7">
          <a:hlinkClick xmlns:r="http://schemas.openxmlformats.org/officeDocument/2006/relationships" r:id="rId1"/>
        </xdr:cNvPr>
        <xdr:cNvSpPr>
          <a:spLocks noChangeArrowheads="1"/>
        </xdr:cNvSpPr>
      </xdr:nvSpPr>
      <xdr:spPr>
        <a:xfrm>
          <a:off x="7667625" y="0"/>
          <a:ext cx="5619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7.xml><?xml version="1.0" encoding="utf-8"?>
<xdr:wsDr xmlns:xdr="http://schemas.openxmlformats.org/drawingml/2006/spreadsheetDrawing" xmlns:r="http://schemas.openxmlformats.org/officeDocument/2006/relationships" xmlns:a="http://schemas.openxmlformats.org/drawingml/2006/main">
  <xdr:twoCellAnchor>
    <xdr:from>
      <xdr:col>14</xdr:col>
      <xdr:colOff>38100</xdr:colOff>
      <xdr:row>0</xdr:row>
      <xdr:rowOff>0</xdr:rowOff>
    </xdr:from>
    <xdr:to>
      <xdr:col>14</xdr:col>
      <xdr:colOff>647700</xdr:colOff>
      <xdr:row>1</xdr:row>
      <xdr:rowOff>0</xdr:rowOff>
    </xdr:to>
    <xdr:sp>
      <xdr:nvSpPr>
        <xdr:cNvPr id="2" name="AutoShape 11">
          <a:hlinkClick xmlns:r="http://schemas.openxmlformats.org/officeDocument/2006/relationships" r:id="rId1"/>
        </xdr:cNvPr>
        <xdr:cNvSpPr>
          <a:spLocks noChangeArrowheads="1"/>
        </xdr:cNvSpPr>
      </xdr:nvSpPr>
      <xdr:spPr>
        <a:xfrm>
          <a:off x="1151001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8.xml><?xml version="1.0" encoding="utf-8"?>
<xdr:wsDr xmlns:xdr="http://schemas.openxmlformats.org/drawingml/2006/spreadsheetDrawing" xmlns:r="http://schemas.openxmlformats.org/officeDocument/2006/relationships" xmlns:a="http://schemas.openxmlformats.org/drawingml/2006/main">
  <xdr:twoCellAnchor>
    <xdr:from>
      <xdr:col>14</xdr:col>
      <xdr:colOff>38100</xdr:colOff>
      <xdr:row>0</xdr:row>
      <xdr:rowOff>0</xdr:rowOff>
    </xdr:from>
    <xdr:to>
      <xdr:col>14</xdr:col>
      <xdr:colOff>647700</xdr:colOff>
      <xdr:row>1</xdr:row>
      <xdr:rowOff>0</xdr:rowOff>
    </xdr:to>
    <xdr:sp>
      <xdr:nvSpPr>
        <xdr:cNvPr id="2" name="AutoShape 11">
          <a:hlinkClick xmlns:r="http://schemas.openxmlformats.org/officeDocument/2006/relationships" r:id="rId1"/>
        </xdr:cNvPr>
        <xdr:cNvSpPr>
          <a:spLocks noChangeArrowheads="1"/>
        </xdr:cNvSpPr>
      </xdr:nvSpPr>
      <xdr:spPr>
        <a:xfrm>
          <a:off x="1251521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49.xml><?xml version="1.0" encoding="utf-8"?>
<xdr:wsDr xmlns:xdr="http://schemas.openxmlformats.org/drawingml/2006/spreadsheetDrawing" xmlns:r="http://schemas.openxmlformats.org/officeDocument/2006/relationships" xmlns:a="http://schemas.openxmlformats.org/drawingml/2006/main">
  <xdr:twoCellAnchor>
    <xdr:from>
      <xdr:col>21</xdr:col>
      <xdr:colOff>66675</xdr:colOff>
      <xdr:row>0</xdr:row>
      <xdr:rowOff>0</xdr:rowOff>
    </xdr:from>
    <xdr:to>
      <xdr:col>22</xdr:col>
      <xdr:colOff>57150</xdr:colOff>
      <xdr:row>1</xdr:row>
      <xdr:rowOff>0</xdr:rowOff>
    </xdr:to>
    <xdr:sp>
      <xdr:nvSpPr>
        <xdr:cNvPr id="72711" name="AutoShape 7">
          <a:hlinkClick xmlns:r="http://schemas.openxmlformats.org/officeDocument/2006/relationships" r:id="rId1"/>
        </xdr:cNvPr>
        <xdr:cNvSpPr>
          <a:spLocks noChangeArrowheads="1"/>
        </xdr:cNvSpPr>
      </xdr:nvSpPr>
      <xdr:spPr>
        <a:xfrm>
          <a:off x="118967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5</xdr:col>
      <xdr:colOff>219075</xdr:colOff>
      <xdr:row>0</xdr:row>
      <xdr:rowOff>0</xdr:rowOff>
    </xdr:from>
    <xdr:to>
      <xdr:col>5</xdr:col>
      <xdr:colOff>923925</xdr:colOff>
      <xdr:row>1</xdr:row>
      <xdr:rowOff>9525</xdr:rowOff>
    </xdr:to>
    <xdr:sp>
      <xdr:nvSpPr>
        <xdr:cNvPr id="110593" name="AutoShape 1">
          <a:hlinkClick xmlns:r="http://schemas.openxmlformats.org/officeDocument/2006/relationships" r:id="rId1"/>
        </xdr:cNvPr>
        <xdr:cNvSpPr>
          <a:spLocks noChangeArrowheads="1"/>
        </xdr:cNvSpPr>
      </xdr:nvSpPr>
      <xdr:spPr>
        <a:xfrm>
          <a:off x="7848600" y="0"/>
          <a:ext cx="704850" cy="33337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0.xml><?xml version="1.0" encoding="utf-8"?>
<xdr:wsDr xmlns:xdr="http://schemas.openxmlformats.org/drawingml/2006/spreadsheetDrawing" xmlns:r="http://schemas.openxmlformats.org/officeDocument/2006/relationships" xmlns:a="http://schemas.openxmlformats.org/drawingml/2006/main">
  <xdr:twoCellAnchor>
    <xdr:from>
      <xdr:col>4</xdr:col>
      <xdr:colOff>1438275</xdr:colOff>
      <xdr:row>0</xdr:row>
      <xdr:rowOff>0</xdr:rowOff>
    </xdr:from>
    <xdr:to>
      <xdr:col>5</xdr:col>
      <xdr:colOff>504825</xdr:colOff>
      <xdr:row>1</xdr:row>
      <xdr:rowOff>0</xdr:rowOff>
    </xdr:to>
    <xdr:sp>
      <xdr:nvSpPr>
        <xdr:cNvPr id="100353" name="AutoShape 1">
          <a:hlinkClick xmlns:r="http://schemas.openxmlformats.org/officeDocument/2006/relationships" r:id="rId1"/>
        </xdr:cNvPr>
        <xdr:cNvSpPr>
          <a:spLocks noChangeArrowheads="1"/>
        </xdr:cNvSpPr>
      </xdr:nvSpPr>
      <xdr:spPr>
        <a:xfrm>
          <a:off x="8143875" y="0"/>
          <a:ext cx="5238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1.xml><?xml version="1.0" encoding="utf-8"?>
<xdr:wsDr xmlns:xdr="http://schemas.openxmlformats.org/drawingml/2006/spreadsheetDrawing" xmlns:r="http://schemas.openxmlformats.org/officeDocument/2006/relationships" xmlns:a="http://schemas.openxmlformats.org/drawingml/2006/main">
  <xdr:twoCellAnchor>
    <xdr:from>
      <xdr:col>21</xdr:col>
      <xdr:colOff>314325</xdr:colOff>
      <xdr:row>0</xdr:row>
      <xdr:rowOff>0</xdr:rowOff>
    </xdr:from>
    <xdr:to>
      <xdr:col>22</xdr:col>
      <xdr:colOff>342900</xdr:colOff>
      <xdr:row>1</xdr:row>
      <xdr:rowOff>0</xdr:rowOff>
    </xdr:to>
    <xdr:sp>
      <xdr:nvSpPr>
        <xdr:cNvPr id="33799" name="AutoShape 7">
          <a:hlinkClick xmlns:r="http://schemas.openxmlformats.org/officeDocument/2006/relationships" r:id="rId1"/>
        </xdr:cNvPr>
        <xdr:cNvSpPr>
          <a:spLocks noChangeArrowheads="1"/>
        </xdr:cNvSpPr>
      </xdr:nvSpPr>
      <xdr:spPr>
        <a:xfrm>
          <a:off x="159353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2.xml><?xml version="1.0" encoding="utf-8"?>
<xdr:wsDr xmlns:xdr="http://schemas.openxmlformats.org/drawingml/2006/spreadsheetDrawing" xmlns:r="http://schemas.openxmlformats.org/officeDocument/2006/relationships" xmlns:a="http://schemas.openxmlformats.org/drawingml/2006/main">
  <xdr:twoCellAnchor>
    <xdr:from>
      <xdr:col>19</xdr:col>
      <xdr:colOff>0</xdr:colOff>
      <xdr:row>0</xdr:row>
      <xdr:rowOff>0</xdr:rowOff>
    </xdr:from>
    <xdr:to>
      <xdr:col>20</xdr:col>
      <xdr:colOff>152400</xdr:colOff>
      <xdr:row>1</xdr:row>
      <xdr:rowOff>0</xdr:rowOff>
    </xdr:to>
    <xdr:sp>
      <xdr:nvSpPr>
        <xdr:cNvPr id="34820" name="AutoShape 4">
          <a:hlinkClick xmlns:r="http://schemas.openxmlformats.org/officeDocument/2006/relationships" r:id="rId1"/>
        </xdr:cNvPr>
        <xdr:cNvSpPr>
          <a:spLocks noChangeArrowheads="1"/>
        </xdr:cNvSpPr>
      </xdr:nvSpPr>
      <xdr:spPr>
        <a:xfrm>
          <a:off x="9744075" y="0"/>
          <a:ext cx="6953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3.xml><?xml version="1.0" encoding="utf-8"?>
<xdr:wsDr xmlns:xdr="http://schemas.openxmlformats.org/drawingml/2006/spreadsheetDrawing" xmlns:r="http://schemas.openxmlformats.org/officeDocument/2006/relationships" xmlns:a="http://schemas.openxmlformats.org/drawingml/2006/main">
  <xdr:twoCellAnchor>
    <xdr:from>
      <xdr:col>11</xdr:col>
      <xdr:colOff>57150</xdr:colOff>
      <xdr:row>0</xdr:row>
      <xdr:rowOff>0</xdr:rowOff>
    </xdr:from>
    <xdr:to>
      <xdr:col>12</xdr:col>
      <xdr:colOff>219075</xdr:colOff>
      <xdr:row>1</xdr:row>
      <xdr:rowOff>0</xdr:rowOff>
    </xdr:to>
    <xdr:sp>
      <xdr:nvSpPr>
        <xdr:cNvPr id="44035" name="AutoShape 3">
          <a:hlinkClick xmlns:r="http://schemas.openxmlformats.org/officeDocument/2006/relationships" r:id="rId1"/>
        </xdr:cNvPr>
        <xdr:cNvSpPr>
          <a:spLocks noChangeArrowheads="1"/>
        </xdr:cNvSpPr>
      </xdr:nvSpPr>
      <xdr:spPr>
        <a:xfrm>
          <a:off x="8096250" y="0"/>
          <a:ext cx="7715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4.xml><?xml version="1.0" encoding="utf-8"?>
<xdr:wsDr xmlns:xdr="http://schemas.openxmlformats.org/drawingml/2006/spreadsheetDrawing" xmlns:r="http://schemas.openxmlformats.org/officeDocument/2006/relationships" xmlns:a="http://schemas.openxmlformats.org/drawingml/2006/main">
  <xdr:twoCellAnchor>
    <xdr:from>
      <xdr:col>7</xdr:col>
      <xdr:colOff>295275</xdr:colOff>
      <xdr:row>0</xdr:row>
      <xdr:rowOff>0</xdr:rowOff>
    </xdr:from>
    <xdr:to>
      <xdr:col>7</xdr:col>
      <xdr:colOff>904875</xdr:colOff>
      <xdr:row>1</xdr:row>
      <xdr:rowOff>0</xdr:rowOff>
    </xdr:to>
    <xdr:sp>
      <xdr:nvSpPr>
        <xdr:cNvPr id="23557" name="AutoShape 5">
          <a:hlinkClick xmlns:r="http://schemas.openxmlformats.org/officeDocument/2006/relationships" r:id="rId1"/>
        </xdr:cNvPr>
        <xdr:cNvSpPr>
          <a:spLocks noChangeArrowheads="1"/>
        </xdr:cNvSpPr>
      </xdr:nvSpPr>
      <xdr:spPr>
        <a:xfrm>
          <a:off x="7858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5.xml><?xml version="1.0" encoding="utf-8"?>
<xdr:wsDr xmlns:xdr="http://schemas.openxmlformats.org/drawingml/2006/spreadsheetDrawing" xmlns:r="http://schemas.openxmlformats.org/officeDocument/2006/relationships" xmlns:a="http://schemas.openxmlformats.org/drawingml/2006/main">
  <xdr:twoCellAnchor>
    <xdr:from>
      <xdr:col>11</xdr:col>
      <xdr:colOff>57150</xdr:colOff>
      <xdr:row>0</xdr:row>
      <xdr:rowOff>0</xdr:rowOff>
    </xdr:from>
    <xdr:to>
      <xdr:col>12</xdr:col>
      <xdr:colOff>276225</xdr:colOff>
      <xdr:row>1</xdr:row>
      <xdr:rowOff>0</xdr:rowOff>
    </xdr:to>
    <xdr:sp>
      <xdr:nvSpPr>
        <xdr:cNvPr id="77833" name="AutoShape 9">
          <a:hlinkClick xmlns:r="http://schemas.openxmlformats.org/officeDocument/2006/relationships" r:id="rId1"/>
        </xdr:cNvPr>
        <xdr:cNvSpPr>
          <a:spLocks noChangeArrowheads="1"/>
        </xdr:cNvSpPr>
      </xdr:nvSpPr>
      <xdr:spPr>
        <a:xfrm>
          <a:off x="7981950" y="0"/>
          <a:ext cx="8001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6.xml><?xml version="1.0" encoding="utf-8"?>
<xdr:wsDr xmlns:xdr="http://schemas.openxmlformats.org/drawingml/2006/spreadsheetDrawing" xmlns:r="http://schemas.openxmlformats.org/officeDocument/2006/relationships" xmlns:a="http://schemas.openxmlformats.org/drawingml/2006/main">
  <xdr:twoCellAnchor>
    <xdr:from>
      <xdr:col>11</xdr:col>
      <xdr:colOff>352425</xdr:colOff>
      <xdr:row>0</xdr:row>
      <xdr:rowOff>19050</xdr:rowOff>
    </xdr:from>
    <xdr:to>
      <xdr:col>12</xdr:col>
      <xdr:colOff>361950</xdr:colOff>
      <xdr:row>1</xdr:row>
      <xdr:rowOff>19050</xdr:rowOff>
    </xdr:to>
    <xdr:sp>
      <xdr:nvSpPr>
        <xdr:cNvPr id="78857" name="AutoShape 9">
          <a:hlinkClick xmlns:r="http://schemas.openxmlformats.org/officeDocument/2006/relationships" r:id="rId1"/>
        </xdr:cNvPr>
        <xdr:cNvSpPr>
          <a:spLocks noChangeArrowheads="1"/>
        </xdr:cNvSpPr>
      </xdr:nvSpPr>
      <xdr:spPr>
        <a:xfrm>
          <a:off x="7991475" y="1905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7.xml><?xml version="1.0" encoding="utf-8"?>
<xdr:wsDr xmlns:xdr="http://schemas.openxmlformats.org/drawingml/2006/spreadsheetDrawing" xmlns:r="http://schemas.openxmlformats.org/officeDocument/2006/relationships" xmlns:a="http://schemas.openxmlformats.org/drawingml/2006/main">
  <xdr:twoCellAnchor>
    <xdr:from>
      <xdr:col>4</xdr:col>
      <xdr:colOff>704850</xdr:colOff>
      <xdr:row>0</xdr:row>
      <xdr:rowOff>0</xdr:rowOff>
    </xdr:from>
    <xdr:to>
      <xdr:col>4</xdr:col>
      <xdr:colOff>1314450</xdr:colOff>
      <xdr:row>1</xdr:row>
      <xdr:rowOff>0</xdr:rowOff>
    </xdr:to>
    <xdr:sp>
      <xdr:nvSpPr>
        <xdr:cNvPr id="119810" name="AutoShape 2">
          <a:hlinkClick xmlns:r="http://schemas.openxmlformats.org/officeDocument/2006/relationships" r:id="rId1"/>
        </xdr:cNvPr>
        <xdr:cNvSpPr>
          <a:spLocks noChangeArrowheads="1"/>
        </xdr:cNvSpPr>
      </xdr:nvSpPr>
      <xdr:spPr>
        <a:xfrm>
          <a:off x="74104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8.xml><?xml version="1.0" encoding="utf-8"?>
<xdr:wsDr xmlns:xdr="http://schemas.openxmlformats.org/drawingml/2006/spreadsheetDrawing" xmlns:r="http://schemas.openxmlformats.org/officeDocument/2006/relationships" xmlns:a="http://schemas.openxmlformats.org/drawingml/2006/main">
  <xdr:twoCellAnchor>
    <xdr:from>
      <xdr:col>20</xdr:col>
      <xdr:colOff>295275</xdr:colOff>
      <xdr:row>0</xdr:row>
      <xdr:rowOff>0</xdr:rowOff>
    </xdr:from>
    <xdr:to>
      <xdr:col>20</xdr:col>
      <xdr:colOff>295275</xdr:colOff>
      <xdr:row>1</xdr:row>
      <xdr:rowOff>0</xdr:rowOff>
    </xdr:to>
    <xdr:sp>
      <xdr:nvSpPr>
        <xdr:cNvPr id="35847" name="AutoShape 7">
          <a:hlinkClick xmlns:r="http://schemas.openxmlformats.org/officeDocument/2006/relationships" r:id="rId1"/>
        </xdr:cNvPr>
        <xdr:cNvSpPr>
          <a:spLocks noChangeArrowheads="1"/>
        </xdr:cNvSpPr>
      </xdr:nvSpPr>
      <xdr:spPr>
        <a:xfrm>
          <a:off x="10972800" y="0"/>
          <a:ext cx="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59.xml><?xml version="1.0" encoding="utf-8"?>
<xdr:wsDr xmlns:xdr="http://schemas.openxmlformats.org/drawingml/2006/spreadsheetDrawing" xmlns:r="http://schemas.openxmlformats.org/officeDocument/2006/relationships" xmlns:a="http://schemas.openxmlformats.org/drawingml/2006/main">
  <xdr:twoCellAnchor>
    <xdr:from>
      <xdr:col>12</xdr:col>
      <xdr:colOff>19050</xdr:colOff>
      <xdr:row>0</xdr:row>
      <xdr:rowOff>0</xdr:rowOff>
    </xdr:from>
    <xdr:to>
      <xdr:col>13</xdr:col>
      <xdr:colOff>171450</xdr:colOff>
      <xdr:row>1</xdr:row>
      <xdr:rowOff>0</xdr:rowOff>
    </xdr:to>
    <xdr:sp>
      <xdr:nvSpPr>
        <xdr:cNvPr id="103430" name="AutoShape 6">
          <a:hlinkClick xmlns:r="http://schemas.openxmlformats.org/officeDocument/2006/relationships" r:id="rId1"/>
        </xdr:cNvPr>
        <xdr:cNvSpPr>
          <a:spLocks noChangeArrowheads="1"/>
        </xdr:cNvSpPr>
      </xdr:nvSpPr>
      <xdr:spPr>
        <a:xfrm>
          <a:off x="8172450" y="0"/>
          <a:ext cx="7334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5</xdr:col>
      <xdr:colOff>266700</xdr:colOff>
      <xdr:row>0</xdr:row>
      <xdr:rowOff>28575</xdr:rowOff>
    </xdr:from>
    <xdr:to>
      <xdr:col>5</xdr:col>
      <xdr:colOff>971550</xdr:colOff>
      <xdr:row>1</xdr:row>
      <xdr:rowOff>19050</xdr:rowOff>
    </xdr:to>
    <xdr:sp>
      <xdr:nvSpPr>
        <xdr:cNvPr id="90113" name="AutoShape 1">
          <a:hlinkClick xmlns:r="http://schemas.openxmlformats.org/officeDocument/2006/relationships" r:id="rId1"/>
        </xdr:cNvPr>
        <xdr:cNvSpPr>
          <a:spLocks noChangeArrowheads="1"/>
        </xdr:cNvSpPr>
      </xdr:nvSpPr>
      <xdr:spPr>
        <a:xfrm>
          <a:off x="7934325" y="28575"/>
          <a:ext cx="704850" cy="314325"/>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0.xml><?xml version="1.0" encoding="utf-8"?>
<xdr:wsDr xmlns:xdr="http://schemas.openxmlformats.org/drawingml/2006/spreadsheetDrawing" xmlns:r="http://schemas.openxmlformats.org/officeDocument/2006/relationships" xmlns:a="http://schemas.openxmlformats.org/drawingml/2006/main">
  <xdr:twoCellAnchor>
    <xdr:from>
      <xdr:col>9</xdr:col>
      <xdr:colOff>19050</xdr:colOff>
      <xdr:row>0</xdr:row>
      <xdr:rowOff>0</xdr:rowOff>
    </xdr:from>
    <xdr:to>
      <xdr:col>9</xdr:col>
      <xdr:colOff>628650</xdr:colOff>
      <xdr:row>1</xdr:row>
      <xdr:rowOff>0</xdr:rowOff>
    </xdr:to>
    <xdr:sp>
      <xdr:nvSpPr>
        <xdr:cNvPr id="37894" name="AutoShape 6">
          <a:hlinkClick xmlns:r="http://schemas.openxmlformats.org/officeDocument/2006/relationships" r:id="rId1"/>
        </xdr:cNvPr>
        <xdr:cNvSpPr>
          <a:spLocks noChangeArrowheads="1"/>
        </xdr:cNvSpPr>
      </xdr:nvSpPr>
      <xdr:spPr>
        <a:xfrm>
          <a:off x="79248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1.xml><?xml version="1.0" encoding="utf-8"?>
<xdr:wsDr xmlns:xdr="http://schemas.openxmlformats.org/drawingml/2006/spreadsheetDrawing" xmlns:r="http://schemas.openxmlformats.org/officeDocument/2006/relationships" xmlns:a="http://schemas.openxmlformats.org/drawingml/2006/main">
  <xdr:twoCellAnchor>
    <xdr:from>
      <xdr:col>6</xdr:col>
      <xdr:colOff>314325</xdr:colOff>
      <xdr:row>0</xdr:row>
      <xdr:rowOff>0</xdr:rowOff>
    </xdr:from>
    <xdr:to>
      <xdr:col>7</xdr:col>
      <xdr:colOff>180975</xdr:colOff>
      <xdr:row>1</xdr:row>
      <xdr:rowOff>0</xdr:rowOff>
    </xdr:to>
    <xdr:sp>
      <xdr:nvSpPr>
        <xdr:cNvPr id="101380" name="AutoShape 4">
          <a:hlinkClick xmlns:r="http://schemas.openxmlformats.org/officeDocument/2006/relationships" r:id="rId1"/>
        </xdr:cNvPr>
        <xdr:cNvSpPr>
          <a:spLocks noChangeArrowheads="1"/>
        </xdr:cNvSpPr>
      </xdr:nvSpPr>
      <xdr:spPr>
        <a:xfrm>
          <a:off x="7505700" y="0"/>
          <a:ext cx="7143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2.xml><?xml version="1.0" encoding="utf-8"?>
<xdr:wsDr xmlns:xdr="http://schemas.openxmlformats.org/drawingml/2006/spreadsheetDrawing" xmlns:r="http://schemas.openxmlformats.org/officeDocument/2006/relationships" xmlns:a="http://schemas.openxmlformats.org/drawingml/2006/main">
  <xdr:twoCellAnchor>
    <xdr:from>
      <xdr:col>6</xdr:col>
      <xdr:colOff>266700</xdr:colOff>
      <xdr:row>0</xdr:row>
      <xdr:rowOff>0</xdr:rowOff>
    </xdr:from>
    <xdr:to>
      <xdr:col>7</xdr:col>
      <xdr:colOff>57150</xdr:colOff>
      <xdr:row>1</xdr:row>
      <xdr:rowOff>0</xdr:rowOff>
    </xdr:to>
    <xdr:sp>
      <xdr:nvSpPr>
        <xdr:cNvPr id="80900" name="AutoShape 4">
          <a:hlinkClick xmlns:r="http://schemas.openxmlformats.org/officeDocument/2006/relationships" r:id="rId1"/>
        </xdr:cNvPr>
        <xdr:cNvSpPr>
          <a:spLocks noChangeArrowheads="1"/>
        </xdr:cNvSpPr>
      </xdr:nvSpPr>
      <xdr:spPr>
        <a:xfrm>
          <a:off x="7486650" y="0"/>
          <a:ext cx="6381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3.xml><?xml version="1.0" encoding="utf-8"?>
<xdr:wsDr xmlns:xdr="http://schemas.openxmlformats.org/drawingml/2006/spreadsheetDrawing" xmlns:r="http://schemas.openxmlformats.org/officeDocument/2006/relationships" xmlns:a="http://schemas.openxmlformats.org/drawingml/2006/main">
  <xdr:twoCellAnchor>
    <xdr:from>
      <xdr:col>9</xdr:col>
      <xdr:colOff>19050</xdr:colOff>
      <xdr:row>0</xdr:row>
      <xdr:rowOff>0</xdr:rowOff>
    </xdr:from>
    <xdr:to>
      <xdr:col>10</xdr:col>
      <xdr:colOff>9525</xdr:colOff>
      <xdr:row>1</xdr:row>
      <xdr:rowOff>0</xdr:rowOff>
    </xdr:to>
    <xdr:sp>
      <xdr:nvSpPr>
        <xdr:cNvPr id="36868" name="AutoShape 4">
          <a:hlinkClick xmlns:r="http://schemas.openxmlformats.org/officeDocument/2006/relationships" r:id="rId1"/>
        </xdr:cNvPr>
        <xdr:cNvSpPr>
          <a:spLocks noChangeArrowheads="1"/>
        </xdr:cNvSpPr>
      </xdr:nvSpPr>
      <xdr:spPr>
        <a:xfrm>
          <a:off x="7696200" y="0"/>
          <a:ext cx="85725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4.xml><?xml version="1.0" encoding="utf-8"?>
<xdr:wsDr xmlns:xdr="http://schemas.openxmlformats.org/drawingml/2006/spreadsheetDrawing" xmlns:r="http://schemas.openxmlformats.org/officeDocument/2006/relationships" xmlns:a="http://schemas.openxmlformats.org/drawingml/2006/main">
  <xdr:twoCellAnchor>
    <xdr:from>
      <xdr:col>5</xdr:col>
      <xdr:colOff>361950</xdr:colOff>
      <xdr:row>0</xdr:row>
      <xdr:rowOff>0</xdr:rowOff>
    </xdr:from>
    <xdr:to>
      <xdr:col>5</xdr:col>
      <xdr:colOff>971550</xdr:colOff>
      <xdr:row>1</xdr:row>
      <xdr:rowOff>0</xdr:rowOff>
    </xdr:to>
    <xdr:sp>
      <xdr:nvSpPr>
        <xdr:cNvPr id="39939" name="AutoShape 3">
          <a:hlinkClick xmlns:r="http://schemas.openxmlformats.org/officeDocument/2006/relationships" r:id="rId1"/>
        </xdr:cNvPr>
        <xdr:cNvSpPr>
          <a:spLocks noChangeArrowheads="1"/>
        </xdr:cNvSpPr>
      </xdr:nvSpPr>
      <xdr:spPr>
        <a:xfrm>
          <a:off x="75914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5.xml><?xml version="1.0" encoding="utf-8"?>
<xdr:wsDr xmlns:xdr="http://schemas.openxmlformats.org/drawingml/2006/spreadsheetDrawing" xmlns:r="http://schemas.openxmlformats.org/officeDocument/2006/relationships" xmlns:a="http://schemas.openxmlformats.org/drawingml/2006/main">
  <xdr:twoCellAnchor>
    <xdr:from>
      <xdr:col>7</xdr:col>
      <xdr:colOff>219075</xdr:colOff>
      <xdr:row>0</xdr:row>
      <xdr:rowOff>0</xdr:rowOff>
    </xdr:from>
    <xdr:to>
      <xdr:col>7</xdr:col>
      <xdr:colOff>828675</xdr:colOff>
      <xdr:row>1</xdr:row>
      <xdr:rowOff>0</xdr:rowOff>
    </xdr:to>
    <xdr:sp>
      <xdr:nvSpPr>
        <xdr:cNvPr id="26627" name="AutoShape 3">
          <a:hlinkClick xmlns:r="http://schemas.openxmlformats.org/officeDocument/2006/relationships" r:id="rId1"/>
        </xdr:cNvPr>
        <xdr:cNvSpPr>
          <a:spLocks noChangeArrowheads="1"/>
        </xdr:cNvSpPr>
      </xdr:nvSpPr>
      <xdr:spPr>
        <a:xfrm>
          <a:off x="79248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6.xml><?xml version="1.0" encoding="utf-8"?>
<xdr:wsDr xmlns:xdr="http://schemas.openxmlformats.org/drawingml/2006/spreadsheetDrawing" xmlns:r="http://schemas.openxmlformats.org/officeDocument/2006/relationships" xmlns:a="http://schemas.openxmlformats.org/drawingml/2006/main">
  <xdr:twoCellAnchor>
    <xdr:from>
      <xdr:col>5</xdr:col>
      <xdr:colOff>323850</xdr:colOff>
      <xdr:row>0</xdr:row>
      <xdr:rowOff>0</xdr:rowOff>
    </xdr:from>
    <xdr:to>
      <xdr:col>5</xdr:col>
      <xdr:colOff>933450</xdr:colOff>
      <xdr:row>1</xdr:row>
      <xdr:rowOff>0</xdr:rowOff>
    </xdr:to>
    <xdr:sp>
      <xdr:nvSpPr>
        <xdr:cNvPr id="102402" name="AutoShape 2">
          <a:hlinkClick xmlns:r="http://schemas.openxmlformats.org/officeDocument/2006/relationships" r:id="rId1"/>
        </xdr:cNvPr>
        <xdr:cNvSpPr>
          <a:spLocks noChangeArrowheads="1"/>
        </xdr:cNvSpPr>
      </xdr:nvSpPr>
      <xdr:spPr>
        <a:xfrm>
          <a:off x="83343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7.xml><?xml version="1.0" encoding="utf-8"?>
<xdr:wsDr xmlns:xdr="http://schemas.openxmlformats.org/drawingml/2006/spreadsheetDrawing" xmlns:r="http://schemas.openxmlformats.org/officeDocument/2006/relationships" xmlns:a="http://schemas.openxmlformats.org/drawingml/2006/main">
  <xdr:twoCellAnchor>
    <xdr:from>
      <xdr:col>9</xdr:col>
      <xdr:colOff>352425</xdr:colOff>
      <xdr:row>0</xdr:row>
      <xdr:rowOff>0</xdr:rowOff>
    </xdr:from>
    <xdr:to>
      <xdr:col>9</xdr:col>
      <xdr:colOff>962025</xdr:colOff>
      <xdr:row>1</xdr:row>
      <xdr:rowOff>0</xdr:rowOff>
    </xdr:to>
    <xdr:sp>
      <xdr:nvSpPr>
        <xdr:cNvPr id="27656" name="AutoShape 8">
          <a:hlinkClick xmlns:r="http://schemas.openxmlformats.org/officeDocument/2006/relationships" r:id="rId1"/>
        </xdr:cNvPr>
        <xdr:cNvSpPr>
          <a:spLocks noChangeArrowheads="1"/>
        </xdr:cNvSpPr>
      </xdr:nvSpPr>
      <xdr:spPr>
        <a:xfrm>
          <a:off x="78486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8.xml><?xml version="1.0" encoding="utf-8"?>
<xdr:wsDr xmlns:xdr="http://schemas.openxmlformats.org/drawingml/2006/spreadsheetDrawing" xmlns:r="http://schemas.openxmlformats.org/officeDocument/2006/relationships" xmlns:a="http://schemas.openxmlformats.org/drawingml/2006/main">
  <xdr:twoCellAnchor>
    <xdr:from>
      <xdr:col>6</xdr:col>
      <xdr:colOff>190500</xdr:colOff>
      <xdr:row>0</xdr:row>
      <xdr:rowOff>0</xdr:rowOff>
    </xdr:from>
    <xdr:to>
      <xdr:col>6</xdr:col>
      <xdr:colOff>800100</xdr:colOff>
      <xdr:row>1</xdr:row>
      <xdr:rowOff>0</xdr:rowOff>
    </xdr:to>
    <xdr:sp>
      <xdr:nvSpPr>
        <xdr:cNvPr id="81926" name="AutoShape 6">
          <a:hlinkClick xmlns:r="http://schemas.openxmlformats.org/officeDocument/2006/relationships" r:id="rId1"/>
        </xdr:cNvPr>
        <xdr:cNvSpPr>
          <a:spLocks noChangeArrowheads="1"/>
        </xdr:cNvSpPr>
      </xdr:nvSpPr>
      <xdr:spPr>
        <a:xfrm>
          <a:off x="78581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69.xml><?xml version="1.0" encoding="utf-8"?>
<xdr:wsDr xmlns:xdr="http://schemas.openxmlformats.org/drawingml/2006/spreadsheetDrawing" xmlns:r="http://schemas.openxmlformats.org/officeDocument/2006/relationships" xmlns:a="http://schemas.openxmlformats.org/drawingml/2006/main">
  <xdr:twoCellAnchor>
    <xdr:from>
      <xdr:col>7</xdr:col>
      <xdr:colOff>285750</xdr:colOff>
      <xdr:row>0</xdr:row>
      <xdr:rowOff>0</xdr:rowOff>
    </xdr:from>
    <xdr:to>
      <xdr:col>7</xdr:col>
      <xdr:colOff>895350</xdr:colOff>
      <xdr:row>1</xdr:row>
      <xdr:rowOff>0</xdr:rowOff>
    </xdr:to>
    <xdr:sp>
      <xdr:nvSpPr>
        <xdr:cNvPr id="31750" name="AutoShape 6">
          <a:hlinkClick xmlns:r="http://schemas.openxmlformats.org/officeDocument/2006/relationships" r:id="rId1"/>
        </xdr:cNvPr>
        <xdr:cNvSpPr>
          <a:spLocks noChangeArrowheads="1"/>
        </xdr:cNvSpPr>
      </xdr:nvSpPr>
      <xdr:spPr>
        <a:xfrm>
          <a:off x="80676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5</xdr:col>
      <xdr:colOff>542925</xdr:colOff>
      <xdr:row>0</xdr:row>
      <xdr:rowOff>28575</xdr:rowOff>
    </xdr:from>
    <xdr:to>
      <xdr:col>6</xdr:col>
      <xdr:colOff>285750</xdr:colOff>
      <xdr:row>1</xdr:row>
      <xdr:rowOff>28575</xdr:rowOff>
    </xdr:to>
    <xdr:sp>
      <xdr:nvSpPr>
        <xdr:cNvPr id="111618" name="AutoShape 2">
          <a:hlinkClick xmlns:r="http://schemas.openxmlformats.org/officeDocument/2006/relationships" r:id="rId1"/>
        </xdr:cNvPr>
        <xdr:cNvSpPr>
          <a:spLocks noChangeArrowheads="1"/>
        </xdr:cNvSpPr>
      </xdr:nvSpPr>
      <xdr:spPr>
        <a:xfrm>
          <a:off x="7296150" y="28575"/>
          <a:ext cx="93345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0.xml><?xml version="1.0" encoding="utf-8"?>
<xdr:wsDr xmlns:xdr="http://schemas.openxmlformats.org/drawingml/2006/spreadsheetDrawing" xmlns:r="http://schemas.openxmlformats.org/officeDocument/2006/relationships" xmlns:a="http://schemas.openxmlformats.org/drawingml/2006/main">
  <xdr:twoCellAnchor>
    <xdr:from>
      <xdr:col>6</xdr:col>
      <xdr:colOff>304800</xdr:colOff>
      <xdr:row>0</xdr:row>
      <xdr:rowOff>0</xdr:rowOff>
    </xdr:from>
    <xdr:to>
      <xdr:col>6</xdr:col>
      <xdr:colOff>914400</xdr:colOff>
      <xdr:row>1</xdr:row>
      <xdr:rowOff>0</xdr:rowOff>
    </xdr:to>
    <xdr:sp>
      <xdr:nvSpPr>
        <xdr:cNvPr id="29702" name="AutoShape 6">
          <a:hlinkClick xmlns:r="http://schemas.openxmlformats.org/officeDocument/2006/relationships" r:id="rId1"/>
        </xdr:cNvPr>
        <xdr:cNvSpPr>
          <a:spLocks noChangeArrowheads="1"/>
        </xdr:cNvSpPr>
      </xdr:nvSpPr>
      <xdr:spPr>
        <a:xfrm>
          <a:off x="80772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1.xml><?xml version="1.0" encoding="utf-8"?>
<xdr:wsDr xmlns:xdr="http://schemas.openxmlformats.org/drawingml/2006/spreadsheetDrawing" xmlns:r="http://schemas.openxmlformats.org/officeDocument/2006/relationships" xmlns:a="http://schemas.openxmlformats.org/drawingml/2006/main">
  <xdr:twoCellAnchor>
    <xdr:from>
      <xdr:col>6</xdr:col>
      <xdr:colOff>304800</xdr:colOff>
      <xdr:row>0</xdr:row>
      <xdr:rowOff>0</xdr:rowOff>
    </xdr:from>
    <xdr:to>
      <xdr:col>6</xdr:col>
      <xdr:colOff>828675</xdr:colOff>
      <xdr:row>1</xdr:row>
      <xdr:rowOff>0</xdr:rowOff>
    </xdr:to>
    <xdr:sp>
      <xdr:nvSpPr>
        <xdr:cNvPr id="30730" name="AutoShape 10">
          <a:hlinkClick xmlns:r="http://schemas.openxmlformats.org/officeDocument/2006/relationships" r:id="rId1"/>
        </xdr:cNvPr>
        <xdr:cNvSpPr>
          <a:spLocks noChangeArrowheads="1"/>
        </xdr:cNvSpPr>
      </xdr:nvSpPr>
      <xdr:spPr>
        <a:xfrm>
          <a:off x="8077200" y="0"/>
          <a:ext cx="5238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2.xml><?xml version="1.0" encoding="utf-8"?>
<xdr:wsDr xmlns:xdr="http://schemas.openxmlformats.org/drawingml/2006/spreadsheetDrawing" xmlns:r="http://schemas.openxmlformats.org/officeDocument/2006/relationships" xmlns:a="http://schemas.openxmlformats.org/drawingml/2006/main">
  <xdr:twoCellAnchor>
    <xdr:from>
      <xdr:col>5</xdr:col>
      <xdr:colOff>476250</xdr:colOff>
      <xdr:row>0</xdr:row>
      <xdr:rowOff>0</xdr:rowOff>
    </xdr:from>
    <xdr:to>
      <xdr:col>5</xdr:col>
      <xdr:colOff>1085850</xdr:colOff>
      <xdr:row>1</xdr:row>
      <xdr:rowOff>0</xdr:rowOff>
    </xdr:to>
    <xdr:sp>
      <xdr:nvSpPr>
        <xdr:cNvPr id="46085" name="AutoShape 5">
          <a:hlinkClick xmlns:r="http://schemas.openxmlformats.org/officeDocument/2006/relationships" r:id="rId1"/>
        </xdr:cNvPr>
        <xdr:cNvSpPr>
          <a:spLocks noChangeArrowheads="1"/>
        </xdr:cNvSpPr>
      </xdr:nvSpPr>
      <xdr:spPr>
        <a:xfrm>
          <a:off x="82581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3.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0</xdr:row>
      <xdr:rowOff>0</xdr:rowOff>
    </xdr:from>
    <xdr:to>
      <xdr:col>6</xdr:col>
      <xdr:colOff>714375</xdr:colOff>
      <xdr:row>1</xdr:row>
      <xdr:rowOff>0</xdr:rowOff>
    </xdr:to>
    <xdr:sp>
      <xdr:nvSpPr>
        <xdr:cNvPr id="45062" name="AutoShape 6">
          <a:hlinkClick xmlns:r="http://schemas.openxmlformats.org/officeDocument/2006/relationships" r:id="rId1"/>
        </xdr:cNvPr>
        <xdr:cNvSpPr>
          <a:spLocks noChangeArrowheads="1"/>
        </xdr:cNvSpPr>
      </xdr:nvSpPr>
      <xdr:spPr>
        <a:xfrm>
          <a:off x="78771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4.xml><?xml version="1.0" encoding="utf-8"?>
<xdr:wsDr xmlns:xdr="http://schemas.openxmlformats.org/drawingml/2006/spreadsheetDrawing" xmlns:r="http://schemas.openxmlformats.org/officeDocument/2006/relationships" xmlns:a="http://schemas.openxmlformats.org/drawingml/2006/main">
  <xdr:twoCellAnchor>
    <xdr:from>
      <xdr:col>7</xdr:col>
      <xdr:colOff>257175</xdr:colOff>
      <xdr:row>0</xdr:row>
      <xdr:rowOff>0</xdr:rowOff>
    </xdr:from>
    <xdr:to>
      <xdr:col>7</xdr:col>
      <xdr:colOff>866775</xdr:colOff>
      <xdr:row>1</xdr:row>
      <xdr:rowOff>0</xdr:rowOff>
    </xdr:to>
    <xdr:sp>
      <xdr:nvSpPr>
        <xdr:cNvPr id="82949" name="AutoShape 5">
          <a:hlinkClick xmlns:r="http://schemas.openxmlformats.org/officeDocument/2006/relationships" r:id="rId1"/>
        </xdr:cNvPr>
        <xdr:cNvSpPr>
          <a:spLocks noChangeArrowheads="1"/>
        </xdr:cNvSpPr>
      </xdr:nvSpPr>
      <xdr:spPr>
        <a:xfrm>
          <a:off x="73723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5.xml><?xml version="1.0" encoding="utf-8"?>
<xdr:wsDr xmlns:xdr="http://schemas.openxmlformats.org/drawingml/2006/spreadsheetDrawing" xmlns:r="http://schemas.openxmlformats.org/officeDocument/2006/relationships" xmlns:a="http://schemas.openxmlformats.org/drawingml/2006/main">
  <xdr:twoCellAnchor>
    <xdr:from>
      <xdr:col>6</xdr:col>
      <xdr:colOff>390525</xdr:colOff>
      <xdr:row>0</xdr:row>
      <xdr:rowOff>0</xdr:rowOff>
    </xdr:from>
    <xdr:to>
      <xdr:col>6</xdr:col>
      <xdr:colOff>1000125</xdr:colOff>
      <xdr:row>1</xdr:row>
      <xdr:rowOff>0</xdr:rowOff>
    </xdr:to>
    <xdr:sp>
      <xdr:nvSpPr>
        <xdr:cNvPr id="48131" name="AutoShape 3">
          <a:hlinkClick xmlns:r="http://schemas.openxmlformats.org/officeDocument/2006/relationships" r:id="rId1"/>
        </xdr:cNvPr>
        <xdr:cNvSpPr>
          <a:spLocks noChangeArrowheads="1"/>
        </xdr:cNvSpPr>
      </xdr:nvSpPr>
      <xdr:spPr>
        <a:xfrm>
          <a:off x="816292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6.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0</xdr:rowOff>
    </xdr:from>
    <xdr:to>
      <xdr:col>6</xdr:col>
      <xdr:colOff>523875</xdr:colOff>
      <xdr:row>1</xdr:row>
      <xdr:rowOff>0</xdr:rowOff>
    </xdr:to>
    <xdr:sp>
      <xdr:nvSpPr>
        <xdr:cNvPr id="32778" name="AutoShape 10">
          <a:hlinkClick xmlns:r="http://schemas.openxmlformats.org/officeDocument/2006/relationships" r:id="rId1"/>
        </xdr:cNvPr>
        <xdr:cNvSpPr>
          <a:spLocks noChangeArrowheads="1"/>
        </xdr:cNvSpPr>
      </xdr:nvSpPr>
      <xdr:spPr>
        <a:xfrm>
          <a:off x="7772400" y="0"/>
          <a:ext cx="52387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7.xml><?xml version="1.0" encoding="utf-8"?>
<xdr:wsDr xmlns:xdr="http://schemas.openxmlformats.org/drawingml/2006/spreadsheetDrawing" xmlns:r="http://schemas.openxmlformats.org/officeDocument/2006/relationships" xmlns:a="http://schemas.openxmlformats.org/drawingml/2006/main">
  <xdr:twoCellAnchor>
    <xdr:from>
      <xdr:col>7</xdr:col>
      <xdr:colOff>66675</xdr:colOff>
      <xdr:row>0</xdr:row>
      <xdr:rowOff>0</xdr:rowOff>
    </xdr:from>
    <xdr:to>
      <xdr:col>7</xdr:col>
      <xdr:colOff>676275</xdr:colOff>
      <xdr:row>1</xdr:row>
      <xdr:rowOff>0</xdr:rowOff>
    </xdr:to>
    <xdr:sp>
      <xdr:nvSpPr>
        <xdr:cNvPr id="51203" name="AutoShape 3">
          <a:hlinkClick xmlns:r="http://schemas.openxmlformats.org/officeDocument/2006/relationships" r:id="rId1"/>
        </xdr:cNvPr>
        <xdr:cNvSpPr>
          <a:spLocks noChangeArrowheads="1"/>
        </xdr:cNvSpPr>
      </xdr:nvSpPr>
      <xdr:spPr>
        <a:xfrm>
          <a:off x="80962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8.xml><?xml version="1.0" encoding="utf-8"?>
<xdr:wsDr xmlns:xdr="http://schemas.openxmlformats.org/drawingml/2006/spreadsheetDrawing" xmlns:r="http://schemas.openxmlformats.org/officeDocument/2006/relationships" xmlns:a="http://schemas.openxmlformats.org/drawingml/2006/main">
  <xdr:twoCellAnchor>
    <xdr:from>
      <xdr:col>6</xdr:col>
      <xdr:colOff>342900</xdr:colOff>
      <xdr:row>0</xdr:row>
      <xdr:rowOff>0</xdr:rowOff>
    </xdr:from>
    <xdr:to>
      <xdr:col>6</xdr:col>
      <xdr:colOff>952500</xdr:colOff>
      <xdr:row>1</xdr:row>
      <xdr:rowOff>0</xdr:rowOff>
    </xdr:to>
    <xdr:sp>
      <xdr:nvSpPr>
        <xdr:cNvPr id="89090" name="AutoShape 2">
          <a:hlinkClick xmlns:r="http://schemas.openxmlformats.org/officeDocument/2006/relationships" r:id="rId1"/>
        </xdr:cNvPr>
        <xdr:cNvSpPr>
          <a:spLocks noChangeArrowheads="1"/>
        </xdr:cNvSpPr>
      </xdr:nvSpPr>
      <xdr:spPr>
        <a:xfrm>
          <a:off x="81153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79.xml><?xml version="1.0" encoding="utf-8"?>
<xdr:wsDr xmlns:xdr="http://schemas.openxmlformats.org/drawingml/2006/spreadsheetDrawing" xmlns:r="http://schemas.openxmlformats.org/officeDocument/2006/relationships" xmlns:a="http://schemas.openxmlformats.org/drawingml/2006/main">
  <xdr:twoCellAnchor>
    <xdr:from>
      <xdr:col>4</xdr:col>
      <xdr:colOff>1581150</xdr:colOff>
      <xdr:row>0</xdr:row>
      <xdr:rowOff>0</xdr:rowOff>
    </xdr:from>
    <xdr:to>
      <xdr:col>5</xdr:col>
      <xdr:colOff>590550</xdr:colOff>
      <xdr:row>1</xdr:row>
      <xdr:rowOff>0</xdr:rowOff>
    </xdr:to>
    <xdr:sp>
      <xdr:nvSpPr>
        <xdr:cNvPr id="88065" name="AutoShape 1">
          <a:hlinkClick xmlns:r="http://schemas.openxmlformats.org/officeDocument/2006/relationships" r:id="rId1"/>
        </xdr:cNvPr>
        <xdr:cNvSpPr>
          <a:spLocks noChangeArrowheads="1"/>
        </xdr:cNvSpPr>
      </xdr:nvSpPr>
      <xdr:spPr>
        <a:xfrm>
          <a:off x="7905750" y="0"/>
          <a:ext cx="695325"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8</xdr:col>
      <xdr:colOff>276225</xdr:colOff>
      <xdr:row>0</xdr:row>
      <xdr:rowOff>28575</xdr:rowOff>
    </xdr:from>
    <xdr:to>
      <xdr:col>9</xdr:col>
      <xdr:colOff>333375</xdr:colOff>
      <xdr:row>1</xdr:row>
      <xdr:rowOff>9525</xdr:rowOff>
    </xdr:to>
    <xdr:sp>
      <xdr:nvSpPr>
        <xdr:cNvPr id="2053" name="AutoShape 5">
          <a:hlinkClick xmlns:r="http://schemas.openxmlformats.org/officeDocument/2006/relationships" r:id="rId1"/>
        </xdr:cNvPr>
        <xdr:cNvSpPr>
          <a:spLocks noChangeArrowheads="1"/>
        </xdr:cNvSpPr>
      </xdr:nvSpPr>
      <xdr:spPr>
        <a:xfrm>
          <a:off x="7896225" y="28575"/>
          <a:ext cx="781050" cy="30480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0.xml><?xml version="1.0" encoding="utf-8"?>
<xdr:wsDr xmlns:xdr="http://schemas.openxmlformats.org/drawingml/2006/spreadsheetDrawing" xmlns:r="http://schemas.openxmlformats.org/officeDocument/2006/relationships" xmlns:a="http://schemas.openxmlformats.org/drawingml/2006/main">
  <xdr:twoCellAnchor>
    <xdr:from>
      <xdr:col>9</xdr:col>
      <xdr:colOff>619125</xdr:colOff>
      <xdr:row>0</xdr:row>
      <xdr:rowOff>0</xdr:rowOff>
    </xdr:from>
    <xdr:to>
      <xdr:col>10</xdr:col>
      <xdr:colOff>247650</xdr:colOff>
      <xdr:row>1</xdr:row>
      <xdr:rowOff>0</xdr:rowOff>
    </xdr:to>
    <xdr:sp>
      <xdr:nvSpPr>
        <xdr:cNvPr id="28678" name="AutoShape 6">
          <a:hlinkClick xmlns:r="http://schemas.openxmlformats.org/officeDocument/2006/relationships" r:id="rId1"/>
        </xdr:cNvPr>
        <xdr:cNvSpPr>
          <a:spLocks noChangeArrowheads="1"/>
        </xdr:cNvSpPr>
      </xdr:nvSpPr>
      <xdr:spPr>
        <a:xfrm>
          <a:off x="79152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1.xml><?xml version="1.0" encoding="utf-8"?>
<xdr:wsDr xmlns:xdr="http://schemas.openxmlformats.org/drawingml/2006/spreadsheetDrawing" xmlns:r="http://schemas.openxmlformats.org/officeDocument/2006/relationships" xmlns:a="http://schemas.openxmlformats.org/drawingml/2006/main">
  <xdr:twoCellAnchor>
    <xdr:from>
      <xdr:col>7</xdr:col>
      <xdr:colOff>104775</xdr:colOff>
      <xdr:row>0</xdr:row>
      <xdr:rowOff>0</xdr:rowOff>
    </xdr:from>
    <xdr:to>
      <xdr:col>7</xdr:col>
      <xdr:colOff>714375</xdr:colOff>
      <xdr:row>1</xdr:row>
      <xdr:rowOff>0</xdr:rowOff>
    </xdr:to>
    <xdr:sp>
      <xdr:nvSpPr>
        <xdr:cNvPr id="120833" name="AutoShape 1">
          <a:hlinkClick xmlns:r="http://schemas.openxmlformats.org/officeDocument/2006/relationships" r:id="rId1"/>
        </xdr:cNvPr>
        <xdr:cNvSpPr>
          <a:spLocks noChangeArrowheads="1"/>
        </xdr:cNvSpPr>
      </xdr:nvSpPr>
      <xdr:spPr>
        <a:xfrm>
          <a:off x="712470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2.xml><?xml version="1.0" encoding="utf-8"?>
<xdr:wsDr xmlns:xdr="http://schemas.openxmlformats.org/drawingml/2006/spreadsheetDrawing" xmlns:r="http://schemas.openxmlformats.org/officeDocument/2006/relationships" xmlns:a="http://schemas.openxmlformats.org/drawingml/2006/main">
  <xdr:twoCellAnchor>
    <xdr:from>
      <xdr:col>7</xdr:col>
      <xdr:colOff>390525</xdr:colOff>
      <xdr:row>0</xdr:row>
      <xdr:rowOff>0</xdr:rowOff>
    </xdr:from>
    <xdr:to>
      <xdr:col>7</xdr:col>
      <xdr:colOff>1000125</xdr:colOff>
      <xdr:row>1</xdr:row>
      <xdr:rowOff>0</xdr:rowOff>
    </xdr:to>
    <xdr:sp>
      <xdr:nvSpPr>
        <xdr:cNvPr id="13320" name="AutoShape 8">
          <a:hlinkClick xmlns:r="http://schemas.openxmlformats.org/officeDocument/2006/relationships" r:id="rId1"/>
        </xdr:cNvPr>
        <xdr:cNvSpPr>
          <a:spLocks noChangeArrowheads="1"/>
        </xdr:cNvSpPr>
      </xdr:nvSpPr>
      <xdr:spPr>
        <a:xfrm>
          <a:off x="73818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3.xml><?xml version="1.0" encoding="utf-8"?>
<xdr:wsDr xmlns:xdr="http://schemas.openxmlformats.org/drawingml/2006/spreadsheetDrawing" xmlns:r="http://schemas.openxmlformats.org/officeDocument/2006/relationships" xmlns:a="http://schemas.openxmlformats.org/drawingml/2006/main">
  <xdr:twoCellAnchor>
    <xdr:from>
      <xdr:col>5</xdr:col>
      <xdr:colOff>323850</xdr:colOff>
      <xdr:row>0</xdr:row>
      <xdr:rowOff>0</xdr:rowOff>
    </xdr:from>
    <xdr:to>
      <xdr:col>5</xdr:col>
      <xdr:colOff>933450</xdr:colOff>
      <xdr:row>1</xdr:row>
      <xdr:rowOff>0</xdr:rowOff>
    </xdr:to>
    <xdr:sp>
      <xdr:nvSpPr>
        <xdr:cNvPr id="121857" name="AutoShape 1">
          <a:hlinkClick xmlns:r="http://schemas.openxmlformats.org/officeDocument/2006/relationships" r:id="rId1"/>
        </xdr:cNvPr>
        <xdr:cNvSpPr>
          <a:spLocks noChangeArrowheads="1"/>
        </xdr:cNvSpPr>
      </xdr:nvSpPr>
      <xdr:spPr>
        <a:xfrm>
          <a:off x="65722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4.xml><?xml version="1.0" encoding="utf-8"?>
<xdr:wsDr xmlns:xdr="http://schemas.openxmlformats.org/drawingml/2006/spreadsheetDrawing" xmlns:r="http://schemas.openxmlformats.org/officeDocument/2006/relationships" xmlns:a="http://schemas.openxmlformats.org/drawingml/2006/main">
  <xdr:twoCellAnchor>
    <xdr:from>
      <xdr:col>5</xdr:col>
      <xdr:colOff>266700</xdr:colOff>
      <xdr:row>0</xdr:row>
      <xdr:rowOff>0</xdr:rowOff>
    </xdr:from>
    <xdr:to>
      <xdr:col>5</xdr:col>
      <xdr:colOff>876300</xdr:colOff>
      <xdr:row>1</xdr:row>
      <xdr:rowOff>0</xdr:rowOff>
    </xdr:to>
    <xdr:sp>
      <xdr:nvSpPr>
        <xdr:cNvPr id="122882" name="AutoShape 2">
          <a:hlinkClick xmlns:r="http://schemas.openxmlformats.org/officeDocument/2006/relationships" r:id="rId1"/>
        </xdr:cNvPr>
        <xdr:cNvSpPr>
          <a:spLocks noChangeArrowheads="1"/>
        </xdr:cNvSpPr>
      </xdr:nvSpPr>
      <xdr:spPr>
        <a:xfrm>
          <a:off x="68103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5.xml><?xml version="1.0" encoding="utf-8"?>
<xdr:wsDr xmlns:xdr="http://schemas.openxmlformats.org/drawingml/2006/spreadsheetDrawing" xmlns:r="http://schemas.openxmlformats.org/officeDocument/2006/relationships" xmlns:a="http://schemas.openxmlformats.org/drawingml/2006/main">
  <xdr:twoCellAnchor>
    <xdr:from>
      <xdr:col>5</xdr:col>
      <xdr:colOff>57150</xdr:colOff>
      <xdr:row>0</xdr:row>
      <xdr:rowOff>0</xdr:rowOff>
    </xdr:from>
    <xdr:to>
      <xdr:col>5</xdr:col>
      <xdr:colOff>666750</xdr:colOff>
      <xdr:row>1</xdr:row>
      <xdr:rowOff>0</xdr:rowOff>
    </xdr:to>
    <xdr:sp>
      <xdr:nvSpPr>
        <xdr:cNvPr id="123906" name="AutoShape 2">
          <a:hlinkClick xmlns:r="http://schemas.openxmlformats.org/officeDocument/2006/relationships" r:id="rId1"/>
        </xdr:cNvPr>
        <xdr:cNvSpPr>
          <a:spLocks noChangeArrowheads="1"/>
        </xdr:cNvSpPr>
      </xdr:nvSpPr>
      <xdr:spPr>
        <a:xfrm>
          <a:off x="7753350"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86.xml><?xml version="1.0" encoding="utf-8"?>
<xdr:wsDr xmlns:xdr="http://schemas.openxmlformats.org/drawingml/2006/spreadsheetDrawing" xmlns:r="http://schemas.openxmlformats.org/officeDocument/2006/relationships" xmlns:a="http://schemas.openxmlformats.org/drawingml/2006/main">
  <xdr:twoCellAnchor>
    <xdr:from>
      <xdr:col>6</xdr:col>
      <xdr:colOff>152400</xdr:colOff>
      <xdr:row>0</xdr:row>
      <xdr:rowOff>0</xdr:rowOff>
    </xdr:from>
    <xdr:to>
      <xdr:col>6</xdr:col>
      <xdr:colOff>762000</xdr:colOff>
      <xdr:row>1</xdr:row>
      <xdr:rowOff>0</xdr:rowOff>
    </xdr:to>
    <xdr:sp>
      <xdr:nvSpPr>
        <xdr:cNvPr id="87041" name="AutoShape 1">
          <a:hlinkClick xmlns:r="http://schemas.openxmlformats.org/officeDocument/2006/relationships" r:id="rId1"/>
        </xdr:cNvPr>
        <xdr:cNvSpPr>
          <a:spLocks noChangeArrowheads="1"/>
        </xdr:cNvSpPr>
      </xdr:nvSpPr>
      <xdr:spPr>
        <a:xfrm>
          <a:off x="8105775" y="0"/>
          <a:ext cx="6096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9</xdr:col>
      <xdr:colOff>19050</xdr:colOff>
      <xdr:row>0</xdr:row>
      <xdr:rowOff>0</xdr:rowOff>
    </xdr:from>
    <xdr:to>
      <xdr:col>10</xdr:col>
      <xdr:colOff>161925</xdr:colOff>
      <xdr:row>1</xdr:row>
      <xdr:rowOff>0</xdr:rowOff>
    </xdr:to>
    <xdr:sp>
      <xdr:nvSpPr>
        <xdr:cNvPr id="112641" name="AutoShape 1">
          <a:hlinkClick xmlns:r="http://schemas.openxmlformats.org/officeDocument/2006/relationships" r:id="rId1"/>
        </xdr:cNvPr>
        <xdr:cNvSpPr>
          <a:spLocks noChangeArrowheads="1"/>
        </xdr:cNvSpPr>
      </xdr:nvSpPr>
      <xdr:spPr>
        <a:xfrm>
          <a:off x="7953375" y="0"/>
          <a:ext cx="800100" cy="323850"/>
        </a:xfrm>
        <a:prstGeom prst="horizontalScroll">
          <a:avLst>
            <a:gd name="adj" fmla="val 12500"/>
          </a:avLst>
        </a:prstGeom>
        <a:solidFill>
          <a:srgbClr val="C0C0C0"/>
        </a:solidFill>
        <a:ln w="9525">
          <a:solidFill>
            <a:srgbClr val="000000"/>
          </a:solidFill>
          <a:round/>
        </a:ln>
        <a:effectLst/>
      </xdr:spPr>
      <xdr:txBody>
        <a:bodyPr vertOverflow="clip" wrap="square" lIns="27432" tIns="27432" rIns="27432" bIns="27432" anchor="ctr" upright="1"/>
        <a:lstStyle/>
        <a:p>
          <a:pPr algn="ctr" rtl="1">
            <a:defRPr sz="1000"/>
          </a:pPr>
          <a:r>
            <a:rPr lang="en-US" altLang="zh-CN" sz="1200" b="1" i="1" u="dbl" strike="noStrike">
              <a:solidFill>
                <a:srgbClr val="FF0000"/>
              </a:solidFill>
              <a:latin typeface="Arial Narrow" panose="020B0606020202030204"/>
            </a:rPr>
            <a:t>Back</a:t>
          </a:r>
          <a:endParaRPr lang="en-US" altLang="zh-CN" sz="1200" b="1" i="1" u="dbl" strike="noStrike">
            <a:solidFill>
              <a:srgbClr val="FF0000"/>
            </a:solidFill>
            <a:latin typeface="Arial Narrow" panose="020B0606020202030204"/>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934;&#22791;1\&#20845;&#21512;&#27491;&#26093;&#35780;&#20272;&#24037;&#20316;&#27169;&#26495;\&#35780;&#20272;&#24037;&#20316;&#24213;&#31295;(2009.9.12)\4&#12289;&#25805;&#20316;&#31867;0912\01&#25805;&#20316;&#31867;--&#25104;&#26412;&#27861;0912\&#36130;&#21153;&#31867;0912\01&#27969;&#21160;&#36164;&#20135;09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zhanghuili\Desktop\&#22522;&#30784;&#27861;&#30003;&#25253;&#34920;-2019&#29256;\&#25104;&#26412;&#27861;----&#30003;&#25253;&#34920;&#65288;2019&#29256;-&#24449;&#27714;&#24847;&#35265;&#3129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25;&#19994;&#36164;&#26009;&#28165;&#21333;\&#20845;&#21512;&#27491;&#26093;&#25104;&#26412;&#27861;&#35780;&#20272;&#30003;&#25253;&#34920;(2009.12.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494;&#20449;\WeChat%20Files\love3382919\FileStorage\File\2023-02\&#22522;&#20934;&#26085;20220630&#36164;&#20135;&#22522;&#30784;&#27861;----&#27491;&#23450;&#21032;&#33457;&#26495;&#29983;&#20135;&#32447;09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目录"/>
      <sheetName val="流动资产汇总表"/>
      <sheetName val="货币资金评估汇总表"/>
      <sheetName val="现金评估步骤及复核表"/>
      <sheetName val="现金"/>
      <sheetName val="现金作业分析表"/>
      <sheetName val="银行存款评估步骤及复核表"/>
      <sheetName val="银行存款"/>
      <sheetName val="银行存款询证函"/>
      <sheetName val="其他货币资金评估步骤及复核表"/>
      <sheetName val="其他货币资金"/>
      <sheetName val="其他货币资金（  ）作业分析表"/>
      <sheetName val="交易性金融资产评估汇总表"/>
      <sheetName val="交易性金融资产评估步骤及复核表"/>
      <sheetName val="股票投资"/>
      <sheetName val="债券投资"/>
      <sheetName val="基金投资"/>
      <sheetName val="应收票据评估步骤及复核表"/>
      <sheetName val="应收票据"/>
      <sheetName val="应收账款评估步骤及复核表"/>
      <sheetName val="应收款项"/>
      <sheetName val="询证函"/>
      <sheetName val="坏账作业分析表"/>
      <sheetName val="预付账款评估步骤及复核表"/>
      <sheetName val="预付账款"/>
      <sheetName val="应收利息评估步骤及复核表"/>
      <sheetName val="应收利息"/>
      <sheetName val="应收股利评估步骤及复核表"/>
      <sheetName val="应收股利"/>
      <sheetName val="其他应收款步骤程序及审核表"/>
      <sheetName val="其他应收款"/>
      <sheetName val="代理业务资产评估步骤及复核表"/>
      <sheetName val="代理业务资产"/>
      <sheetName val="存货评估步骤及复核表"/>
      <sheetName val="存货汇总表"/>
      <sheetName val="存货--材料采购"/>
      <sheetName val="存货--在途物资"/>
      <sheetName val="存货--原材料"/>
      <sheetName val="存货--（原材料）作业分析表"/>
      <sheetName val="存货（  ）抽查盘点表"/>
      <sheetName val="存货--(  )询价记录表"/>
      <sheetName val="存货--库存商品"/>
      <sheetName val="存货--发出商品"/>
      <sheetName val="发出商品作业分析表"/>
      <sheetName val="存货--周转材料"/>
      <sheetName val="周转材料作业分析表"/>
      <sheetName val="存货--委托加工物资"/>
      <sheetName val="在用低值易耗品"/>
      <sheetName val="成本存货途径--产成品"/>
      <sheetName val="成本途径存货--产成品作业分析表1"/>
      <sheetName val="成本途径存货--产成品作业分析表2"/>
      <sheetName val="成本途径存货--在产品"/>
      <sheetName val="成本途径存货--在产品作业分析表1"/>
      <sheetName val="成本途径存货--在产品作业分析表2"/>
      <sheetName val="一年内到期非流动资产评估步骤及复核表"/>
      <sheetName val="一年内到期非流动资产"/>
      <sheetName val="其他流动资产评估步骤及复核表"/>
      <sheetName val="其他流动资产"/>
    </sheetNames>
    <sheetDataSet>
      <sheetData sheetId="0" refreshError="1"/>
      <sheetData sheetId="1">
        <row r="2">
          <cell r="D2" t="str">
            <v>填表日期：</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索引"/>
      <sheetName val="填表说明"/>
      <sheetName val="申报表封面"/>
      <sheetName val="或有事项声明书"/>
      <sheetName val="期后事项声明书"/>
      <sheetName val="会计政策调查表"/>
      <sheetName val="资产负债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表"/>
      <sheetName val="4-5-1投资性房地产"/>
      <sheetName val="4-5-2投资性房地产"/>
      <sheetName val="4-5-3投资性地产"/>
      <sheetName val="4-5-4投资性地产"/>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无形资产明细"/>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row r="6">
          <cell r="D6" t="str">
            <v>评估人员</v>
          </cell>
        </row>
      </sheetData>
      <sheetData sheetId="2"/>
      <sheetData sheetId="3">
        <row r="8">
          <cell r="A8" t="str">
            <v>评估基准日：年月日</v>
          </cell>
        </row>
        <row r="14">
          <cell r="C14" t="str">
            <v>被评估单位：</v>
          </cell>
        </row>
        <row r="18">
          <cell r="C18" t="str">
            <v>被评估单位填表人：</v>
          </cell>
        </row>
        <row r="20">
          <cell r="C20" t="str">
            <v>填表日期：年月日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填表说明"/>
      <sheetName val="填表信息"/>
      <sheetName val="目录"/>
      <sheetName val="资产负债表"/>
      <sheetName val="表1汇总表"/>
      <sheetName val="表2资产分类汇总表"/>
      <sheetName val="表3流动资产汇总表"/>
      <sheetName val="表3-1-1货币资金-现金"/>
      <sheetName val="表3-1-2货币资金-银行存款"/>
      <sheetName val="表3-1-3其它货币资金"/>
      <sheetName val="表3-2交易性金融资产汇总表"/>
      <sheetName val="表3-2-1交易性-股票"/>
      <sheetName val="表3-2-2交易性-债券"/>
      <sheetName val="表3-2-3交易性-基金"/>
      <sheetName val="表3-2-4其他交易性"/>
      <sheetName val="表3-3应收票据"/>
      <sheetName val="表3-4应收帐款"/>
      <sheetName val="表3-5应收股利"/>
      <sheetName val="表3-6应收利息"/>
      <sheetName val="表3-7预付帐款"/>
      <sheetName val="表3-8应收补贴款"/>
      <sheetName val="表3-9其它应收款"/>
      <sheetName val="表3-10存货汇总表"/>
      <sheetName val="表3-10-1原材料"/>
      <sheetName val="表3-10-2材料采购"/>
      <sheetName val="表3-10-3在库低值易耗品"/>
      <sheetName val="表3-10-4包装物"/>
      <sheetName val="表3-10-5委托加工材料"/>
      <sheetName val="表3-10-6产成品"/>
      <sheetName val="表3-10-6-1开发产品"/>
      <sheetName val="表3-10-6-2出租开发产品"/>
      <sheetName val="表3-10-7在产品"/>
      <sheetName val="表3-10-7-1开发成本"/>
      <sheetName val="表3-10-8分期收款发出商品"/>
      <sheetName val="表3-10-9在用低值易耗品"/>
      <sheetName val="表3-10-10委托代销商品"/>
      <sheetName val="表3-10-11受托代销商品"/>
      <sheetName val="表3-10-12未结算工程"/>
      <sheetName val="表3-10-13周转材料"/>
      <sheetName val="表3-11待摊费用"/>
      <sheetName val="表3-12待处理流动资产净损失"/>
      <sheetName val="表3-13一年内到期长期债券投资"/>
      <sheetName val="表3-14其它流动资产"/>
      <sheetName val="表3-15应收出口退税"/>
      <sheetName val="表4非流动资产评估汇总表"/>
      <sheetName val="表4-1可供出售金融资产汇总表"/>
      <sheetName val="表4-1-1可供出售金融资产-股票"/>
      <sheetName val="表4-1-2可供出售金融资产-债券"/>
      <sheetName val="表4-1-3可供出售金融资产-其他"/>
      <sheetName val="表4-2持有至到期投资"/>
      <sheetName val="表4-3长期应收款"/>
      <sheetName val="表4-4长期投资汇总表"/>
      <sheetName val="表4-4-1长投-股权"/>
      <sheetName val="表4-4-2长投-债权"/>
      <sheetName val="表4-4-3其它投资"/>
      <sheetName val="表4-5投资性房地产汇总表"/>
      <sheetName val="表4-5-1投资性房产-房屋(成本模式计量)"/>
      <sheetName val="表4-5-2投资性房产-房屋（公允价值计量）"/>
      <sheetName val="表4-5-3投资性房产-土地（成本模式计量）"/>
      <sheetName val="表4-5-4投资性房产-土地（公允价值计量）"/>
      <sheetName val="表4-6固定资产汇总表"/>
      <sheetName val="表4-6-1房屋"/>
      <sheetName val="表4-6-2构筑物"/>
      <sheetName val="表4-6-3管道和沟槽"/>
      <sheetName val="表4-6-4机器设备"/>
      <sheetName val="表4-6-5运输设备"/>
      <sheetName val="表4-6-6电子设备"/>
      <sheetName val="表4-6-7土地"/>
      <sheetName val="表4-7在建工程汇总表"/>
      <sheetName val="表4-7-1在建-土建"/>
      <sheetName val="表4-7-2在建-设备"/>
      <sheetName val="表4-8工程物资"/>
      <sheetName val="表4-9固定资产清理"/>
      <sheetName val="表4-6-11待处理固定资产净损失"/>
      <sheetName val="表4-10生产性生物资产"/>
      <sheetName val="表4-11油气资产"/>
      <sheetName val="表4-12无形资产汇总表"/>
      <sheetName val="表4-12-1无形资产-土地使用权"/>
      <sheetName val="表4-12-2无形资产-矿业权"/>
      <sheetName val="表4-12-3无形资产-开发支出"/>
      <sheetName val="表4-12-4无形资产-商誉"/>
      <sheetName val="表4-12-5其它无形资产"/>
      <sheetName val="表4-13长期待摊费用"/>
      <sheetName val="表4-14递延所得税资产"/>
      <sheetName val="表4-15其他非流动资产汇总表"/>
      <sheetName val="表4-15-1其它长期资产"/>
      <sheetName val="表4-15-2临时设施"/>
      <sheetName val="表5流动负债汇总表"/>
      <sheetName val="表5-1短期借款"/>
      <sheetName val="表5-2交易性金融负债"/>
      <sheetName val="表5-3应付票据"/>
      <sheetName val="表5-4应付帐款"/>
      <sheetName val="表5-5预收帐款"/>
      <sheetName val="表5-6代销商品款"/>
      <sheetName val="表5-7其他应付款"/>
      <sheetName val="表5-8应付工资"/>
      <sheetName val="表5-9应付福利费"/>
      <sheetName val="表5-10应交税金"/>
      <sheetName val="表5-11应付利润（股利）"/>
      <sheetName val="表5-12其它应交款"/>
      <sheetName val="表5-13预提费用"/>
      <sheetName val="表5-14一年内到期的长期负债"/>
      <sheetName val="表5-15其它流动负债"/>
      <sheetName val="表5-16应付利息 "/>
      <sheetName val="表5-17预计负债"/>
      <sheetName val="表5-18递延收益"/>
      <sheetName val="表6非流动负债汇总表"/>
      <sheetName val="表6-1长期借款"/>
      <sheetName val="表6-2应付债券"/>
      <sheetName val="表6-3长期应付款"/>
      <sheetName val="表6-4专项应付款"/>
      <sheetName val="表6-5预计负债"/>
      <sheetName val="表6-6递延所得税负债"/>
      <sheetName val="表6-7其它非流动负债"/>
      <sheetName val="3-1-1附表1"/>
      <sheetName val="3-1-1附表2"/>
      <sheetName val="房屋调查表"/>
      <sheetName val="房地产调查评价表"/>
      <sheetName val="构筑物调查表"/>
      <sheetName val="机器设备调查表"/>
      <sheetName val="运输设备调查表"/>
      <sheetName val="电子设备调查表"/>
      <sheetName val="或有事项声明书"/>
      <sheetName val="期后事项声明书"/>
    </sheetNames>
    <sheetDataSet>
      <sheetData sheetId="0"/>
      <sheetData sheetId="1">
        <row r="5">
          <cell r="A5" t="str">
            <v>被评估单位名称：</v>
          </cell>
        </row>
        <row r="6">
          <cell r="A6" t="str">
            <v>被评估单位填表人：</v>
          </cell>
        </row>
        <row r="7">
          <cell r="A7" t="str">
            <v>填表日期：</v>
          </cell>
          <cell r="B7" t="str">
            <v>年  月  日</v>
          </cell>
        </row>
        <row r="17">
          <cell r="A17" t="str">
            <v>评估基准日：</v>
          </cell>
          <cell r="B17" t="str">
            <v>年  月  日</v>
          </cell>
        </row>
        <row r="19">
          <cell r="A19" t="str">
            <v>评估人员：</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aroux"/>
      <sheetName val="索引"/>
      <sheetName val="填表说明"/>
      <sheetName val="申报表封面"/>
      <sheetName val="或有事项声明书"/>
      <sheetName val="期后事项声明书"/>
      <sheetName val="会计政策调查表"/>
      <sheetName val="审定后资产负债表"/>
      <sheetName val="资产负债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
      <sheetName val="3-4应收账款"/>
      <sheetName val="3-5预付账款"/>
      <sheetName val="3-6应收利息"/>
      <sheetName val="3-7应收股利"/>
      <sheetName val="3-8其他应收款"/>
      <sheetName val="3-9存货汇总"/>
      <sheetName val="3-9-1材料采购（在途物资）"/>
      <sheetName val="3-9-2原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表"/>
      <sheetName val="4-5-1投资性房地产"/>
      <sheetName val="4-5-2投资性房地产"/>
      <sheetName val="4-5-3投资性地产"/>
      <sheetName val="4-5-4投资性地产"/>
      <sheetName val="4-6固定资产汇总"/>
      <sheetName val="4-6-1房屋建筑物"/>
      <sheetName val="4-6-2构筑物"/>
      <sheetName val="4-6-3管道沟槽"/>
      <sheetName val="4-6-4机器设备"/>
      <sheetName val="4-6-4机器设备 (2)"/>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无形资产明细"/>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14">
          <cell r="C14" t="str">
            <v>被评估单位：中盐银港人造板有限公司</v>
          </cell>
        </row>
      </sheetData>
      <sheetData sheetId="4"/>
      <sheetData sheetId="5"/>
      <sheetData sheetId="6"/>
      <sheetData sheetId="7"/>
      <sheetData sheetId="8"/>
      <sheetData sheetId="9"/>
      <sheetData sheetId="10">
        <row r="21">
          <cell r="C21">
            <v>0</v>
          </cell>
          <cell r="D21">
            <v>0</v>
          </cell>
        </row>
        <row r="22">
          <cell r="C22">
            <v>0</v>
          </cell>
          <cell r="D22">
            <v>0</v>
          </cell>
        </row>
        <row r="23">
          <cell r="C23">
            <v>0</v>
          </cell>
          <cell r="D23">
            <v>0</v>
          </cell>
        </row>
        <row r="24">
          <cell r="C24">
            <v>42401151.47</v>
          </cell>
          <cell r="D24">
            <v>23034625</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7">
          <cell r="C37">
            <v>0</v>
          </cell>
          <cell r="D37">
            <v>0</v>
          </cell>
        </row>
        <row r="50">
          <cell r="C50">
            <v>0</v>
          </cell>
          <cell r="D50">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4.xml"/><Relationship Id="rId1"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comments" Target="../comments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0.xml"/><Relationship Id="rId1" Type="http://schemas.openxmlformats.org/officeDocument/2006/relationships/comments" Target="../comments1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3.xml"/><Relationship Id="rId1" Type="http://schemas.openxmlformats.org/officeDocument/2006/relationships/comments" Target="../comments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5.xml"/><Relationship Id="rId1" Type="http://schemas.openxmlformats.org/officeDocument/2006/relationships/comments" Target="../comments1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7.xml"/><Relationship Id="rId1" Type="http://schemas.openxmlformats.org/officeDocument/2006/relationships/comments" Target="../comments1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9.xml"/><Relationship Id="rId1" Type="http://schemas.openxmlformats.org/officeDocument/2006/relationships/comments" Target="../comments1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0.xml"/><Relationship Id="rId1" Type="http://schemas.openxmlformats.org/officeDocument/2006/relationships/comments" Target="../comments1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1.xml"/><Relationship Id="rId1" Type="http://schemas.openxmlformats.org/officeDocument/2006/relationships/comments" Target="../comments16.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2.xml"/><Relationship Id="rId1" Type="http://schemas.openxmlformats.org/officeDocument/2006/relationships/comments" Target="../comments1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4.xml"/><Relationship Id="rId1" Type="http://schemas.openxmlformats.org/officeDocument/2006/relationships/comments" Target="../comments1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45.xml"/><Relationship Id="rId1" Type="http://schemas.openxmlformats.org/officeDocument/2006/relationships/comments" Target="../comments1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6.xml"/><Relationship Id="rId1" Type="http://schemas.openxmlformats.org/officeDocument/2006/relationships/comments" Target="../comments2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9.xml"/><Relationship Id="rId1" Type="http://schemas.openxmlformats.org/officeDocument/2006/relationships/comments" Target="../comments21.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51.xml"/><Relationship Id="rId1" Type="http://schemas.openxmlformats.org/officeDocument/2006/relationships/comments" Target="../comments2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52.xml"/><Relationship Id="rId1" Type="http://schemas.openxmlformats.org/officeDocument/2006/relationships/comments" Target="../comments2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4.xml"/><Relationship Id="rId1" Type="http://schemas.openxmlformats.org/officeDocument/2006/relationships/comments" Target="../comments2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5.xml"/><Relationship Id="rId1" Type="http://schemas.openxmlformats.org/officeDocument/2006/relationships/comments" Target="../comments2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6.xml"/><Relationship Id="rId1" Type="http://schemas.openxmlformats.org/officeDocument/2006/relationships/comments" Target="../comments2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9.xml"/><Relationship Id="rId1" Type="http://schemas.openxmlformats.org/officeDocument/2006/relationships/comments" Target="../comments27.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60.xml"/><Relationship Id="rId1" Type="http://schemas.openxmlformats.org/officeDocument/2006/relationships/comments" Target="../comments28.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61.xml"/><Relationship Id="rId1" Type="http://schemas.openxmlformats.org/officeDocument/2006/relationships/comments" Target="../comments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62.xml"/><Relationship Id="rId1" Type="http://schemas.openxmlformats.org/officeDocument/2006/relationships/comments" Target="../comments30.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63.xml"/><Relationship Id="rId1" Type="http://schemas.openxmlformats.org/officeDocument/2006/relationships/comments" Target="../comments3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65.xml"/><Relationship Id="rId1" Type="http://schemas.openxmlformats.org/officeDocument/2006/relationships/comments" Target="../comments3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67.xml"/><Relationship Id="rId1" Type="http://schemas.openxmlformats.org/officeDocument/2006/relationships/comments" Target="../comments33.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8.xml"/><Relationship Id="rId1" Type="http://schemas.openxmlformats.org/officeDocument/2006/relationships/comments" Target="../comments34.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69.xml"/><Relationship Id="rId1" Type="http://schemas.openxmlformats.org/officeDocument/2006/relationships/comments" Target="../comments35.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70.xml"/><Relationship Id="rId1" Type="http://schemas.openxmlformats.org/officeDocument/2006/relationships/comments" Target="../comments36.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71.xml"/><Relationship Id="rId1" Type="http://schemas.openxmlformats.org/officeDocument/2006/relationships/comments" Target="../comments37.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72.xml"/><Relationship Id="rId1" Type="http://schemas.openxmlformats.org/officeDocument/2006/relationships/comments" Target="../comments38.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73.xml"/><Relationship Id="rId1" Type="http://schemas.openxmlformats.org/officeDocument/2006/relationships/comments" Target="../comments39.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74.xml"/><Relationship Id="rId1" Type="http://schemas.openxmlformats.org/officeDocument/2006/relationships/comments" Target="../comments40.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75.xml"/><Relationship Id="rId1" Type="http://schemas.openxmlformats.org/officeDocument/2006/relationships/comments" Target="../comments41.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76.xml"/><Relationship Id="rId1" Type="http://schemas.openxmlformats.org/officeDocument/2006/relationships/comments" Target="../comments42.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77.xml"/><Relationship Id="rId1" Type="http://schemas.openxmlformats.org/officeDocument/2006/relationships/comments" Target="../comments43.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80.xml"/><Relationship Id="rId1" Type="http://schemas.openxmlformats.org/officeDocument/2006/relationships/comments" Target="../comments44.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82.xml"/><Relationship Id="rId1" Type="http://schemas.openxmlformats.org/officeDocument/2006/relationships/comments" Target="../comments45.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
  <sheetViews>
    <sheetView showGridLines="0" showRowColHeaders="0" showZeros="0" showOutlineSymbols="0" zoomScaleSheetLayoutView="4" topLeftCell="B20136" workbookViewId="0">
      <selection activeCell="A1" sqref="A1"/>
    </sheetView>
  </sheetViews>
  <sheetFormatPr defaultColWidth="9" defaultRowHeight="15.35"/>
  <sheetData/>
  <pageMargins left="0.75" right="0.75" top="1" bottom="1" header="0.5" footer="0.5"/>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indexed="48"/>
  </sheetPr>
  <dimension ref="A1:DB61"/>
  <sheetViews>
    <sheetView workbookViewId="0">
      <selection activeCell="B8" sqref="B8"/>
    </sheetView>
  </sheetViews>
  <sheetFormatPr defaultColWidth="9" defaultRowHeight="15.75" customHeight="1"/>
  <cols>
    <col min="1" max="1" width="5.625" style="13" customWidth="1"/>
    <col min="2" max="2" width="28.875" style="13" customWidth="1"/>
    <col min="3" max="6" width="21.875" style="13" customWidth="1"/>
    <col min="7" max="106" width="9" style="191"/>
    <col min="107" max="16384" width="9" style="13"/>
  </cols>
  <sheetData>
    <row r="1" ht="25.5" customHeight="1" spans="1:9">
      <c r="A1" s="484" t="s">
        <v>372</v>
      </c>
      <c r="B1" s="485"/>
      <c r="C1" s="485"/>
      <c r="D1" s="485"/>
      <c r="E1" s="485"/>
      <c r="F1" s="485"/>
      <c r="G1" s="198"/>
      <c r="H1" s="198"/>
      <c r="I1" s="198"/>
    </row>
    <row r="2" s="483" customFormat="1" customHeight="1" spans="1:106">
      <c r="A2" s="241"/>
      <c r="B2" s="241"/>
      <c r="C2" s="241"/>
      <c r="D2" s="241"/>
      <c r="E2" s="241"/>
      <c r="F2" s="487"/>
      <c r="G2" s="491"/>
      <c r="H2" s="491"/>
      <c r="I2" s="491"/>
      <c r="J2" s="206"/>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row>
    <row r="3" s="483" customFormat="1" customHeight="1" spans="1:106">
      <c r="A3" s="489" t="str">
        <f>申报表封面!A8</f>
        <v>评估基准日：2022年8月31日</v>
      </c>
      <c r="B3" s="489"/>
      <c r="C3" s="489"/>
      <c r="D3" s="489"/>
      <c r="E3" s="489"/>
      <c r="F3" s="489"/>
      <c r="G3" s="491"/>
      <c r="H3" s="491"/>
      <c r="I3" s="491"/>
      <c r="J3" s="206"/>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X3" s="511"/>
      <c r="CY3" s="511"/>
      <c r="CZ3" s="511"/>
      <c r="DA3" s="511"/>
      <c r="DB3" s="511"/>
    </row>
    <row r="4" s="483" customFormat="1" customHeight="1" spans="1:106">
      <c r="A4" s="490" t="str">
        <f>申报表封面!C14</f>
        <v>被评估单位：湖南森华木业有限公司</v>
      </c>
      <c r="B4" s="490"/>
      <c r="C4" s="491"/>
      <c r="D4" s="491"/>
      <c r="E4" s="491"/>
      <c r="F4" s="492" t="s">
        <v>373</v>
      </c>
      <c r="G4" s="491"/>
      <c r="H4" s="491"/>
      <c r="I4" s="491"/>
      <c r="J4" s="206"/>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row>
    <row r="5" s="575" customFormat="1" customHeight="1" spans="1:106">
      <c r="A5" s="494" t="s">
        <v>374</v>
      </c>
      <c r="B5" s="494"/>
      <c r="C5" s="495" t="s">
        <v>375</v>
      </c>
      <c r="D5" s="495" t="s">
        <v>376</v>
      </c>
      <c r="E5" s="495" t="s">
        <v>377</v>
      </c>
      <c r="F5" s="281" t="s">
        <v>378</v>
      </c>
      <c r="G5" s="199"/>
      <c r="H5" s="199"/>
      <c r="I5" s="199"/>
      <c r="J5" s="378"/>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row>
    <row r="6" s="575" customFormat="1" customHeight="1" spans="1:106">
      <c r="A6" s="494"/>
      <c r="B6" s="494"/>
      <c r="C6" s="495" t="s">
        <v>379</v>
      </c>
      <c r="D6" s="495" t="s">
        <v>380</v>
      </c>
      <c r="E6" s="495" t="s">
        <v>381</v>
      </c>
      <c r="F6" s="495" t="s">
        <v>382</v>
      </c>
      <c r="G6" s="199"/>
      <c r="H6" s="199"/>
      <c r="I6" s="199"/>
      <c r="J6" s="378"/>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6"/>
      <c r="CC6" s="486"/>
      <c r="CD6" s="486"/>
      <c r="CE6" s="486"/>
      <c r="CF6" s="486"/>
      <c r="CG6" s="486"/>
      <c r="CH6" s="486"/>
      <c r="CI6" s="486"/>
      <c r="CJ6" s="486"/>
      <c r="CK6" s="486"/>
      <c r="CL6" s="486"/>
      <c r="CM6" s="486"/>
      <c r="CN6" s="486"/>
      <c r="CO6" s="486"/>
      <c r="CP6" s="486"/>
      <c r="CQ6" s="486"/>
      <c r="CR6" s="486"/>
      <c r="CS6" s="486"/>
      <c r="CT6" s="486"/>
      <c r="CU6" s="486"/>
      <c r="CV6" s="486"/>
      <c r="CW6" s="486"/>
      <c r="CX6" s="486"/>
      <c r="CY6" s="486"/>
      <c r="CZ6" s="486"/>
      <c r="DA6" s="486"/>
      <c r="DB6" s="486"/>
    </row>
    <row r="7" s="575" customFormat="1" ht="33" customHeight="1" spans="1:106">
      <c r="A7" s="494">
        <v>1</v>
      </c>
      <c r="B7" s="576" t="s">
        <v>383</v>
      </c>
      <c r="C7" s="495"/>
      <c r="D7" s="495"/>
      <c r="E7" s="577">
        <f>D7-C7</f>
        <v>0</v>
      </c>
      <c r="F7" s="578" t="e">
        <f>E7/C7</f>
        <v>#DIV/0!</v>
      </c>
      <c r="G7" s="199"/>
      <c r="H7" s="199"/>
      <c r="I7" s="199"/>
      <c r="J7" s="378"/>
      <c r="K7" s="486"/>
      <c r="L7" s="486"/>
      <c r="M7" s="486"/>
      <c r="N7" s="486"/>
      <c r="O7" s="486"/>
      <c r="P7" s="486"/>
      <c r="Q7" s="486"/>
      <c r="R7" s="486"/>
      <c r="S7" s="486"/>
      <c r="T7" s="486"/>
      <c r="U7" s="486"/>
      <c r="V7" s="486"/>
      <c r="W7" s="486"/>
      <c r="X7" s="486"/>
      <c r="Y7" s="486"/>
      <c r="Z7" s="486"/>
      <c r="AA7" s="486"/>
      <c r="AB7" s="486"/>
      <c r="AC7" s="486"/>
      <c r="AD7" s="486"/>
      <c r="AE7" s="486"/>
      <c r="AF7" s="486"/>
      <c r="AG7" s="486"/>
      <c r="AH7" s="486"/>
      <c r="AI7" s="486"/>
      <c r="AJ7" s="486"/>
      <c r="AK7" s="486"/>
      <c r="AL7" s="486"/>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6"/>
      <c r="CC7" s="486"/>
      <c r="CD7" s="486"/>
      <c r="CE7" s="486"/>
      <c r="CF7" s="486"/>
      <c r="CG7" s="486"/>
      <c r="CH7" s="486"/>
      <c r="CI7" s="486"/>
      <c r="CJ7" s="486"/>
      <c r="CK7" s="486"/>
      <c r="CL7" s="486"/>
      <c r="CM7" s="486"/>
      <c r="CN7" s="486"/>
      <c r="CO7" s="486"/>
      <c r="CP7" s="486"/>
      <c r="CQ7" s="486"/>
      <c r="CR7" s="486"/>
      <c r="CS7" s="486"/>
      <c r="CT7" s="486"/>
      <c r="CU7" s="486"/>
      <c r="CV7" s="486"/>
      <c r="CW7" s="486"/>
      <c r="CX7" s="486"/>
      <c r="CY7" s="486"/>
      <c r="CZ7" s="486"/>
      <c r="DA7" s="486"/>
      <c r="DB7" s="486"/>
    </row>
    <row r="8" s="575" customFormat="1" ht="27" customHeight="1" spans="1:106">
      <c r="A8" s="494">
        <v>2</v>
      </c>
      <c r="B8" s="576" t="s">
        <v>384</v>
      </c>
      <c r="C8" s="495"/>
      <c r="D8" s="495"/>
      <c r="E8" s="577">
        <f>D8-C8</f>
        <v>0</v>
      </c>
      <c r="F8" s="578" t="e">
        <f>E8/C8</f>
        <v>#DIV/0!</v>
      </c>
      <c r="G8" s="199"/>
      <c r="H8" s="199"/>
      <c r="I8" s="199"/>
      <c r="J8" s="378"/>
      <c r="K8" s="486"/>
      <c r="L8" s="486"/>
      <c r="M8" s="486"/>
      <c r="N8" s="486"/>
      <c r="O8" s="486"/>
      <c r="P8" s="486"/>
      <c r="Q8" s="486"/>
      <c r="R8" s="486"/>
      <c r="S8" s="486"/>
      <c r="T8" s="486"/>
      <c r="U8" s="486"/>
      <c r="V8" s="486"/>
      <c r="W8" s="486"/>
      <c r="X8" s="486"/>
      <c r="Y8" s="486"/>
      <c r="Z8" s="486"/>
      <c r="AA8" s="486"/>
      <c r="AB8" s="486"/>
      <c r="AC8" s="486"/>
      <c r="AD8" s="486"/>
      <c r="AE8" s="486"/>
      <c r="AF8" s="486"/>
      <c r="AG8" s="486"/>
      <c r="AH8" s="486"/>
      <c r="AI8" s="486"/>
      <c r="AJ8" s="486"/>
      <c r="AK8" s="486"/>
      <c r="AL8" s="486"/>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6"/>
      <c r="CC8" s="486"/>
      <c r="CD8" s="486"/>
      <c r="CE8" s="486"/>
      <c r="CF8" s="486"/>
      <c r="CG8" s="486"/>
      <c r="CH8" s="486"/>
      <c r="CI8" s="486"/>
      <c r="CJ8" s="486"/>
      <c r="CK8" s="486"/>
      <c r="CL8" s="486"/>
      <c r="CM8" s="486"/>
      <c r="CN8" s="486"/>
      <c r="CO8" s="486"/>
      <c r="CP8" s="486"/>
      <c r="CQ8" s="486"/>
      <c r="CR8" s="486"/>
      <c r="CS8" s="486"/>
      <c r="CT8" s="486"/>
      <c r="CU8" s="486"/>
      <c r="CV8" s="486"/>
      <c r="CW8" s="486"/>
      <c r="CX8" s="486"/>
      <c r="CY8" s="486"/>
      <c r="CZ8" s="486"/>
      <c r="DA8" s="486"/>
      <c r="DB8" s="486"/>
    </row>
    <row r="9" s="483" customFormat="1" ht="30" customHeight="1" spans="1:106">
      <c r="A9" s="494">
        <v>3</v>
      </c>
      <c r="B9" s="579" t="s">
        <v>385</v>
      </c>
      <c r="C9" s="577" t="e">
        <f>#REF!</f>
        <v>#REF!</v>
      </c>
      <c r="D9" s="577" t="e">
        <f>#REF!</f>
        <v>#REF!</v>
      </c>
      <c r="E9" s="577" t="e">
        <f t="shared" ref="E9:E32" si="0">D9-C9</f>
        <v>#REF!</v>
      </c>
      <c r="F9" s="578" t="e">
        <f t="shared" ref="F9:F32" si="1">E9/C9</f>
        <v>#REF!</v>
      </c>
      <c r="G9" s="491"/>
      <c r="H9" s="491"/>
      <c r="I9" s="491"/>
      <c r="J9" s="206"/>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row>
    <row r="10" s="511" customFormat="1" ht="33" customHeight="1" spans="1:10">
      <c r="A10" s="494">
        <v>4</v>
      </c>
      <c r="B10" s="580" t="s">
        <v>386</v>
      </c>
      <c r="C10" s="577">
        <f>'4-6-4机器设备 (主线设备)'!L23</f>
        <v>46809280.99</v>
      </c>
      <c r="D10" s="577">
        <f>'4-6-4机器设备 (主线设备)'!O23</f>
        <v>7157964</v>
      </c>
      <c r="E10" s="577">
        <f t="shared" si="0"/>
        <v>-39651316.99</v>
      </c>
      <c r="F10" s="578">
        <f t="shared" si="1"/>
        <v>-0.85</v>
      </c>
      <c r="G10" s="491"/>
      <c r="H10" s="491"/>
      <c r="I10" s="491"/>
      <c r="J10" s="206"/>
    </row>
    <row r="11" s="511" customFormat="1" ht="29.1" customHeight="1" spans="1:10">
      <c r="A11" s="494">
        <v>5</v>
      </c>
      <c r="B11" s="580" t="s">
        <v>387</v>
      </c>
      <c r="C11" s="577" t="e">
        <f>#REF!</f>
        <v>#REF!</v>
      </c>
      <c r="D11" s="577" t="e">
        <f>#REF!</f>
        <v>#REF!</v>
      </c>
      <c r="E11" s="577" t="e">
        <f t="shared" si="0"/>
        <v>#REF!</v>
      </c>
      <c r="F11" s="578" t="e">
        <f t="shared" si="1"/>
        <v>#REF!</v>
      </c>
      <c r="G11" s="491"/>
      <c r="H11" s="491"/>
      <c r="I11" s="491"/>
      <c r="J11" s="206"/>
    </row>
    <row r="12" s="511" customFormat="1" hidden="1" customHeight="1" spans="1:10">
      <c r="A12" s="494">
        <v>5</v>
      </c>
      <c r="B12" s="581" t="s">
        <v>388</v>
      </c>
      <c r="C12" s="577">
        <f>ROUND('2-分类汇总'!C21/10000,2)</f>
        <v>0</v>
      </c>
      <c r="D12" s="577">
        <f>ROUND('2-分类汇总'!D21/10000,2)</f>
        <v>0</v>
      </c>
      <c r="E12" s="577">
        <f t="shared" si="0"/>
        <v>0</v>
      </c>
      <c r="F12" s="578" t="e">
        <f t="shared" si="1"/>
        <v>#DIV/0!</v>
      </c>
      <c r="G12" s="491"/>
      <c r="H12" s="491"/>
      <c r="I12" s="491"/>
      <c r="J12" s="206"/>
    </row>
    <row r="13" s="511" customFormat="1" hidden="1" customHeight="1" spans="1:10">
      <c r="A13" s="494">
        <v>6</v>
      </c>
      <c r="B13" s="581" t="s">
        <v>389</v>
      </c>
      <c r="C13" s="577">
        <f>ROUND('2-分类汇总'!C22/10000,2)</f>
        <v>0</v>
      </c>
      <c r="D13" s="577">
        <f>ROUND('2-分类汇总'!D22/10000,2)</f>
        <v>0</v>
      </c>
      <c r="E13" s="577">
        <f t="shared" si="0"/>
        <v>0</v>
      </c>
      <c r="F13" s="578" t="e">
        <f t="shared" si="1"/>
        <v>#DIV/0!</v>
      </c>
      <c r="G13" s="491"/>
      <c r="H13" s="491"/>
      <c r="I13" s="491"/>
      <c r="J13" s="206"/>
    </row>
    <row r="14" s="511" customFormat="1" hidden="1" customHeight="1" spans="1:10">
      <c r="A14" s="494">
        <v>7</v>
      </c>
      <c r="B14" s="581" t="s">
        <v>390</v>
      </c>
      <c r="C14" s="577">
        <f>ROUND('2-分类汇总'!C23/10000,2)</f>
        <v>0</v>
      </c>
      <c r="D14" s="577">
        <f>ROUND('2-分类汇总'!D23/10000,2)</f>
        <v>0</v>
      </c>
      <c r="E14" s="577">
        <f t="shared" si="0"/>
        <v>0</v>
      </c>
      <c r="F14" s="578" t="e">
        <f t="shared" si="1"/>
        <v>#DIV/0!</v>
      </c>
      <c r="G14" s="491"/>
      <c r="H14" s="491"/>
      <c r="I14" s="491"/>
      <c r="J14" s="206"/>
    </row>
    <row r="15" s="511" customFormat="1" hidden="1" customHeight="1" spans="1:10">
      <c r="A15" s="494">
        <v>8</v>
      </c>
      <c r="B15" s="581" t="s">
        <v>391</v>
      </c>
      <c r="C15" s="577" t="e">
        <f>ROUND('2-分类汇总'!C24/10000,2)</f>
        <v>#REF!</v>
      </c>
      <c r="D15" s="577" t="e">
        <f>ROUND('2-分类汇总'!D24/10000,2)</f>
        <v>#REF!</v>
      </c>
      <c r="E15" s="577" t="e">
        <f t="shared" si="0"/>
        <v>#REF!</v>
      </c>
      <c r="F15" s="578" t="e">
        <f t="shared" si="1"/>
        <v>#REF!</v>
      </c>
      <c r="G15" s="491"/>
      <c r="H15" s="491"/>
      <c r="I15" s="491"/>
      <c r="J15" s="206"/>
    </row>
    <row r="16" s="511" customFormat="1" hidden="1" customHeight="1" spans="1:10">
      <c r="A16" s="494">
        <v>9</v>
      </c>
      <c r="B16" s="581" t="s">
        <v>392</v>
      </c>
      <c r="C16" s="577">
        <f>ROUND('2-分类汇总'!C25/10000,2)</f>
        <v>0</v>
      </c>
      <c r="D16" s="577">
        <f>ROUND('2-分类汇总'!D25/10000,2)</f>
        <v>0</v>
      </c>
      <c r="E16" s="577">
        <f t="shared" si="0"/>
        <v>0</v>
      </c>
      <c r="F16" s="578" t="e">
        <f t="shared" si="1"/>
        <v>#DIV/0!</v>
      </c>
      <c r="G16" s="491"/>
      <c r="H16" s="491"/>
      <c r="I16" s="491"/>
      <c r="J16" s="206"/>
    </row>
    <row r="17" s="511" customFormat="1" hidden="1" customHeight="1" spans="1:10">
      <c r="A17" s="494">
        <v>10</v>
      </c>
      <c r="B17" s="581" t="s">
        <v>393</v>
      </c>
      <c r="C17" s="577">
        <f>ROUND('2-分类汇总'!C26/10000,2)</f>
        <v>0</v>
      </c>
      <c r="D17" s="577">
        <f>ROUND('2-分类汇总'!D26/10000,2)</f>
        <v>0</v>
      </c>
      <c r="E17" s="577">
        <f t="shared" si="0"/>
        <v>0</v>
      </c>
      <c r="F17" s="578" t="e">
        <f t="shared" si="1"/>
        <v>#DIV/0!</v>
      </c>
      <c r="G17" s="491"/>
      <c r="H17" s="491"/>
      <c r="I17" s="491"/>
      <c r="J17" s="206"/>
    </row>
    <row r="18" s="511" customFormat="1" hidden="1" customHeight="1" spans="1:10">
      <c r="A18" s="494">
        <v>11</v>
      </c>
      <c r="B18" s="581" t="s">
        <v>394</v>
      </c>
      <c r="C18" s="577">
        <f>ROUND('2-分类汇总'!C27/10000,2)</f>
        <v>0</v>
      </c>
      <c r="D18" s="577">
        <f>ROUND('2-分类汇总'!D27/10000,2)</f>
        <v>0</v>
      </c>
      <c r="E18" s="577">
        <f t="shared" si="0"/>
        <v>0</v>
      </c>
      <c r="F18" s="578" t="e">
        <f t="shared" si="1"/>
        <v>#DIV/0!</v>
      </c>
      <c r="G18" s="491"/>
      <c r="H18" s="491"/>
      <c r="I18" s="491"/>
      <c r="J18" s="206"/>
    </row>
    <row r="19" s="511" customFormat="1" hidden="1" customHeight="1" spans="1:10">
      <c r="A19" s="494">
        <v>12</v>
      </c>
      <c r="B19" s="581" t="s">
        <v>395</v>
      </c>
      <c r="C19" s="577">
        <f>ROUND('2-分类汇总'!C28/10000,2)</f>
        <v>0</v>
      </c>
      <c r="D19" s="577">
        <f>ROUND('2-分类汇总'!D28/10000,2)</f>
        <v>0</v>
      </c>
      <c r="E19" s="577">
        <f t="shared" si="0"/>
        <v>0</v>
      </c>
      <c r="F19" s="578" t="e">
        <f t="shared" si="1"/>
        <v>#DIV/0!</v>
      </c>
      <c r="G19" s="491"/>
      <c r="H19" s="491"/>
      <c r="I19" s="491"/>
      <c r="J19" s="206"/>
    </row>
    <row r="20" s="511" customFormat="1" hidden="1" customHeight="1" spans="1:10">
      <c r="A20" s="494">
        <v>13</v>
      </c>
      <c r="B20" s="581" t="s">
        <v>396</v>
      </c>
      <c r="C20" s="577">
        <f>ROUND('2-分类汇总'!C29/10000,2)</f>
        <v>0</v>
      </c>
      <c r="D20" s="577">
        <f>ROUND('2-分类汇总'!D29/10000,2)</f>
        <v>0</v>
      </c>
      <c r="E20" s="577">
        <f t="shared" si="0"/>
        <v>0</v>
      </c>
      <c r="F20" s="578" t="e">
        <f t="shared" si="1"/>
        <v>#DIV/0!</v>
      </c>
      <c r="G20" s="491"/>
      <c r="H20" s="491"/>
      <c r="I20" s="491"/>
      <c r="J20" s="206"/>
    </row>
    <row r="21" s="511" customFormat="1" hidden="1" customHeight="1" spans="1:10">
      <c r="A21" s="494">
        <v>14</v>
      </c>
      <c r="B21" s="581" t="s">
        <v>397</v>
      </c>
      <c r="C21" s="577">
        <f>ROUND('2-分类汇总'!C30/10000,2)</f>
        <v>0</v>
      </c>
      <c r="D21" s="577">
        <f>ROUND('2-分类汇总'!D30/10000,2)</f>
        <v>0</v>
      </c>
      <c r="E21" s="577">
        <f t="shared" si="0"/>
        <v>0</v>
      </c>
      <c r="F21" s="578" t="e">
        <f t="shared" si="1"/>
        <v>#DIV/0!</v>
      </c>
      <c r="G21" s="491"/>
      <c r="H21" s="491"/>
      <c r="I21" s="491"/>
      <c r="J21" s="206"/>
    </row>
    <row r="22" s="511" customFormat="1" hidden="1" customHeight="1" spans="1:10">
      <c r="A22" s="494">
        <v>15</v>
      </c>
      <c r="B22" s="581" t="s">
        <v>398</v>
      </c>
      <c r="C22" s="577">
        <f>ROUND('2-分类汇总'!C31/10000,2)</f>
        <v>0</v>
      </c>
      <c r="D22" s="577">
        <f>ROUND('2-分类汇总'!D31/10000,2)</f>
        <v>0</v>
      </c>
      <c r="E22" s="577">
        <f t="shared" si="0"/>
        <v>0</v>
      </c>
      <c r="F22" s="578" t="e">
        <f t="shared" si="1"/>
        <v>#DIV/0!</v>
      </c>
      <c r="G22" s="491"/>
      <c r="H22" s="491"/>
      <c r="I22" s="491"/>
      <c r="J22" s="206"/>
    </row>
    <row r="23" s="511" customFormat="1" hidden="1" customHeight="1" spans="1:10">
      <c r="A23" s="494">
        <v>16</v>
      </c>
      <c r="B23" s="581" t="s">
        <v>399</v>
      </c>
      <c r="C23" s="577">
        <f>ROUND('2-分类汇总'!C32/10000,2)</f>
        <v>0</v>
      </c>
      <c r="D23" s="577">
        <f>ROUND('2-分类汇总'!D32/10000,2)</f>
        <v>0</v>
      </c>
      <c r="E23" s="577">
        <f t="shared" si="0"/>
        <v>0</v>
      </c>
      <c r="F23" s="578" t="e">
        <f t="shared" si="1"/>
        <v>#DIV/0!</v>
      </c>
      <c r="G23" s="491"/>
      <c r="H23" s="491"/>
      <c r="I23" s="491"/>
      <c r="J23" s="206"/>
    </row>
    <row r="24" s="511" customFormat="1" hidden="1" customHeight="1" spans="1:10">
      <c r="A24" s="494">
        <v>17</v>
      </c>
      <c r="B24" s="581" t="s">
        <v>400</v>
      </c>
      <c r="C24" s="577">
        <f>ROUND('2-分类汇总'!C33/10000,2)</f>
        <v>0</v>
      </c>
      <c r="D24" s="577">
        <f>ROUND('2-分类汇总'!D33/10000,2)</f>
        <v>0</v>
      </c>
      <c r="E24" s="577">
        <f t="shared" si="0"/>
        <v>0</v>
      </c>
      <c r="F24" s="578" t="e">
        <f t="shared" si="1"/>
        <v>#DIV/0!</v>
      </c>
      <c r="G24" s="491"/>
      <c r="H24" s="491"/>
      <c r="I24" s="491"/>
      <c r="J24" s="206"/>
    </row>
    <row r="25" s="511" customFormat="1" hidden="1" customHeight="1" spans="1:10">
      <c r="A25" s="494">
        <v>18</v>
      </c>
      <c r="B25" s="581" t="s">
        <v>401</v>
      </c>
      <c r="C25" s="577">
        <f>ROUND('2-分类汇总'!C34/10000,2)</f>
        <v>0</v>
      </c>
      <c r="D25" s="577">
        <f>ROUND('2-分类汇总'!D34/10000,2)</f>
        <v>0</v>
      </c>
      <c r="E25" s="577">
        <f t="shared" si="0"/>
        <v>0</v>
      </c>
      <c r="F25" s="578" t="e">
        <f t="shared" si="1"/>
        <v>#DIV/0!</v>
      </c>
      <c r="G25" s="491"/>
      <c r="H25" s="491"/>
      <c r="I25" s="491"/>
      <c r="J25" s="206"/>
    </row>
    <row r="26" s="511" customFormat="1" hidden="1" customHeight="1" spans="1:10">
      <c r="A26" s="494">
        <v>19</v>
      </c>
      <c r="B26" s="581" t="s">
        <v>402</v>
      </c>
      <c r="C26" s="577">
        <f>ROUND('2-分类汇总'!C35/10000,2)</f>
        <v>0</v>
      </c>
      <c r="D26" s="577">
        <f>ROUND('2-分类汇总'!D35/10000,2)</f>
        <v>0</v>
      </c>
      <c r="E26" s="577">
        <f t="shared" si="0"/>
        <v>0</v>
      </c>
      <c r="F26" s="578" t="e">
        <f t="shared" si="1"/>
        <v>#DIV/0!</v>
      </c>
      <c r="G26" s="491"/>
      <c r="H26" s="491"/>
      <c r="I26" s="491"/>
      <c r="J26" s="206"/>
    </row>
    <row r="27" s="483" customFormat="1" hidden="1" customHeight="1" spans="1:106">
      <c r="A27" s="494">
        <v>20</v>
      </c>
      <c r="B27" s="582" t="s">
        <v>403</v>
      </c>
      <c r="C27" s="577" t="e">
        <f>SUM(C9:C9)</f>
        <v>#REF!</v>
      </c>
      <c r="D27" s="577" t="e">
        <f>SUM(D9:D9)</f>
        <v>#REF!</v>
      </c>
      <c r="E27" s="577" t="e">
        <f t="shared" si="0"/>
        <v>#REF!</v>
      </c>
      <c r="F27" s="578" t="e">
        <f t="shared" si="1"/>
        <v>#REF!</v>
      </c>
      <c r="G27" s="491"/>
      <c r="H27" s="491"/>
      <c r="I27" s="491"/>
      <c r="J27" s="206"/>
      <c r="K27" s="511"/>
      <c r="L27" s="511"/>
      <c r="M27" s="511"/>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11"/>
      <c r="BO27" s="511"/>
      <c r="BP27" s="511"/>
      <c r="BQ27" s="511"/>
      <c r="BR27" s="511"/>
      <c r="BS27" s="511"/>
      <c r="BT27" s="511"/>
      <c r="BU27" s="511"/>
      <c r="BV27" s="511"/>
      <c r="BW27" s="511"/>
      <c r="BX27" s="511"/>
      <c r="BY27" s="511"/>
      <c r="BZ27" s="511"/>
      <c r="CA27" s="511"/>
      <c r="CB27" s="511"/>
      <c r="CC27" s="511"/>
      <c r="CD27" s="511"/>
      <c r="CE27" s="511"/>
      <c r="CF27" s="511"/>
      <c r="CG27" s="511"/>
      <c r="CH27" s="511"/>
      <c r="CI27" s="511"/>
      <c r="CJ27" s="511"/>
      <c r="CK27" s="511"/>
      <c r="CL27" s="511"/>
      <c r="CM27" s="511"/>
      <c r="CN27" s="511"/>
      <c r="CO27" s="511"/>
      <c r="CP27" s="511"/>
      <c r="CQ27" s="511"/>
      <c r="CR27" s="511"/>
      <c r="CS27" s="511"/>
      <c r="CT27" s="511"/>
      <c r="CU27" s="511"/>
      <c r="CV27" s="511"/>
      <c r="CW27" s="511"/>
      <c r="CX27" s="511"/>
      <c r="CY27" s="511"/>
      <c r="CZ27" s="511"/>
      <c r="DA27" s="511"/>
      <c r="DB27" s="511"/>
    </row>
    <row r="28" s="483" customFormat="1" hidden="1" customHeight="1" spans="1:106">
      <c r="A28" s="494">
        <v>21</v>
      </c>
      <c r="B28" s="583" t="s">
        <v>404</v>
      </c>
      <c r="C28" s="577">
        <f>ROUND('2-分类汇总'!C37/10000,2)</f>
        <v>0</v>
      </c>
      <c r="D28" s="577">
        <f>ROUND('2-分类汇总'!D37/10000,2)</f>
        <v>0</v>
      </c>
      <c r="E28" s="577">
        <f t="shared" si="0"/>
        <v>0</v>
      </c>
      <c r="F28" s="578" t="e">
        <f t="shared" si="1"/>
        <v>#DIV/0!</v>
      </c>
      <c r="G28" s="491"/>
      <c r="H28" s="491"/>
      <c r="I28" s="491"/>
      <c r="J28" s="206"/>
      <c r="K28" s="511"/>
      <c r="L28" s="511"/>
      <c r="M28" s="511"/>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511"/>
      <c r="BC28" s="511"/>
      <c r="BD28" s="511"/>
      <c r="BE28" s="511"/>
      <c r="BF28" s="511"/>
      <c r="BG28" s="511"/>
      <c r="BH28" s="511"/>
      <c r="BI28" s="511"/>
      <c r="BJ28" s="511"/>
      <c r="BK28" s="511"/>
      <c r="BL28" s="511"/>
      <c r="BM28" s="511"/>
      <c r="BN28" s="511"/>
      <c r="BO28" s="511"/>
      <c r="BP28" s="511"/>
      <c r="BQ28" s="511"/>
      <c r="BR28" s="511"/>
      <c r="BS28" s="511"/>
      <c r="BT28" s="511"/>
      <c r="BU28" s="511"/>
      <c r="BV28" s="511"/>
      <c r="BW28" s="511"/>
      <c r="BX28" s="511"/>
      <c r="BY28" s="511"/>
      <c r="BZ28" s="511"/>
      <c r="CA28" s="511"/>
      <c r="CB28" s="511"/>
      <c r="CC28" s="511"/>
      <c r="CD28" s="511"/>
      <c r="CE28" s="511"/>
      <c r="CF28" s="511"/>
      <c r="CG28" s="511"/>
      <c r="CH28" s="511"/>
      <c r="CI28" s="511"/>
      <c r="CJ28" s="511"/>
      <c r="CK28" s="511"/>
      <c r="CL28" s="511"/>
      <c r="CM28" s="511"/>
      <c r="CN28" s="511"/>
      <c r="CO28" s="511"/>
      <c r="CP28" s="511"/>
      <c r="CQ28" s="511"/>
      <c r="CR28" s="511"/>
      <c r="CS28" s="511"/>
      <c r="CT28" s="511"/>
      <c r="CU28" s="511"/>
      <c r="CV28" s="511"/>
      <c r="CW28" s="511"/>
      <c r="CX28" s="511"/>
      <c r="CY28" s="511"/>
      <c r="CZ28" s="511"/>
      <c r="DA28" s="511"/>
      <c r="DB28" s="511"/>
    </row>
    <row r="29" s="483" customFormat="1" hidden="1" customHeight="1" spans="1:106">
      <c r="A29" s="494">
        <v>22</v>
      </c>
      <c r="B29" s="583" t="s">
        <v>405</v>
      </c>
      <c r="C29" s="577">
        <f>ROUND('2-分类汇总'!C50/10000,2)</f>
        <v>0</v>
      </c>
      <c r="D29" s="577">
        <f>ROUND('2-分类汇总'!D50/10000,2)</f>
        <v>0</v>
      </c>
      <c r="E29" s="577">
        <f t="shared" si="0"/>
        <v>0</v>
      </c>
      <c r="F29" s="578" t="e">
        <f t="shared" si="1"/>
        <v>#DIV/0!</v>
      </c>
      <c r="G29" s="491"/>
      <c r="H29" s="491"/>
      <c r="I29" s="491"/>
      <c r="J29" s="206"/>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511"/>
      <c r="BC29" s="511"/>
      <c r="BD29" s="511"/>
      <c r="BE29" s="511"/>
      <c r="BF29" s="511"/>
      <c r="BG29" s="511"/>
      <c r="BH29" s="511"/>
      <c r="BI29" s="511"/>
      <c r="BJ29" s="511"/>
      <c r="BK29" s="511"/>
      <c r="BL29" s="511"/>
      <c r="BM29" s="511"/>
      <c r="BN29" s="511"/>
      <c r="BO29" s="511"/>
      <c r="BP29" s="511"/>
      <c r="BQ29" s="511"/>
      <c r="BR29" s="511"/>
      <c r="BS29" s="511"/>
      <c r="BT29" s="511"/>
      <c r="BU29" s="511"/>
      <c r="BV29" s="511"/>
      <c r="BW29" s="511"/>
      <c r="BX29" s="511"/>
      <c r="BY29" s="511"/>
      <c r="BZ29" s="511"/>
      <c r="CA29" s="511"/>
      <c r="CB29" s="511"/>
      <c r="CC29" s="511"/>
      <c r="CD29" s="511"/>
      <c r="CE29" s="511"/>
      <c r="CF29" s="511"/>
      <c r="CG29" s="511"/>
      <c r="CH29" s="511"/>
      <c r="CI29" s="511"/>
      <c r="CJ29" s="511"/>
      <c r="CK29" s="511"/>
      <c r="CL29" s="511"/>
      <c r="CM29" s="511"/>
      <c r="CN29" s="511"/>
      <c r="CO29" s="511"/>
      <c r="CP29" s="511"/>
      <c r="CQ29" s="511"/>
      <c r="CR29" s="511"/>
      <c r="CS29" s="511"/>
      <c r="CT29" s="511"/>
      <c r="CU29" s="511"/>
      <c r="CV29" s="511"/>
      <c r="CW29" s="511"/>
      <c r="CX29" s="511"/>
      <c r="CY29" s="511"/>
      <c r="CZ29" s="511"/>
      <c r="DA29" s="511"/>
      <c r="DB29" s="511"/>
    </row>
    <row r="30" s="483" customFormat="1" hidden="1" customHeight="1" spans="1:106">
      <c r="A30" s="494">
        <v>23</v>
      </c>
      <c r="B30" s="582" t="s">
        <v>406</v>
      </c>
      <c r="C30" s="577">
        <f>SUM(C28:C29)</f>
        <v>0</v>
      </c>
      <c r="D30" s="577">
        <f>SUM(D28:D29)</f>
        <v>0</v>
      </c>
      <c r="E30" s="577">
        <f t="shared" si="0"/>
        <v>0</v>
      </c>
      <c r="F30" s="578" t="e">
        <f t="shared" si="1"/>
        <v>#DIV/0!</v>
      </c>
      <c r="G30" s="491"/>
      <c r="H30" s="491"/>
      <c r="I30" s="491"/>
      <c r="J30" s="206"/>
      <c r="K30" s="511"/>
      <c r="L30" s="511"/>
      <c r="M30" s="511"/>
      <c r="N30" s="511"/>
      <c r="O30" s="511"/>
      <c r="P30" s="511"/>
      <c r="Q30" s="511"/>
      <c r="R30" s="511"/>
      <c r="S30" s="511"/>
      <c r="T30" s="511"/>
      <c r="U30" s="511"/>
      <c r="V30" s="511"/>
      <c r="W30" s="511"/>
      <c r="X30" s="511"/>
      <c r="Y30" s="511"/>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511"/>
      <c r="BC30" s="511"/>
      <c r="BD30" s="511"/>
      <c r="BE30" s="511"/>
      <c r="BF30" s="511"/>
      <c r="BG30" s="511"/>
      <c r="BH30" s="511"/>
      <c r="BI30" s="511"/>
      <c r="BJ30" s="511"/>
      <c r="BK30" s="511"/>
      <c r="BL30" s="511"/>
      <c r="BM30" s="511"/>
      <c r="BN30" s="511"/>
      <c r="BO30" s="511"/>
      <c r="BP30" s="511"/>
      <c r="BQ30" s="511"/>
      <c r="BR30" s="511"/>
      <c r="BS30" s="511"/>
      <c r="BT30" s="511"/>
      <c r="BU30" s="511"/>
      <c r="BV30" s="511"/>
      <c r="BW30" s="511"/>
      <c r="BX30" s="511"/>
      <c r="BY30" s="511"/>
      <c r="BZ30" s="511"/>
      <c r="CA30" s="511"/>
      <c r="CB30" s="511"/>
      <c r="CC30" s="511"/>
      <c r="CD30" s="511"/>
      <c r="CE30" s="511"/>
      <c r="CF30" s="511"/>
      <c r="CG30" s="511"/>
      <c r="CH30" s="511"/>
      <c r="CI30" s="511"/>
      <c r="CJ30" s="511"/>
      <c r="CK30" s="511"/>
      <c r="CL30" s="511"/>
      <c r="CM30" s="511"/>
      <c r="CN30" s="511"/>
      <c r="CO30" s="511"/>
      <c r="CP30" s="511"/>
      <c r="CQ30" s="511"/>
      <c r="CR30" s="511"/>
      <c r="CS30" s="511"/>
      <c r="CT30" s="511"/>
      <c r="CU30" s="511"/>
      <c r="CV30" s="511"/>
      <c r="CW30" s="511"/>
      <c r="CX30" s="511"/>
      <c r="CY30" s="511"/>
      <c r="CZ30" s="511"/>
      <c r="DA30" s="511"/>
      <c r="DB30" s="511"/>
    </row>
    <row r="31" s="483" customFormat="1" hidden="1" customHeight="1" spans="1:106">
      <c r="A31" s="494">
        <v>24</v>
      </c>
      <c r="B31" s="582" t="s">
        <v>407</v>
      </c>
      <c r="C31" s="577" t="e">
        <f>C27-C30</f>
        <v>#REF!</v>
      </c>
      <c r="D31" s="577" t="e">
        <f>D27-D30</f>
        <v>#REF!</v>
      </c>
      <c r="E31" s="577" t="e">
        <f t="shared" si="0"/>
        <v>#REF!</v>
      </c>
      <c r="F31" s="578" t="e">
        <f t="shared" si="1"/>
        <v>#REF!</v>
      </c>
      <c r="G31" s="491"/>
      <c r="H31" s="491"/>
      <c r="I31" s="491"/>
      <c r="J31" s="206"/>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1"/>
      <c r="BP31" s="511"/>
      <c r="BQ31" s="511"/>
      <c r="BR31" s="511"/>
      <c r="BS31" s="511"/>
      <c r="BT31" s="511"/>
      <c r="BU31" s="511"/>
      <c r="BV31" s="511"/>
      <c r="BW31" s="511"/>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c r="CT31" s="511"/>
      <c r="CU31" s="511"/>
      <c r="CV31" s="511"/>
      <c r="CW31" s="511"/>
      <c r="CX31" s="511"/>
      <c r="CY31" s="511"/>
      <c r="CZ31" s="511"/>
      <c r="DA31" s="511"/>
      <c r="DB31" s="511"/>
    </row>
    <row r="32" s="483" customFormat="1" hidden="1" customHeight="1" spans="1:106">
      <c r="A32" s="505"/>
      <c r="B32" s="151"/>
      <c r="C32" s="584"/>
      <c r="D32" s="585" t="s">
        <v>408</v>
      </c>
      <c r="E32" s="577" t="e">
        <f t="shared" si="0"/>
        <v>#VALUE!</v>
      </c>
      <c r="F32" s="578" t="e">
        <f t="shared" si="1"/>
        <v>#VALUE!</v>
      </c>
      <c r="G32" s="491"/>
      <c r="H32" s="491"/>
      <c r="I32" s="491"/>
      <c r="J32" s="206"/>
      <c r="K32" s="511"/>
      <c r="L32" s="511"/>
      <c r="M32" s="511"/>
      <c r="N32" s="511"/>
      <c r="O32" s="511"/>
      <c r="P32" s="511"/>
      <c r="Q32" s="511"/>
      <c r="R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511"/>
      <c r="BC32" s="511"/>
      <c r="BD32" s="511"/>
      <c r="BE32" s="511"/>
      <c r="BF32" s="511"/>
      <c r="BG32" s="511"/>
      <c r="BH32" s="511"/>
      <c r="BI32" s="511"/>
      <c r="BJ32" s="511"/>
      <c r="BK32" s="511"/>
      <c r="BL32" s="511"/>
      <c r="BM32" s="511"/>
      <c r="BN32" s="511"/>
      <c r="BO32" s="511"/>
      <c r="BP32" s="511"/>
      <c r="BQ32" s="511"/>
      <c r="BR32" s="511"/>
      <c r="BS32" s="511"/>
      <c r="BT32" s="511"/>
      <c r="BU32" s="511"/>
      <c r="BV32" s="511"/>
      <c r="BW32" s="511"/>
      <c r="BX32" s="511"/>
      <c r="BY32" s="511"/>
      <c r="BZ32" s="511"/>
      <c r="CA32" s="511"/>
      <c r="CB32" s="511"/>
      <c r="CC32" s="511"/>
      <c r="CD32" s="511"/>
      <c r="CE32" s="511"/>
      <c r="CF32" s="511"/>
      <c r="CG32" s="511"/>
      <c r="CH32" s="511"/>
      <c r="CI32" s="511"/>
      <c r="CJ32" s="511"/>
      <c r="CK32" s="511"/>
      <c r="CL32" s="511"/>
      <c r="CM32" s="511"/>
      <c r="CN32" s="511"/>
      <c r="CO32" s="511"/>
      <c r="CP32" s="511"/>
      <c r="CQ32" s="511"/>
      <c r="CR32" s="511"/>
      <c r="CS32" s="511"/>
      <c r="CT32" s="511"/>
      <c r="CU32" s="511"/>
      <c r="CV32" s="511"/>
      <c r="CW32" s="511"/>
      <c r="CX32" s="511"/>
      <c r="CY32" s="511"/>
      <c r="CZ32" s="511"/>
      <c r="DA32" s="511"/>
      <c r="DB32" s="511"/>
    </row>
    <row r="33" ht="30" customHeight="1" spans="1:10">
      <c r="A33" s="495">
        <v>6</v>
      </c>
      <c r="B33" s="586" t="s">
        <v>409</v>
      </c>
      <c r="C33" s="587" t="e">
        <f>C9+C10+C11</f>
        <v>#REF!</v>
      </c>
      <c r="D33" s="587" t="e">
        <f>D9+D10+D11</f>
        <v>#REF!</v>
      </c>
      <c r="E33" s="587" t="e">
        <f>E9+E10+E11</f>
        <v>#REF!</v>
      </c>
      <c r="F33" s="588" t="e">
        <f>F9+F10+F11</f>
        <v>#REF!</v>
      </c>
      <c r="G33" s="491"/>
      <c r="H33" s="491"/>
      <c r="I33" s="491"/>
      <c r="J33" s="206"/>
    </row>
    <row r="34" customHeight="1" spans="1:10">
      <c r="A34" s="491"/>
      <c r="B34" s="491"/>
      <c r="C34" s="491"/>
      <c r="D34" s="491"/>
      <c r="E34" s="491"/>
      <c r="F34" s="491"/>
      <c r="G34" s="491"/>
      <c r="H34" s="491"/>
      <c r="I34" s="491"/>
      <c r="J34" s="206"/>
    </row>
    <row r="35" customHeight="1" spans="1:10">
      <c r="A35" s="491"/>
      <c r="B35" s="491"/>
      <c r="C35" s="491"/>
      <c r="D35" s="491"/>
      <c r="E35" s="491"/>
      <c r="F35" s="491"/>
      <c r="G35" s="491"/>
      <c r="H35" s="491"/>
      <c r="I35" s="491"/>
      <c r="J35" s="206"/>
    </row>
    <row r="36" customHeight="1" spans="1:10">
      <c r="A36" s="491"/>
      <c r="B36" s="491"/>
      <c r="C36" s="491"/>
      <c r="D36" s="491"/>
      <c r="E36" s="491"/>
      <c r="F36" s="491"/>
      <c r="G36" s="491"/>
      <c r="H36" s="491"/>
      <c r="I36" s="491"/>
      <c r="J36" s="206"/>
    </row>
    <row r="37" customHeight="1" spans="1:10">
      <c r="A37" s="491"/>
      <c r="B37" s="491"/>
      <c r="C37" s="491"/>
      <c r="D37" s="491"/>
      <c r="E37" s="491"/>
      <c r="F37" s="491"/>
      <c r="G37" s="491"/>
      <c r="H37" s="491"/>
      <c r="I37" s="491"/>
      <c r="J37" s="206"/>
    </row>
    <row r="38" customHeight="1" spans="1:10">
      <c r="A38" s="491"/>
      <c r="B38" s="491"/>
      <c r="C38" s="491"/>
      <c r="D38" s="491"/>
      <c r="E38" s="491"/>
      <c r="F38" s="491"/>
      <c r="G38" s="491"/>
      <c r="H38" s="491"/>
      <c r="I38" s="491"/>
      <c r="J38" s="206"/>
    </row>
    <row r="39" customHeight="1" spans="1:10">
      <c r="A39" s="491"/>
      <c r="B39" s="491"/>
      <c r="C39" s="491"/>
      <c r="D39" s="491"/>
      <c r="E39" s="491"/>
      <c r="F39" s="491"/>
      <c r="G39" s="491"/>
      <c r="H39" s="491"/>
      <c r="I39" s="491"/>
      <c r="J39" s="206"/>
    </row>
    <row r="40" customHeight="1" spans="1:10">
      <c r="A40" s="18"/>
      <c r="B40" s="18"/>
      <c r="C40" s="18"/>
      <c r="D40" s="18"/>
      <c r="E40" s="18"/>
      <c r="F40" s="18"/>
      <c r="G40" s="206"/>
      <c r="H40" s="206"/>
      <c r="I40" s="206"/>
      <c r="J40" s="206"/>
    </row>
    <row r="41" customHeight="1" spans="1:10">
      <c r="A41" s="18"/>
      <c r="B41" s="18"/>
      <c r="C41" s="589"/>
      <c r="D41" s="590"/>
      <c r="E41" s="18"/>
      <c r="F41" s="18"/>
      <c r="G41" s="206"/>
      <c r="H41" s="206"/>
      <c r="I41" s="206"/>
      <c r="J41" s="206"/>
    </row>
    <row r="42" customHeight="1" spans="1:10">
      <c r="A42" s="18"/>
      <c r="B42" s="18"/>
      <c r="C42" s="18"/>
      <c r="D42" s="18"/>
      <c r="E42" s="18"/>
      <c r="F42" s="18"/>
      <c r="G42" s="206"/>
      <c r="H42" s="206"/>
      <c r="I42" s="206"/>
      <c r="J42" s="206"/>
    </row>
    <row r="43" customHeight="1" spans="1:10">
      <c r="A43" s="18"/>
      <c r="B43" s="18"/>
      <c r="C43" s="18"/>
      <c r="D43" s="18"/>
      <c r="E43" s="18"/>
      <c r="F43" s="18"/>
      <c r="G43" s="206"/>
      <c r="H43" s="206"/>
      <c r="I43" s="206"/>
      <c r="J43" s="206"/>
    </row>
    <row r="44" customHeight="1" spans="1:10">
      <c r="A44" s="18"/>
      <c r="B44" s="18"/>
      <c r="C44" s="18"/>
      <c r="D44" s="18"/>
      <c r="E44" s="18"/>
      <c r="F44" s="18"/>
      <c r="G44" s="206"/>
      <c r="H44" s="206"/>
      <c r="I44" s="206"/>
      <c r="J44" s="206"/>
    </row>
    <row r="45" customHeight="1" spans="1:10">
      <c r="A45" s="18"/>
      <c r="B45" s="18"/>
      <c r="C45" s="18"/>
      <c r="D45" s="18"/>
      <c r="E45" s="18"/>
      <c r="F45" s="18"/>
      <c r="G45" s="206"/>
      <c r="H45" s="206"/>
      <c r="I45" s="206"/>
      <c r="J45" s="206"/>
    </row>
    <row r="46" customHeight="1" spans="1:10">
      <c r="A46" s="18"/>
      <c r="B46" s="18"/>
      <c r="C46" s="18"/>
      <c r="D46" s="18"/>
      <c r="E46" s="18"/>
      <c r="F46" s="18"/>
      <c r="G46" s="206"/>
      <c r="H46" s="206"/>
      <c r="I46" s="206"/>
      <c r="J46" s="206"/>
    </row>
    <row r="47" customHeight="1" spans="1:10">
      <c r="A47" s="18"/>
      <c r="B47" s="18"/>
      <c r="C47" s="18"/>
      <c r="D47" s="18"/>
      <c r="E47" s="18"/>
      <c r="F47" s="18"/>
      <c r="G47" s="206"/>
      <c r="H47" s="206"/>
      <c r="I47" s="206"/>
      <c r="J47" s="206"/>
    </row>
    <row r="48" customHeight="1" spans="1:10">
      <c r="A48" s="18"/>
      <c r="B48" s="18"/>
      <c r="C48" s="18"/>
      <c r="D48" s="18"/>
      <c r="E48" s="18"/>
      <c r="F48" s="18"/>
      <c r="G48" s="206"/>
      <c r="H48" s="206"/>
      <c r="I48" s="206"/>
      <c r="J48" s="206"/>
    </row>
    <row r="49" customHeight="1" spans="1:10">
      <c r="A49" s="18"/>
      <c r="B49" s="18"/>
      <c r="C49" s="18"/>
      <c r="D49" s="18"/>
      <c r="E49" s="18"/>
      <c r="F49" s="18"/>
      <c r="G49" s="206"/>
      <c r="H49" s="206"/>
      <c r="I49" s="206"/>
      <c r="J49" s="206"/>
    </row>
    <row r="50" customHeight="1" spans="1:10">
      <c r="A50" s="18"/>
      <c r="B50" s="18"/>
      <c r="C50" s="18"/>
      <c r="D50" s="18"/>
      <c r="E50" s="18"/>
      <c r="F50" s="18"/>
      <c r="G50" s="206"/>
      <c r="H50" s="206"/>
      <c r="I50" s="206"/>
      <c r="J50" s="206"/>
    </row>
    <row r="51" customHeight="1" spans="1:10">
      <c r="A51" s="18"/>
      <c r="B51" s="18"/>
      <c r="C51" s="18"/>
      <c r="D51" s="18"/>
      <c r="E51" s="18"/>
      <c r="F51" s="18"/>
      <c r="G51" s="206"/>
      <c r="H51" s="206"/>
      <c r="I51" s="206"/>
      <c r="J51" s="206"/>
    </row>
    <row r="52" customHeight="1" spans="1:10">
      <c r="A52" s="18"/>
      <c r="B52" s="18"/>
      <c r="C52" s="18"/>
      <c r="D52" s="18"/>
      <c r="E52" s="18"/>
      <c r="F52" s="18"/>
      <c r="G52" s="206"/>
      <c r="H52" s="206"/>
      <c r="I52" s="206"/>
      <c r="J52" s="206"/>
    </row>
    <row r="53" customHeight="1" spans="1:10">
      <c r="A53" s="18"/>
      <c r="B53" s="18"/>
      <c r="C53" s="18"/>
      <c r="D53" s="18"/>
      <c r="E53" s="18"/>
      <c r="F53" s="18"/>
      <c r="G53" s="206"/>
      <c r="H53" s="206"/>
      <c r="I53" s="206"/>
      <c r="J53" s="206"/>
    </row>
    <row r="54" customHeight="1" spans="1:10">
      <c r="A54" s="18"/>
      <c r="B54" s="18"/>
      <c r="C54" s="18"/>
      <c r="D54" s="18"/>
      <c r="E54" s="18"/>
      <c r="F54" s="18"/>
      <c r="G54" s="206"/>
      <c r="H54" s="206"/>
      <c r="I54" s="206"/>
      <c r="J54" s="206"/>
    </row>
    <row r="55" customHeight="1" spans="1:10">
      <c r="A55" s="18"/>
      <c r="B55" s="18"/>
      <c r="C55" s="18"/>
      <c r="D55" s="18"/>
      <c r="E55" s="18"/>
      <c r="F55" s="18"/>
      <c r="G55" s="206"/>
      <c r="H55" s="206"/>
      <c r="I55" s="206"/>
      <c r="J55" s="206"/>
    </row>
    <row r="56" customHeight="1" spans="1:10">
      <c r="A56" s="18"/>
      <c r="B56" s="18"/>
      <c r="C56" s="18"/>
      <c r="D56" s="18"/>
      <c r="E56" s="18"/>
      <c r="F56" s="18"/>
      <c r="G56" s="206"/>
      <c r="H56" s="206"/>
      <c r="I56" s="206"/>
      <c r="J56" s="206"/>
    </row>
    <row r="57" customHeight="1" spans="1:10">
      <c r="A57" s="18"/>
      <c r="B57" s="18"/>
      <c r="C57" s="18"/>
      <c r="D57" s="18"/>
      <c r="E57" s="18"/>
      <c r="F57" s="18"/>
      <c r="G57" s="206"/>
      <c r="H57" s="206"/>
      <c r="I57" s="206"/>
      <c r="J57" s="206"/>
    </row>
    <row r="58" customHeight="1" spans="1:10">
      <c r="A58" s="18"/>
      <c r="B58" s="18"/>
      <c r="C58" s="18"/>
      <c r="D58" s="18"/>
      <c r="E58" s="18"/>
      <c r="F58" s="18"/>
      <c r="G58" s="206"/>
      <c r="H58" s="206"/>
      <c r="I58" s="206"/>
      <c r="J58" s="206"/>
    </row>
    <row r="59" customHeight="1" spans="1:10">
      <c r="A59" s="18"/>
      <c r="B59" s="18"/>
      <c r="C59" s="18"/>
      <c r="D59" s="18"/>
      <c r="E59" s="18"/>
      <c r="F59" s="18"/>
      <c r="G59" s="206"/>
      <c r="H59" s="206"/>
      <c r="I59" s="206"/>
      <c r="J59" s="206"/>
    </row>
    <row r="60" customHeight="1" spans="1:10">
      <c r="A60" s="18"/>
      <c r="B60" s="18"/>
      <c r="C60" s="18"/>
      <c r="D60" s="18"/>
      <c r="E60" s="18"/>
      <c r="F60" s="18"/>
      <c r="G60" s="206"/>
      <c r="H60" s="206"/>
      <c r="I60" s="206"/>
      <c r="J60" s="206"/>
    </row>
    <row r="61" customHeight="1" spans="1:10">
      <c r="A61" s="18"/>
      <c r="B61" s="18"/>
      <c r="C61" s="18"/>
      <c r="D61" s="18"/>
      <c r="E61" s="18"/>
      <c r="F61" s="18"/>
      <c r="G61" s="206"/>
      <c r="H61" s="206"/>
      <c r="I61" s="206"/>
      <c r="J61" s="206"/>
    </row>
  </sheetData>
  <sheetProtection formatColumns="0"/>
  <mergeCells count="1">
    <mergeCell ref="A5:B6"/>
  </mergeCells>
  <printOptions horizontalCentered="1"/>
  <pageMargins left="0.747916666666667" right="0.747916666666667" top="1.77152777777778" bottom="0.590277777777778" header="1.37777777777778" footer="0.511805555555556"/>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8"/>
  </sheetPr>
  <dimension ref="A1:DB60"/>
  <sheetViews>
    <sheetView workbookViewId="0">
      <selection activeCell="D24" sqref="D24"/>
    </sheetView>
  </sheetViews>
  <sheetFormatPr defaultColWidth="9" defaultRowHeight="15.75" customHeight="1"/>
  <cols>
    <col min="1" max="1" width="5.625" style="13" customWidth="1"/>
    <col min="2" max="2" width="28.875" style="13" customWidth="1"/>
    <col min="3" max="5" width="21.875" style="13" customWidth="1"/>
    <col min="6" max="6" width="21.875" style="191" customWidth="1"/>
    <col min="7" max="7" width="13.625" style="13" hidden="1" customWidth="1"/>
    <col min="8" max="8" width="9" style="13" hidden="1" customWidth="1"/>
    <col min="9" max="16384" width="9" style="13"/>
  </cols>
  <sheetData>
    <row r="1" ht="25.5" customHeight="1" spans="1:106">
      <c r="A1" s="14" t="s">
        <v>410</v>
      </c>
      <c r="B1" s="565"/>
      <c r="C1" s="565"/>
      <c r="D1" s="565"/>
      <c r="E1" s="565"/>
      <c r="F1" s="565"/>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row>
    <row r="2" s="483" customFormat="1" customHeight="1" spans="1:106">
      <c r="A2" s="16"/>
      <c r="B2" s="16"/>
      <c r="C2" s="16"/>
      <c r="D2" s="16"/>
      <c r="E2" s="16"/>
      <c r="F2" s="80" t="s">
        <v>411</v>
      </c>
      <c r="G2" s="206"/>
      <c r="H2" s="206"/>
      <c r="I2" s="206"/>
      <c r="J2" s="206"/>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row>
    <row r="3" s="483" customFormat="1" customHeight="1" spans="1:106">
      <c r="A3" s="19" t="str">
        <f>申报表封面!A8</f>
        <v>评估基准日：2022年8月31日</v>
      </c>
      <c r="B3" s="19"/>
      <c r="C3" s="19"/>
      <c r="D3" s="19"/>
      <c r="E3" s="19"/>
      <c r="F3" s="19"/>
      <c r="G3" s="206"/>
      <c r="H3" s="206"/>
      <c r="I3" s="206"/>
      <c r="J3" s="206"/>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X3" s="511"/>
      <c r="CY3" s="511"/>
      <c r="CZ3" s="511"/>
      <c r="DA3" s="511"/>
      <c r="DB3" s="511"/>
    </row>
    <row r="4" s="483" customFormat="1" customHeight="1" spans="1:106">
      <c r="A4" s="90" t="str">
        <f>申报表封面!C14</f>
        <v>被评估单位：湖南森华木业有限公司</v>
      </c>
      <c r="B4" s="90"/>
      <c r="C4" s="22"/>
      <c r="D4" s="22"/>
      <c r="E4" s="22"/>
      <c r="F4" s="23" t="s">
        <v>412</v>
      </c>
      <c r="G4" s="206"/>
      <c r="H4" s="206"/>
      <c r="I4" s="206"/>
      <c r="J4" s="206"/>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row>
    <row r="5" s="12" customFormat="1" ht="15" customHeight="1" spans="1:10">
      <c r="A5" s="24" t="s">
        <v>413</v>
      </c>
      <c r="B5" s="341" t="s">
        <v>414</v>
      </c>
      <c r="C5" s="26" t="s">
        <v>375</v>
      </c>
      <c r="D5" s="24" t="s">
        <v>376</v>
      </c>
      <c r="E5" s="24" t="s">
        <v>377</v>
      </c>
      <c r="F5" s="24" t="s">
        <v>415</v>
      </c>
      <c r="G5" s="566" t="s">
        <v>416</v>
      </c>
      <c r="H5" s="566" t="s">
        <v>417</v>
      </c>
      <c r="I5" s="41"/>
      <c r="J5" s="41"/>
    </row>
    <row r="6" s="67" customFormat="1" ht="15" customHeight="1" spans="1:10">
      <c r="A6" s="24">
        <v>1</v>
      </c>
      <c r="B6" s="567" t="s">
        <v>418</v>
      </c>
      <c r="C6" s="568" t="e">
        <f>SUM(C7:C17)</f>
        <v>#REF!</v>
      </c>
      <c r="D6" s="568" t="e">
        <f>SUM(D7:D17)</f>
        <v>#REF!</v>
      </c>
      <c r="E6" s="569" t="e">
        <f>D6-C6</f>
        <v>#REF!</v>
      </c>
      <c r="F6" s="389" t="e">
        <f>IF(C6=0,0,ROUND(E6/C6*100,2))</f>
        <v>#REF!</v>
      </c>
      <c r="G6" s="570">
        <f>VLOOKUP("流动资产合计",审定后资产负债表!$B$7:$C$38,2,FALSE)</f>
        <v>0</v>
      </c>
      <c r="H6" s="571" t="e">
        <f>ROUND(C6-G6,2)</f>
        <v>#REF!</v>
      </c>
      <c r="I6" s="66"/>
      <c r="J6" s="66"/>
    </row>
    <row r="7" ht="15" customHeight="1" spans="1:10">
      <c r="A7" s="24">
        <v>2</v>
      </c>
      <c r="B7" s="572" t="s">
        <v>419</v>
      </c>
      <c r="C7" s="36">
        <f>'3-流动汇总'!C6</f>
        <v>0</v>
      </c>
      <c r="D7" s="36">
        <f>'3-流动汇总'!D6</f>
        <v>0</v>
      </c>
      <c r="E7" s="569">
        <f t="shared" ref="E7:E57" si="0">D7-C7</f>
        <v>0</v>
      </c>
      <c r="F7" s="389">
        <f t="shared" ref="F7:F59" si="1">IF(C7=0,0,ROUND(E7/C7*100,2))</f>
        <v>0</v>
      </c>
      <c r="G7" s="573">
        <f>VLOOKUP(B7,审定后资产负债表!$B$7:$C$38,2,FALSE)</f>
        <v>0</v>
      </c>
      <c r="H7" s="571">
        <f t="shared" ref="H7:H59" si="2">ROUND(C7-G7,2)</f>
        <v>0</v>
      </c>
      <c r="I7" s="18"/>
      <c r="J7" s="18"/>
    </row>
    <row r="8" ht="15" customHeight="1" spans="1:10">
      <c r="A8" s="24">
        <v>3</v>
      </c>
      <c r="B8" s="572" t="s">
        <v>420</v>
      </c>
      <c r="C8" s="36">
        <f>'3-流动汇总'!C7</f>
        <v>0</v>
      </c>
      <c r="D8" s="36">
        <f>'3-流动汇总'!D7</f>
        <v>0</v>
      </c>
      <c r="E8" s="569">
        <f t="shared" si="0"/>
        <v>0</v>
      </c>
      <c r="F8" s="389">
        <f t="shared" si="1"/>
        <v>0</v>
      </c>
      <c r="G8" s="573">
        <f>VLOOKUP(B8,审定后资产负债表!$B$7:$C$38,2,FALSE)</f>
        <v>0</v>
      </c>
      <c r="H8" s="571">
        <f t="shared" si="2"/>
        <v>0</v>
      </c>
      <c r="I8" s="18"/>
      <c r="J8" s="18"/>
    </row>
    <row r="9" ht="15" customHeight="1" spans="1:10">
      <c r="A9" s="24">
        <v>4</v>
      </c>
      <c r="B9" s="572" t="s">
        <v>421</v>
      </c>
      <c r="C9" s="36">
        <f>'3-流动汇总'!C8</f>
        <v>0</v>
      </c>
      <c r="D9" s="36">
        <f>'3-流动汇总'!D8</f>
        <v>0</v>
      </c>
      <c r="E9" s="569">
        <f t="shared" si="0"/>
        <v>0</v>
      </c>
      <c r="F9" s="389">
        <f t="shared" si="1"/>
        <v>0</v>
      </c>
      <c r="G9" s="573">
        <f>VLOOKUP(B9,审定后资产负债表!$B$7:$C$38,2,FALSE)</f>
        <v>0</v>
      </c>
      <c r="H9" s="571">
        <f t="shared" si="2"/>
        <v>0</v>
      </c>
      <c r="I9" s="18"/>
      <c r="J9" s="18"/>
    </row>
    <row r="10" ht="15" customHeight="1" spans="1:10">
      <c r="A10" s="24">
        <v>5</v>
      </c>
      <c r="B10" s="572" t="s">
        <v>422</v>
      </c>
      <c r="C10" s="36">
        <f>'3-流动汇总'!C9</f>
        <v>0</v>
      </c>
      <c r="D10" s="36">
        <f>'3-流动汇总'!D9</f>
        <v>0</v>
      </c>
      <c r="E10" s="569">
        <f t="shared" si="0"/>
        <v>0</v>
      </c>
      <c r="F10" s="389">
        <f t="shared" si="1"/>
        <v>0</v>
      </c>
      <c r="G10" s="573">
        <f>VLOOKUP(B10,审定后资产负债表!$B$7:$C$38,2,FALSE)</f>
        <v>0</v>
      </c>
      <c r="H10" s="571">
        <f t="shared" si="2"/>
        <v>0</v>
      </c>
      <c r="I10" s="18"/>
      <c r="J10" s="18"/>
    </row>
    <row r="11" ht="15" customHeight="1" spans="1:10">
      <c r="A11" s="24">
        <v>6</v>
      </c>
      <c r="B11" s="572" t="s">
        <v>423</v>
      </c>
      <c r="C11" s="36">
        <f>'3-流动汇总'!C10</f>
        <v>0</v>
      </c>
      <c r="D11" s="36">
        <f>'3-流动汇总'!D10</f>
        <v>0</v>
      </c>
      <c r="E11" s="569">
        <f t="shared" si="0"/>
        <v>0</v>
      </c>
      <c r="F11" s="389">
        <f t="shared" si="1"/>
        <v>0</v>
      </c>
      <c r="G11" s="573">
        <f>VLOOKUP(B11,审定后资产负债表!$B$7:$C$38,2,FALSE)</f>
        <v>0</v>
      </c>
      <c r="H11" s="571">
        <f t="shared" si="2"/>
        <v>0</v>
      </c>
      <c r="I11" s="18"/>
      <c r="J11" s="18"/>
    </row>
    <row r="12" ht="15" customHeight="1" spans="1:10">
      <c r="A12" s="24">
        <v>7</v>
      </c>
      <c r="B12" s="572" t="s">
        <v>424</v>
      </c>
      <c r="C12" s="36">
        <f>'3-流动汇总'!C11</f>
        <v>0</v>
      </c>
      <c r="D12" s="36">
        <f>'3-流动汇总'!D11</f>
        <v>0</v>
      </c>
      <c r="E12" s="569">
        <f t="shared" si="0"/>
        <v>0</v>
      </c>
      <c r="F12" s="389">
        <f t="shared" si="1"/>
        <v>0</v>
      </c>
      <c r="G12" s="573">
        <f>VLOOKUP(B12,审定后资产负债表!$B$7:$C$38,2,FALSE)</f>
        <v>0</v>
      </c>
      <c r="H12" s="571">
        <f t="shared" si="2"/>
        <v>0</v>
      </c>
      <c r="I12" s="18"/>
      <c r="J12" s="18"/>
    </row>
    <row r="13" ht="15" customHeight="1" spans="1:10">
      <c r="A13" s="24">
        <v>8</v>
      </c>
      <c r="B13" s="572" t="s">
        <v>425</v>
      </c>
      <c r="C13" s="36">
        <f>'3-流动汇总'!C12</f>
        <v>0</v>
      </c>
      <c r="D13" s="36">
        <f>'3-流动汇总'!D12</f>
        <v>0</v>
      </c>
      <c r="E13" s="569">
        <f t="shared" si="0"/>
        <v>0</v>
      </c>
      <c r="F13" s="389">
        <f t="shared" si="1"/>
        <v>0</v>
      </c>
      <c r="G13" s="573">
        <f>VLOOKUP(B13,审定后资产负债表!$B$7:$C$38,2,FALSE)</f>
        <v>0</v>
      </c>
      <c r="H13" s="571">
        <f t="shared" si="2"/>
        <v>0</v>
      </c>
      <c r="I13" s="18"/>
      <c r="J13" s="18"/>
    </row>
    <row r="14" ht="15" customHeight="1" spans="1:10">
      <c r="A14" s="24">
        <v>9</v>
      </c>
      <c r="B14" s="572" t="s">
        <v>426</v>
      </c>
      <c r="C14" s="36">
        <f>'3-流动汇总'!C13</f>
        <v>0</v>
      </c>
      <c r="D14" s="36">
        <f>'3-流动汇总'!D13</f>
        <v>0</v>
      </c>
      <c r="E14" s="569">
        <f t="shared" si="0"/>
        <v>0</v>
      </c>
      <c r="F14" s="389">
        <f t="shared" si="1"/>
        <v>0</v>
      </c>
      <c r="G14" s="573">
        <f>VLOOKUP(B14,审定后资产负债表!$B$7:$C$38,2,FALSE)</f>
        <v>0</v>
      </c>
      <c r="H14" s="571">
        <f t="shared" si="2"/>
        <v>0</v>
      </c>
      <c r="I14" s="18"/>
      <c r="J14" s="18"/>
    </row>
    <row r="15" ht="15" customHeight="1" spans="1:10">
      <c r="A15" s="24">
        <v>10</v>
      </c>
      <c r="B15" s="572" t="s">
        <v>427</v>
      </c>
      <c r="C15" s="36" t="e">
        <f>'3-流动汇总'!C14</f>
        <v>#REF!</v>
      </c>
      <c r="D15" s="36" t="e">
        <f>'3-流动汇总'!D14</f>
        <v>#REF!</v>
      </c>
      <c r="E15" s="569" t="e">
        <f t="shared" si="0"/>
        <v>#REF!</v>
      </c>
      <c r="F15" s="389" t="e">
        <f t="shared" si="1"/>
        <v>#REF!</v>
      </c>
      <c r="G15" s="573">
        <f>VLOOKUP(B15,审定后资产负债表!$B$7:$C$38,2,FALSE)</f>
        <v>0</v>
      </c>
      <c r="H15" s="571" t="e">
        <f t="shared" si="2"/>
        <v>#REF!</v>
      </c>
      <c r="I15" s="18"/>
      <c r="J15" s="18"/>
    </row>
    <row r="16" ht="15" customHeight="1" spans="1:10">
      <c r="A16" s="24">
        <v>11</v>
      </c>
      <c r="B16" s="572" t="s">
        <v>428</v>
      </c>
      <c r="C16" s="36">
        <f>'3-流动汇总'!C15</f>
        <v>0</v>
      </c>
      <c r="D16" s="36">
        <f>'3-流动汇总'!D15</f>
        <v>0</v>
      </c>
      <c r="E16" s="569">
        <f t="shared" si="0"/>
        <v>0</v>
      </c>
      <c r="F16" s="389">
        <f t="shared" si="1"/>
        <v>0</v>
      </c>
      <c r="G16" s="573">
        <f>VLOOKUP(B16,审定后资产负债表!$B$7:$C$38,2,FALSE)</f>
        <v>0</v>
      </c>
      <c r="H16" s="571">
        <f t="shared" si="2"/>
        <v>0</v>
      </c>
      <c r="I16" s="18"/>
      <c r="J16" s="18"/>
    </row>
    <row r="17" ht="15" customHeight="1" spans="1:10">
      <c r="A17" s="24">
        <v>12</v>
      </c>
      <c r="B17" s="572" t="s">
        <v>429</v>
      </c>
      <c r="C17" s="36">
        <f>'3-流动汇总'!C16</f>
        <v>0</v>
      </c>
      <c r="D17" s="36">
        <f>'3-流动汇总'!D16</f>
        <v>0</v>
      </c>
      <c r="E17" s="569">
        <f t="shared" si="0"/>
        <v>0</v>
      </c>
      <c r="F17" s="389">
        <f t="shared" si="1"/>
        <v>0</v>
      </c>
      <c r="G17" s="573">
        <f>VLOOKUP(B17,审定后资产负债表!$B$7:$C$38,2,FALSE)</f>
        <v>0</v>
      </c>
      <c r="H17" s="571">
        <f t="shared" si="2"/>
        <v>0</v>
      </c>
      <c r="I17" s="18"/>
      <c r="J17" s="18"/>
    </row>
    <row r="18" s="67" customFormat="1" ht="15" customHeight="1" spans="1:10">
      <c r="A18" s="24">
        <v>13</v>
      </c>
      <c r="B18" s="567" t="s">
        <v>430</v>
      </c>
      <c r="C18" s="568" t="e">
        <f>SUM(C19:C35)</f>
        <v>#REF!</v>
      </c>
      <c r="D18" s="568" t="e">
        <f>SUM(D19:D35)</f>
        <v>#REF!</v>
      </c>
      <c r="E18" s="568" t="e">
        <f>SUM(E19:E35)</f>
        <v>#REF!</v>
      </c>
      <c r="F18" s="389" t="e">
        <f t="shared" si="1"/>
        <v>#REF!</v>
      </c>
      <c r="G18" s="570">
        <f>VLOOKUP("非流动资产合计",审定后资产负债表!$B$7:$C$38,2,FALSE)</f>
        <v>0</v>
      </c>
      <c r="H18" s="571" t="e">
        <f t="shared" si="2"/>
        <v>#REF!</v>
      </c>
      <c r="I18" s="66"/>
      <c r="J18" s="66"/>
    </row>
    <row r="19" ht="15" customHeight="1" spans="1:10">
      <c r="A19" s="24">
        <v>14</v>
      </c>
      <c r="B19" s="572" t="s">
        <v>431</v>
      </c>
      <c r="C19" s="36">
        <f>'4-非流动资产汇总'!C6</f>
        <v>0</v>
      </c>
      <c r="D19" s="36">
        <f>'4-非流动资产汇总'!D6</f>
        <v>0</v>
      </c>
      <c r="E19" s="569">
        <f t="shared" si="0"/>
        <v>0</v>
      </c>
      <c r="F19" s="389">
        <f t="shared" si="1"/>
        <v>0</v>
      </c>
      <c r="G19" s="573">
        <f>VLOOKUP(B19,审定后资产负债表!$B$7:$C$38,2,FALSE)</f>
        <v>0</v>
      </c>
      <c r="H19" s="571">
        <f t="shared" si="2"/>
        <v>0</v>
      </c>
      <c r="I19" s="18"/>
      <c r="J19" s="18"/>
    </row>
    <row r="20" ht="15" customHeight="1" spans="1:10">
      <c r="A20" s="24">
        <v>15</v>
      </c>
      <c r="B20" s="572" t="s">
        <v>432</v>
      </c>
      <c r="C20" s="36">
        <f>'4-非流动资产汇总'!C7</f>
        <v>0</v>
      </c>
      <c r="D20" s="36">
        <f>'4-非流动资产汇总'!D7</f>
        <v>0</v>
      </c>
      <c r="E20" s="569">
        <f t="shared" si="0"/>
        <v>0</v>
      </c>
      <c r="F20" s="389">
        <f t="shared" si="1"/>
        <v>0</v>
      </c>
      <c r="G20" s="573">
        <f>VLOOKUP(B20,审定后资产负债表!$B$7:$C$38,2,FALSE)</f>
        <v>0</v>
      </c>
      <c r="H20" s="571">
        <f t="shared" si="2"/>
        <v>0</v>
      </c>
      <c r="I20" s="18"/>
      <c r="J20" s="18"/>
    </row>
    <row r="21" ht="15" customHeight="1" spans="1:10">
      <c r="A21" s="24">
        <v>16</v>
      </c>
      <c r="B21" s="572" t="s">
        <v>388</v>
      </c>
      <c r="C21" s="36">
        <f>'4-非流动资产汇总'!C8</f>
        <v>0</v>
      </c>
      <c r="D21" s="36">
        <f>'4-非流动资产汇总'!D8</f>
        <v>0</v>
      </c>
      <c r="E21" s="569">
        <f t="shared" si="0"/>
        <v>0</v>
      </c>
      <c r="F21" s="389">
        <f t="shared" si="1"/>
        <v>0</v>
      </c>
      <c r="G21" s="573">
        <f>VLOOKUP(B21,审定后资产负债表!$B$7:$C$38,2,FALSE)</f>
        <v>0</v>
      </c>
      <c r="H21" s="571">
        <f t="shared" si="2"/>
        <v>0</v>
      </c>
      <c r="I21" s="18"/>
      <c r="J21" s="18"/>
    </row>
    <row r="22" ht="15" customHeight="1" spans="1:10">
      <c r="A22" s="24">
        <v>17</v>
      </c>
      <c r="B22" s="572" t="s">
        <v>389</v>
      </c>
      <c r="C22" s="36">
        <f>'4-非流动资产汇总'!C9</f>
        <v>0</v>
      </c>
      <c r="D22" s="36">
        <f>'4-非流动资产汇总'!D9</f>
        <v>0</v>
      </c>
      <c r="E22" s="569">
        <f t="shared" si="0"/>
        <v>0</v>
      </c>
      <c r="F22" s="389">
        <f t="shared" si="1"/>
        <v>0</v>
      </c>
      <c r="G22" s="573">
        <f>VLOOKUP(B22,审定后资产负债表!$B$7:$C$38,2,FALSE)</f>
        <v>0</v>
      </c>
      <c r="H22" s="571">
        <f t="shared" si="2"/>
        <v>0</v>
      </c>
      <c r="I22" s="18"/>
      <c r="J22" s="18"/>
    </row>
    <row r="23" ht="15" customHeight="1" spans="1:10">
      <c r="A23" s="24">
        <v>18</v>
      </c>
      <c r="B23" s="572" t="s">
        <v>390</v>
      </c>
      <c r="C23" s="36">
        <f>'4-非流动资产汇总'!C10</f>
        <v>0</v>
      </c>
      <c r="D23" s="36">
        <f>'4-非流动资产汇总'!D10</f>
        <v>0</v>
      </c>
      <c r="E23" s="569">
        <f t="shared" si="0"/>
        <v>0</v>
      </c>
      <c r="F23" s="389">
        <f t="shared" si="1"/>
        <v>0</v>
      </c>
      <c r="G23" s="573">
        <f>VLOOKUP(B23,审定后资产负债表!$B$7:$C$38,2,FALSE)</f>
        <v>0</v>
      </c>
      <c r="H23" s="571">
        <f t="shared" si="2"/>
        <v>0</v>
      </c>
      <c r="I23" s="18"/>
      <c r="J23" s="18"/>
    </row>
    <row r="24" ht="15" customHeight="1" spans="1:10">
      <c r="A24" s="24">
        <v>19</v>
      </c>
      <c r="B24" s="572" t="s">
        <v>391</v>
      </c>
      <c r="C24" s="36" t="e">
        <f>'4-非流动资产汇总'!C11</f>
        <v>#REF!</v>
      </c>
      <c r="D24" s="36" t="e">
        <f>'4-非流动资产汇总'!D11</f>
        <v>#REF!</v>
      </c>
      <c r="E24" s="569" t="e">
        <f t="shared" si="0"/>
        <v>#REF!</v>
      </c>
      <c r="F24" s="389" t="e">
        <f t="shared" si="1"/>
        <v>#REF!</v>
      </c>
      <c r="G24" s="573">
        <f>VLOOKUP(B24,审定后资产负债表!$B$7:$C$38,2,FALSE)</f>
        <v>0</v>
      </c>
      <c r="H24" s="571" t="e">
        <f t="shared" si="2"/>
        <v>#REF!</v>
      </c>
      <c r="I24" s="18"/>
      <c r="J24" s="18"/>
    </row>
    <row r="25" ht="15" customHeight="1" spans="1:10">
      <c r="A25" s="24">
        <v>20</v>
      </c>
      <c r="B25" s="572" t="s">
        <v>392</v>
      </c>
      <c r="C25" s="36">
        <f>'4-非流动资产汇总'!C12</f>
        <v>0</v>
      </c>
      <c r="D25" s="36">
        <f>'4-非流动资产汇总'!D12</f>
        <v>0</v>
      </c>
      <c r="E25" s="569">
        <f t="shared" si="0"/>
        <v>0</v>
      </c>
      <c r="F25" s="389">
        <f t="shared" si="1"/>
        <v>0</v>
      </c>
      <c r="G25" s="573">
        <f>VLOOKUP(B25,审定后资产负债表!$B$7:$C$38,2,FALSE)</f>
        <v>0</v>
      </c>
      <c r="H25" s="571">
        <f t="shared" si="2"/>
        <v>0</v>
      </c>
      <c r="I25" s="18"/>
      <c r="J25" s="18"/>
    </row>
    <row r="26" ht="15" customHeight="1" spans="1:10">
      <c r="A26" s="24">
        <v>21</v>
      </c>
      <c r="B26" s="572" t="s">
        <v>393</v>
      </c>
      <c r="C26" s="36">
        <f>'4-非流动资产汇总'!C13</f>
        <v>0</v>
      </c>
      <c r="D26" s="36">
        <f>'4-非流动资产汇总'!D13</f>
        <v>0</v>
      </c>
      <c r="E26" s="569">
        <f t="shared" si="0"/>
        <v>0</v>
      </c>
      <c r="F26" s="389">
        <f t="shared" si="1"/>
        <v>0</v>
      </c>
      <c r="G26" s="573">
        <f>VLOOKUP(B26,审定后资产负债表!$B$7:$C$38,2,FALSE)</f>
        <v>0</v>
      </c>
      <c r="H26" s="571">
        <f t="shared" si="2"/>
        <v>0</v>
      </c>
      <c r="I26" s="18"/>
      <c r="J26" s="18"/>
    </row>
    <row r="27" ht="15" customHeight="1" spans="1:10">
      <c r="A27" s="24">
        <v>22</v>
      </c>
      <c r="B27" s="572" t="s">
        <v>394</v>
      </c>
      <c r="C27" s="36">
        <f>'4-非流动资产汇总'!C14</f>
        <v>0</v>
      </c>
      <c r="D27" s="36">
        <f>'4-非流动资产汇总'!D14</f>
        <v>0</v>
      </c>
      <c r="E27" s="569">
        <f t="shared" si="0"/>
        <v>0</v>
      </c>
      <c r="F27" s="389">
        <f t="shared" si="1"/>
        <v>0</v>
      </c>
      <c r="G27" s="573">
        <f>VLOOKUP(B27,审定后资产负债表!$B$7:$C$38,2,FALSE)</f>
        <v>0</v>
      </c>
      <c r="H27" s="571">
        <f t="shared" si="2"/>
        <v>0</v>
      </c>
      <c r="I27" s="18"/>
      <c r="J27" s="18"/>
    </row>
    <row r="28" ht="15" customHeight="1" spans="1:10">
      <c r="A28" s="24">
        <v>23</v>
      </c>
      <c r="B28" s="572" t="s">
        <v>395</v>
      </c>
      <c r="C28" s="36">
        <f>'4-非流动资产汇总'!C15</f>
        <v>0</v>
      </c>
      <c r="D28" s="36">
        <f>'4-非流动资产汇总'!D15</f>
        <v>0</v>
      </c>
      <c r="E28" s="569">
        <f t="shared" si="0"/>
        <v>0</v>
      </c>
      <c r="F28" s="389">
        <f t="shared" si="1"/>
        <v>0</v>
      </c>
      <c r="G28" s="573">
        <f>VLOOKUP(B28,审定后资产负债表!$B$7:$C$38,2,FALSE)</f>
        <v>0</v>
      </c>
      <c r="H28" s="571">
        <f t="shared" si="2"/>
        <v>0</v>
      </c>
      <c r="I28" s="18"/>
      <c r="J28" s="18"/>
    </row>
    <row r="29" ht="15" customHeight="1" spans="1:10">
      <c r="A29" s="24">
        <v>24</v>
      </c>
      <c r="B29" s="572" t="s">
        <v>396</v>
      </c>
      <c r="C29" s="36">
        <f>'4-非流动资产汇总'!C16</f>
        <v>0</v>
      </c>
      <c r="D29" s="36">
        <f>'4-非流动资产汇总'!D16</f>
        <v>0</v>
      </c>
      <c r="E29" s="569">
        <f t="shared" si="0"/>
        <v>0</v>
      </c>
      <c r="F29" s="389">
        <f t="shared" si="1"/>
        <v>0</v>
      </c>
      <c r="G29" s="573">
        <f>VLOOKUP(B29,审定后资产负债表!$B$7:$C$38,2,FALSE)</f>
        <v>0</v>
      </c>
      <c r="H29" s="571">
        <f t="shared" si="2"/>
        <v>0</v>
      </c>
      <c r="I29" s="18"/>
      <c r="J29" s="18"/>
    </row>
    <row r="30" ht="15" customHeight="1" spans="1:10">
      <c r="A30" s="24">
        <v>25</v>
      </c>
      <c r="B30" s="572" t="s">
        <v>397</v>
      </c>
      <c r="C30" s="36">
        <f>'4-非流动资产汇总'!C17</f>
        <v>0</v>
      </c>
      <c r="D30" s="36">
        <f>'4-非流动资产汇总'!D17</f>
        <v>0</v>
      </c>
      <c r="E30" s="569">
        <f t="shared" si="0"/>
        <v>0</v>
      </c>
      <c r="F30" s="389">
        <f t="shared" si="1"/>
        <v>0</v>
      </c>
      <c r="G30" s="573">
        <f>VLOOKUP(B30,审定后资产负债表!$B$7:$C$38,2,FALSE)</f>
        <v>0</v>
      </c>
      <c r="H30" s="571">
        <f t="shared" si="2"/>
        <v>0</v>
      </c>
      <c r="I30" s="18"/>
      <c r="J30" s="18"/>
    </row>
    <row r="31" ht="15" customHeight="1" spans="1:10">
      <c r="A31" s="24">
        <v>26</v>
      </c>
      <c r="B31" s="572" t="s">
        <v>398</v>
      </c>
      <c r="C31" s="36">
        <f>'4-非流动资产汇总'!C18</f>
        <v>0</v>
      </c>
      <c r="D31" s="36">
        <f>'4-非流动资产汇总'!D18</f>
        <v>0</v>
      </c>
      <c r="E31" s="569">
        <f t="shared" si="0"/>
        <v>0</v>
      </c>
      <c r="F31" s="389">
        <f t="shared" si="1"/>
        <v>0</v>
      </c>
      <c r="G31" s="573">
        <f>VLOOKUP(B31,审定后资产负债表!$B$7:$C$38,2,FALSE)</f>
        <v>0</v>
      </c>
      <c r="H31" s="571">
        <f t="shared" si="2"/>
        <v>0</v>
      </c>
      <c r="I31" s="18"/>
      <c r="J31" s="18"/>
    </row>
    <row r="32" ht="15" customHeight="1" spans="1:10">
      <c r="A32" s="24">
        <v>27</v>
      </c>
      <c r="B32" s="572" t="s">
        <v>399</v>
      </c>
      <c r="C32" s="36">
        <f>'4-非流动资产汇总'!C19</f>
        <v>0</v>
      </c>
      <c r="D32" s="36">
        <f>'4-非流动资产汇总'!D19</f>
        <v>0</v>
      </c>
      <c r="E32" s="569">
        <f t="shared" si="0"/>
        <v>0</v>
      </c>
      <c r="F32" s="389">
        <f t="shared" si="1"/>
        <v>0</v>
      </c>
      <c r="G32" s="573">
        <f>VLOOKUP(B32,审定后资产负债表!$B$7:$C$38,2,FALSE)</f>
        <v>0</v>
      </c>
      <c r="H32" s="571">
        <f t="shared" si="2"/>
        <v>0</v>
      </c>
      <c r="I32" s="18"/>
      <c r="J32" s="18"/>
    </row>
    <row r="33" ht="15" customHeight="1" spans="1:10">
      <c r="A33" s="24">
        <v>28</v>
      </c>
      <c r="B33" s="572" t="s">
        <v>400</v>
      </c>
      <c r="C33" s="36">
        <f>'4-非流动资产汇总'!C20</f>
        <v>0</v>
      </c>
      <c r="D33" s="36">
        <f>'4-非流动资产汇总'!D20</f>
        <v>0</v>
      </c>
      <c r="E33" s="569">
        <f t="shared" si="0"/>
        <v>0</v>
      </c>
      <c r="F33" s="389">
        <f t="shared" si="1"/>
        <v>0</v>
      </c>
      <c r="G33" s="573">
        <f>VLOOKUP(B33,审定后资产负债表!$B$7:$C$38,2,FALSE)</f>
        <v>0</v>
      </c>
      <c r="H33" s="571">
        <f t="shared" si="2"/>
        <v>0</v>
      </c>
      <c r="I33" s="18"/>
      <c r="J33" s="18"/>
    </row>
    <row r="34" ht="15" customHeight="1" spans="1:10">
      <c r="A34" s="24">
        <v>29</v>
      </c>
      <c r="B34" s="572" t="s">
        <v>401</v>
      </c>
      <c r="C34" s="36">
        <f>'4-非流动资产汇总'!C21</f>
        <v>0</v>
      </c>
      <c r="D34" s="36">
        <f>'4-非流动资产汇总'!D21</f>
        <v>0</v>
      </c>
      <c r="E34" s="569">
        <f t="shared" si="0"/>
        <v>0</v>
      </c>
      <c r="F34" s="389">
        <f t="shared" si="1"/>
        <v>0</v>
      </c>
      <c r="G34" s="573">
        <f>VLOOKUP(B34,审定后资产负债表!$B$7:$C$38,2,FALSE)</f>
        <v>0</v>
      </c>
      <c r="H34" s="571">
        <f t="shared" si="2"/>
        <v>0</v>
      </c>
      <c r="I34" s="18"/>
      <c r="J34" s="18"/>
    </row>
    <row r="35" ht="15" customHeight="1" spans="1:10">
      <c r="A35" s="24">
        <v>30</v>
      </c>
      <c r="B35" s="572" t="s">
        <v>402</v>
      </c>
      <c r="C35" s="36">
        <f>'4-非流动资产汇总'!C22</f>
        <v>0</v>
      </c>
      <c r="D35" s="36">
        <f>'4-非流动资产汇总'!D22</f>
        <v>0</v>
      </c>
      <c r="E35" s="569">
        <f t="shared" si="0"/>
        <v>0</v>
      </c>
      <c r="F35" s="389">
        <f t="shared" si="1"/>
        <v>0</v>
      </c>
      <c r="G35" s="573">
        <f>VLOOKUP(B35,审定后资产负债表!$B$7:$C$38,2,FALSE)</f>
        <v>0</v>
      </c>
      <c r="H35" s="571">
        <f t="shared" si="2"/>
        <v>0</v>
      </c>
      <c r="I35" s="18"/>
      <c r="J35" s="18"/>
    </row>
    <row r="36" s="67" customFormat="1" ht="15" customHeight="1" spans="1:10">
      <c r="A36" s="24">
        <v>31</v>
      </c>
      <c r="B36" s="574" t="s">
        <v>433</v>
      </c>
      <c r="C36" s="568" t="e">
        <f>SUM(C6,C18)</f>
        <v>#REF!</v>
      </c>
      <c r="D36" s="568" t="e">
        <f>SUM(D6,D18)</f>
        <v>#REF!</v>
      </c>
      <c r="E36" s="568" t="e">
        <f>SUM(E6,E18)</f>
        <v>#REF!</v>
      </c>
      <c r="F36" s="389" t="e">
        <f t="shared" si="1"/>
        <v>#REF!</v>
      </c>
      <c r="G36" s="570">
        <f>VLOOKUP("资产合计",审定后资产负债表!B5:C38,2,FALSE)</f>
        <v>0</v>
      </c>
      <c r="H36" s="571" t="e">
        <f t="shared" si="2"/>
        <v>#REF!</v>
      </c>
      <c r="I36" s="66"/>
      <c r="J36" s="66"/>
    </row>
    <row r="37" s="67" customFormat="1" ht="15" customHeight="1" spans="1:10">
      <c r="A37" s="24">
        <v>32</v>
      </c>
      <c r="B37" s="574" t="s">
        <v>434</v>
      </c>
      <c r="C37" s="568">
        <f>SUM(C38:C49)</f>
        <v>0</v>
      </c>
      <c r="D37" s="568">
        <f>SUM(D38:D49)</f>
        <v>0</v>
      </c>
      <c r="E37" s="568">
        <f>SUM(E38:E49)</f>
        <v>0</v>
      </c>
      <c r="F37" s="389">
        <f t="shared" si="1"/>
        <v>0</v>
      </c>
      <c r="G37" s="570">
        <f>VLOOKUP("流动负债合计",审定后资产负债表!D6:E38,2,FALSE)</f>
        <v>0</v>
      </c>
      <c r="H37" s="571">
        <f t="shared" si="2"/>
        <v>0</v>
      </c>
      <c r="I37" s="66"/>
      <c r="J37" s="66"/>
    </row>
    <row r="38" ht="15" hidden="1" customHeight="1" spans="1:10">
      <c r="A38" s="24">
        <v>33</v>
      </c>
      <c r="B38" s="572" t="s">
        <v>435</v>
      </c>
      <c r="C38" s="36">
        <f>'5-流动负债汇总'!C6</f>
        <v>0</v>
      </c>
      <c r="D38" s="36">
        <f>'5-流动负债汇总'!D6</f>
        <v>0</v>
      </c>
      <c r="E38" s="569">
        <f t="shared" si="0"/>
        <v>0</v>
      </c>
      <c r="F38" s="389">
        <f t="shared" si="1"/>
        <v>0</v>
      </c>
      <c r="G38" s="573">
        <f>VLOOKUP(B38,审定后资产负债表!D7:E38,2,FALSE)</f>
        <v>0</v>
      </c>
      <c r="H38" s="571">
        <f t="shared" si="2"/>
        <v>0</v>
      </c>
      <c r="I38" s="18"/>
      <c r="J38" s="18"/>
    </row>
    <row r="39" ht="15" hidden="1" customHeight="1" spans="1:10">
      <c r="A39" s="24">
        <v>34</v>
      </c>
      <c r="B39" s="572" t="s">
        <v>436</v>
      </c>
      <c r="C39" s="36">
        <f>'5-流动负债汇总'!C7</f>
        <v>0</v>
      </c>
      <c r="D39" s="36">
        <f>'5-流动负债汇总'!D7</f>
        <v>0</v>
      </c>
      <c r="E39" s="569">
        <f t="shared" si="0"/>
        <v>0</v>
      </c>
      <c r="F39" s="389">
        <f t="shared" si="1"/>
        <v>0</v>
      </c>
      <c r="G39" s="573">
        <f>VLOOKUP(B39,审定后资产负债表!D8:E39,2,FALSE)</f>
        <v>0</v>
      </c>
      <c r="H39" s="571">
        <f t="shared" si="2"/>
        <v>0</v>
      </c>
      <c r="I39" s="18"/>
      <c r="J39" s="18"/>
    </row>
    <row r="40" ht="15" hidden="1" customHeight="1" spans="1:10">
      <c r="A40" s="24">
        <v>35</v>
      </c>
      <c r="B40" s="572" t="s">
        <v>437</v>
      </c>
      <c r="C40" s="36">
        <f>'5-流动负债汇总'!C8</f>
        <v>0</v>
      </c>
      <c r="D40" s="36">
        <f>'5-流动负债汇总'!D8</f>
        <v>0</v>
      </c>
      <c r="E40" s="569">
        <f t="shared" si="0"/>
        <v>0</v>
      </c>
      <c r="F40" s="389">
        <f t="shared" si="1"/>
        <v>0</v>
      </c>
      <c r="G40" s="573">
        <f>VLOOKUP(B40,审定后资产负债表!D9:E40,2,FALSE)</f>
        <v>0</v>
      </c>
      <c r="H40" s="571">
        <f t="shared" si="2"/>
        <v>0</v>
      </c>
      <c r="I40" s="18"/>
      <c r="J40" s="18"/>
    </row>
    <row r="41" ht="15" hidden="1" customHeight="1" spans="1:10">
      <c r="A41" s="24">
        <v>36</v>
      </c>
      <c r="B41" s="572" t="s">
        <v>438</v>
      </c>
      <c r="C41" s="36">
        <f>'5-流动负债汇总'!C9</f>
        <v>0</v>
      </c>
      <c r="D41" s="36">
        <f>'5-流动负债汇总'!D9</f>
        <v>0</v>
      </c>
      <c r="E41" s="569">
        <f t="shared" si="0"/>
        <v>0</v>
      </c>
      <c r="F41" s="389">
        <f t="shared" si="1"/>
        <v>0</v>
      </c>
      <c r="G41" s="573">
        <f>VLOOKUP(B41,审定后资产负债表!D10:E41,2,FALSE)</f>
        <v>0</v>
      </c>
      <c r="H41" s="571">
        <f t="shared" si="2"/>
        <v>0</v>
      </c>
      <c r="I41" s="18"/>
      <c r="J41" s="18"/>
    </row>
    <row r="42" ht="15" hidden="1" customHeight="1" spans="1:10">
      <c r="A42" s="24">
        <v>37</v>
      </c>
      <c r="B42" s="572" t="s">
        <v>439</v>
      </c>
      <c r="C42" s="36">
        <f>'5-流动负债汇总'!C10</f>
        <v>0</v>
      </c>
      <c r="D42" s="36">
        <f>'5-流动负债汇总'!D10</f>
        <v>0</v>
      </c>
      <c r="E42" s="569">
        <f t="shared" si="0"/>
        <v>0</v>
      </c>
      <c r="F42" s="389">
        <f t="shared" si="1"/>
        <v>0</v>
      </c>
      <c r="G42" s="573">
        <f>VLOOKUP(B42,审定后资产负债表!D11:E42,2,FALSE)</f>
        <v>0</v>
      </c>
      <c r="H42" s="571">
        <f t="shared" si="2"/>
        <v>0</v>
      </c>
      <c r="I42" s="18"/>
      <c r="J42" s="18"/>
    </row>
    <row r="43" ht="15" hidden="1" customHeight="1" spans="1:10">
      <c r="A43" s="24">
        <v>38</v>
      </c>
      <c r="B43" s="572" t="s">
        <v>440</v>
      </c>
      <c r="C43" s="36">
        <f>'5-流动负债汇总'!C11</f>
        <v>0</v>
      </c>
      <c r="D43" s="36">
        <f>'5-流动负债汇总'!D11</f>
        <v>0</v>
      </c>
      <c r="E43" s="569">
        <f t="shared" si="0"/>
        <v>0</v>
      </c>
      <c r="F43" s="389">
        <f t="shared" si="1"/>
        <v>0</v>
      </c>
      <c r="G43" s="573">
        <f>VLOOKUP(B43,审定后资产负债表!D12:E43,2,FALSE)</f>
        <v>0</v>
      </c>
      <c r="H43" s="571">
        <f t="shared" si="2"/>
        <v>0</v>
      </c>
      <c r="I43" s="18"/>
      <c r="J43" s="18"/>
    </row>
    <row r="44" ht="15" hidden="1" customHeight="1" spans="1:10">
      <c r="A44" s="24">
        <v>39</v>
      </c>
      <c r="B44" s="572" t="s">
        <v>441</v>
      </c>
      <c r="C44" s="36">
        <f>'5-流动负债汇总'!C12</f>
        <v>0</v>
      </c>
      <c r="D44" s="36">
        <f>'5-流动负债汇总'!D12</f>
        <v>0</v>
      </c>
      <c r="E44" s="569">
        <f t="shared" si="0"/>
        <v>0</v>
      </c>
      <c r="F44" s="389">
        <f t="shared" si="1"/>
        <v>0</v>
      </c>
      <c r="G44" s="573">
        <f>VLOOKUP(B44,审定后资产负债表!D13:E44,2,FALSE)</f>
        <v>0</v>
      </c>
      <c r="H44" s="571">
        <f t="shared" si="2"/>
        <v>0</v>
      </c>
      <c r="I44" s="18"/>
      <c r="J44" s="18"/>
    </row>
    <row r="45" ht="15" hidden="1" customHeight="1" spans="1:10">
      <c r="A45" s="24">
        <v>40</v>
      </c>
      <c r="B45" s="572" t="s">
        <v>442</v>
      </c>
      <c r="C45" s="36">
        <f>'5-流动负债汇总'!C13</f>
        <v>0</v>
      </c>
      <c r="D45" s="36">
        <f>'5-流动负债汇总'!D13</f>
        <v>0</v>
      </c>
      <c r="E45" s="569">
        <f t="shared" si="0"/>
        <v>0</v>
      </c>
      <c r="F45" s="389">
        <f t="shared" si="1"/>
        <v>0</v>
      </c>
      <c r="G45" s="573">
        <f>VLOOKUP(B45,审定后资产负债表!D14:E45,2,FALSE)</f>
        <v>0</v>
      </c>
      <c r="H45" s="571">
        <f t="shared" si="2"/>
        <v>0</v>
      </c>
      <c r="I45" s="18"/>
      <c r="J45" s="18"/>
    </row>
    <row r="46" ht="15" hidden="1" customHeight="1" spans="1:10">
      <c r="A46" s="24">
        <v>41</v>
      </c>
      <c r="B46" s="572" t="s">
        <v>443</v>
      </c>
      <c r="C46" s="36">
        <f>'5-流动负债汇总'!C14</f>
        <v>0</v>
      </c>
      <c r="D46" s="36">
        <f>'5-流动负债汇总'!D14</f>
        <v>0</v>
      </c>
      <c r="E46" s="569">
        <f t="shared" si="0"/>
        <v>0</v>
      </c>
      <c r="F46" s="389">
        <f t="shared" si="1"/>
        <v>0</v>
      </c>
      <c r="G46" s="573">
        <f>VLOOKUP(B46,审定后资产负债表!D15:E46,2,FALSE)</f>
        <v>0</v>
      </c>
      <c r="H46" s="571">
        <f t="shared" si="2"/>
        <v>0</v>
      </c>
      <c r="I46" s="18"/>
      <c r="J46" s="18"/>
    </row>
    <row r="47" ht="15" hidden="1" customHeight="1" spans="1:10">
      <c r="A47" s="24">
        <v>42</v>
      </c>
      <c r="B47" s="572" t="s">
        <v>444</v>
      </c>
      <c r="C47" s="36">
        <f>'5-流动负债汇总'!C15</f>
        <v>0</v>
      </c>
      <c r="D47" s="36">
        <f>'5-流动负债汇总'!D15</f>
        <v>0</v>
      </c>
      <c r="E47" s="569">
        <f t="shared" si="0"/>
        <v>0</v>
      </c>
      <c r="F47" s="389">
        <f t="shared" si="1"/>
        <v>0</v>
      </c>
      <c r="G47" s="573">
        <f>VLOOKUP(B47,审定后资产负债表!D16:E47,2,FALSE)</f>
        <v>0</v>
      </c>
      <c r="H47" s="571">
        <f t="shared" si="2"/>
        <v>0</v>
      </c>
      <c r="I47" s="18"/>
      <c r="J47" s="18"/>
    </row>
    <row r="48" ht="15" hidden="1" customHeight="1" spans="1:10">
      <c r="A48" s="24">
        <v>43</v>
      </c>
      <c r="B48" s="572" t="s">
        <v>445</v>
      </c>
      <c r="C48" s="36">
        <f>'5-流动负债汇总'!C16</f>
        <v>0</v>
      </c>
      <c r="D48" s="36">
        <f>'5-流动负债汇总'!D16</f>
        <v>0</v>
      </c>
      <c r="E48" s="569">
        <f t="shared" si="0"/>
        <v>0</v>
      </c>
      <c r="F48" s="389">
        <f t="shared" si="1"/>
        <v>0</v>
      </c>
      <c r="G48" s="573">
        <f>VLOOKUP(B48,审定后资产负债表!D17:E48,2,FALSE)</f>
        <v>0</v>
      </c>
      <c r="H48" s="571">
        <f t="shared" si="2"/>
        <v>0</v>
      </c>
      <c r="I48" s="18"/>
      <c r="J48" s="18"/>
    </row>
    <row r="49" ht="15" hidden="1" customHeight="1" spans="1:10">
      <c r="A49" s="24">
        <v>44</v>
      </c>
      <c r="B49" s="572" t="s">
        <v>446</v>
      </c>
      <c r="C49" s="36">
        <f>'5-流动负债汇总'!C17</f>
        <v>0</v>
      </c>
      <c r="D49" s="36">
        <f>'5-流动负债汇总'!D17</f>
        <v>0</v>
      </c>
      <c r="E49" s="569">
        <f t="shared" si="0"/>
        <v>0</v>
      </c>
      <c r="F49" s="389">
        <f t="shared" si="1"/>
        <v>0</v>
      </c>
      <c r="G49" s="573">
        <f>VLOOKUP(B49,审定后资产负债表!D18:E49,2,FALSE)</f>
        <v>0</v>
      </c>
      <c r="H49" s="571">
        <f t="shared" si="2"/>
        <v>0</v>
      </c>
      <c r="I49" s="18"/>
      <c r="J49" s="18"/>
    </row>
    <row r="50" s="67" customFormat="1" ht="15" customHeight="1" spans="1:10">
      <c r="A50" s="24">
        <v>45</v>
      </c>
      <c r="B50" s="574" t="s">
        <v>447</v>
      </c>
      <c r="C50" s="568">
        <f>SUM(C51:C57)</f>
        <v>0</v>
      </c>
      <c r="D50" s="568">
        <f>SUM(D51:D57)</f>
        <v>0</v>
      </c>
      <c r="E50" s="568">
        <f>SUM(E51:E57)</f>
        <v>0</v>
      </c>
      <c r="F50" s="389">
        <f t="shared" si="1"/>
        <v>0</v>
      </c>
      <c r="G50" s="570">
        <f>VLOOKUP("非流动负债合计",审定后资产负债表!D20:E51,2,FALSE)</f>
        <v>0</v>
      </c>
      <c r="H50" s="571">
        <f t="shared" si="2"/>
        <v>0</v>
      </c>
      <c r="I50" s="66"/>
      <c r="J50" s="66"/>
    </row>
    <row r="51" ht="15" customHeight="1" spans="1:10">
      <c r="A51" s="24">
        <v>46</v>
      </c>
      <c r="B51" s="572" t="s">
        <v>448</v>
      </c>
      <c r="C51" s="36">
        <f>'6-非流动负债汇总'!C6</f>
        <v>0</v>
      </c>
      <c r="D51" s="36">
        <f>'6-非流动负债汇总'!D6</f>
        <v>0</v>
      </c>
      <c r="E51" s="569">
        <f t="shared" si="0"/>
        <v>0</v>
      </c>
      <c r="F51" s="389">
        <f t="shared" si="1"/>
        <v>0</v>
      </c>
      <c r="G51" s="573">
        <f>VLOOKUP(B51,审定后资产负债表!D21:E52,2,FALSE)</f>
        <v>0</v>
      </c>
      <c r="H51" s="571">
        <f t="shared" si="2"/>
        <v>0</v>
      </c>
      <c r="I51" s="18"/>
      <c r="J51" s="18"/>
    </row>
    <row r="52" ht="15" customHeight="1" spans="1:10">
      <c r="A52" s="24">
        <v>47</v>
      </c>
      <c r="B52" s="572" t="s">
        <v>449</v>
      </c>
      <c r="C52" s="36">
        <f>'6-非流动负债汇总'!C7</f>
        <v>0</v>
      </c>
      <c r="D52" s="36">
        <f>'6-非流动负债汇总'!D7</f>
        <v>0</v>
      </c>
      <c r="E52" s="569">
        <f t="shared" si="0"/>
        <v>0</v>
      </c>
      <c r="F52" s="389">
        <f t="shared" si="1"/>
        <v>0</v>
      </c>
      <c r="G52" s="573">
        <f>VLOOKUP(B52,审定后资产负债表!D22:E53,2,FALSE)</f>
        <v>0</v>
      </c>
      <c r="H52" s="571">
        <f t="shared" si="2"/>
        <v>0</v>
      </c>
      <c r="I52" s="18"/>
      <c r="J52" s="18"/>
    </row>
    <row r="53" ht="15" customHeight="1" spans="1:10">
      <c r="A53" s="24">
        <v>48</v>
      </c>
      <c r="B53" s="572" t="s">
        <v>450</v>
      </c>
      <c r="C53" s="36">
        <f>'6-非流动负债汇总'!C8</f>
        <v>0</v>
      </c>
      <c r="D53" s="36">
        <f>'6-非流动负债汇总'!D8</f>
        <v>0</v>
      </c>
      <c r="E53" s="569">
        <f t="shared" si="0"/>
        <v>0</v>
      </c>
      <c r="F53" s="389">
        <f t="shared" si="1"/>
        <v>0</v>
      </c>
      <c r="G53" s="573">
        <f>VLOOKUP(B53,审定后资产负债表!D23:E54,2,FALSE)</f>
        <v>0</v>
      </c>
      <c r="H53" s="571">
        <f t="shared" si="2"/>
        <v>0</v>
      </c>
      <c r="I53" s="18"/>
      <c r="J53" s="18"/>
    </row>
    <row r="54" ht="15" customHeight="1" spans="1:10">
      <c r="A54" s="24">
        <v>49</v>
      </c>
      <c r="B54" s="572" t="s">
        <v>451</v>
      </c>
      <c r="C54" s="36">
        <f>'6-非流动负债汇总'!C9</f>
        <v>0</v>
      </c>
      <c r="D54" s="36">
        <f>'6-非流动负债汇总'!D9</f>
        <v>0</v>
      </c>
      <c r="E54" s="569">
        <f t="shared" si="0"/>
        <v>0</v>
      </c>
      <c r="F54" s="389">
        <f t="shared" si="1"/>
        <v>0</v>
      </c>
      <c r="G54" s="573">
        <f>VLOOKUP(B54,审定后资产负债表!D24:E55,2,FALSE)</f>
        <v>0</v>
      </c>
      <c r="H54" s="571">
        <f t="shared" si="2"/>
        <v>0</v>
      </c>
      <c r="I54" s="18"/>
      <c r="J54" s="18"/>
    </row>
    <row r="55" ht="15" customHeight="1" spans="1:10">
      <c r="A55" s="24">
        <v>50</v>
      </c>
      <c r="B55" s="572" t="s">
        <v>452</v>
      </c>
      <c r="C55" s="36">
        <f>'6-非流动负债汇总'!C10</f>
        <v>0</v>
      </c>
      <c r="D55" s="36">
        <f>'6-非流动负债汇总'!D10</f>
        <v>0</v>
      </c>
      <c r="E55" s="569">
        <f t="shared" si="0"/>
        <v>0</v>
      </c>
      <c r="F55" s="389">
        <f t="shared" si="1"/>
        <v>0</v>
      </c>
      <c r="G55" s="573">
        <f>VLOOKUP(B55,审定后资产负债表!D25:E56,2,FALSE)</f>
        <v>0</v>
      </c>
      <c r="H55" s="571">
        <f t="shared" si="2"/>
        <v>0</v>
      </c>
      <c r="I55" s="18"/>
      <c r="J55" s="18"/>
    </row>
    <row r="56" ht="15" customHeight="1" spans="1:10">
      <c r="A56" s="24">
        <v>51</v>
      </c>
      <c r="B56" s="572" t="s">
        <v>453</v>
      </c>
      <c r="C56" s="36">
        <f>'6-非流动负债汇总'!C11</f>
        <v>0</v>
      </c>
      <c r="D56" s="36">
        <f>'6-非流动负债汇总'!D11</f>
        <v>0</v>
      </c>
      <c r="E56" s="569">
        <f t="shared" si="0"/>
        <v>0</v>
      </c>
      <c r="F56" s="389">
        <f t="shared" si="1"/>
        <v>0</v>
      </c>
      <c r="G56" s="573">
        <f>VLOOKUP(B56,审定后资产负债表!D26:E57,2,FALSE)</f>
        <v>0</v>
      </c>
      <c r="H56" s="571">
        <f t="shared" si="2"/>
        <v>0</v>
      </c>
      <c r="I56" s="18"/>
      <c r="J56" s="18"/>
    </row>
    <row r="57" ht="15" customHeight="1" spans="1:10">
      <c r="A57" s="24">
        <v>52</v>
      </c>
      <c r="B57" s="572" t="s">
        <v>454</v>
      </c>
      <c r="C57" s="36">
        <f>'6-非流动负债汇总'!C12</f>
        <v>0</v>
      </c>
      <c r="D57" s="36">
        <f>'6-非流动负债汇总'!D12</f>
        <v>0</v>
      </c>
      <c r="E57" s="569">
        <f t="shared" si="0"/>
        <v>0</v>
      </c>
      <c r="F57" s="389">
        <f t="shared" si="1"/>
        <v>0</v>
      </c>
      <c r="G57" s="573">
        <f>VLOOKUP(B57,审定后资产负债表!D27:E58,2,FALSE)</f>
        <v>0</v>
      </c>
      <c r="H57" s="571">
        <f t="shared" si="2"/>
        <v>0</v>
      </c>
      <c r="I57" s="18"/>
      <c r="J57" s="18"/>
    </row>
    <row r="58" s="67" customFormat="1" ht="15" customHeight="1" spans="1:10">
      <c r="A58" s="24">
        <v>53</v>
      </c>
      <c r="B58" s="574" t="s">
        <v>455</v>
      </c>
      <c r="C58" s="568">
        <f>SUM(C37,C50)</f>
        <v>0</v>
      </c>
      <c r="D58" s="568">
        <f>SUM(D37,D50)</f>
        <v>0</v>
      </c>
      <c r="E58" s="568">
        <f>SUM(E37,E50)</f>
        <v>0</v>
      </c>
      <c r="F58" s="389">
        <f t="shared" si="1"/>
        <v>0</v>
      </c>
      <c r="G58" s="570">
        <f>VLOOKUP("负债合计",审定后资产负债表!D29:E60,2,FALSE)</f>
        <v>0</v>
      </c>
      <c r="H58" s="571">
        <f t="shared" si="2"/>
        <v>0</v>
      </c>
      <c r="I58" s="66"/>
      <c r="J58" s="66"/>
    </row>
    <row r="59" s="67" customFormat="1" ht="15" customHeight="1" spans="1:10">
      <c r="A59" s="24">
        <v>54</v>
      </c>
      <c r="B59" s="574" t="s">
        <v>456</v>
      </c>
      <c r="C59" s="568" t="e">
        <f>C36-C58</f>
        <v>#REF!</v>
      </c>
      <c r="D59" s="568" t="e">
        <f>D36-D58</f>
        <v>#REF!</v>
      </c>
      <c r="E59" s="568" t="e">
        <f>E36-E58</f>
        <v>#REF!</v>
      </c>
      <c r="F59" s="389" t="e">
        <f t="shared" si="1"/>
        <v>#REF!</v>
      </c>
      <c r="G59" s="570">
        <f>VLOOKUP("所有者权益合计",审定后资产负债表!D31:E62,2,FALSE)</f>
        <v>0</v>
      </c>
      <c r="H59" s="571" t="e">
        <f t="shared" si="2"/>
        <v>#REF!</v>
      </c>
      <c r="I59" s="66"/>
      <c r="J59" s="66"/>
    </row>
    <row r="60" customHeight="1" spans="1:10">
      <c r="A60" s="22"/>
      <c r="B60" s="22"/>
      <c r="C60" s="22"/>
      <c r="D60" s="39" t="str">
        <f>'1-汇总表'!D32:F32</f>
        <v>评估机构：吉林中泽鑫资产评估有限公司</v>
      </c>
      <c r="E60" s="39"/>
      <c r="F60" s="39"/>
      <c r="G60" s="18"/>
      <c r="H60" s="18"/>
      <c r="I60" s="18"/>
      <c r="J60" s="18"/>
    </row>
  </sheetData>
  <sheetProtection formatColumns="0"/>
  <printOptions horizontalCentered="1"/>
  <pageMargins left="0.748031496062992" right="0.748031496062992" top="0.78740157480315" bottom="0.590551181102362" header="1.37795275590551" footer="0.511811023622047"/>
  <pageSetup paperSize="9" fitToHeight="2"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indexed="10"/>
  </sheetPr>
  <dimension ref="A1:J60"/>
  <sheetViews>
    <sheetView topLeftCell="A19" workbookViewId="0">
      <selection activeCell="D14" sqref="D14"/>
    </sheetView>
  </sheetViews>
  <sheetFormatPr defaultColWidth="9" defaultRowHeight="15.75" customHeight="1"/>
  <cols>
    <col min="1" max="1" width="7.625" style="13" customWidth="1"/>
    <col min="2" max="2" width="28.875" style="13" customWidth="1"/>
    <col min="3" max="6" width="21.375" style="13" customWidth="1"/>
    <col min="7" max="16384" width="9" style="13"/>
  </cols>
  <sheetData>
    <row r="1" s="11" customFormat="1" ht="25.5" customHeight="1" spans="1:6">
      <c r="A1" s="14" t="s">
        <v>457</v>
      </c>
      <c r="B1" s="15"/>
      <c r="C1" s="15"/>
      <c r="D1" s="15"/>
      <c r="E1" s="15"/>
      <c r="F1" s="15"/>
    </row>
    <row r="2" customHeight="1" spans="1:10">
      <c r="A2" s="22"/>
      <c r="B2" s="22"/>
      <c r="C2" s="22"/>
      <c r="D2" s="16"/>
      <c r="E2" s="16"/>
      <c r="F2" s="80" t="s">
        <v>458</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45" t="str">
        <f>申报表封面!C14</f>
        <v>被评估单位：湖南森华木业有限公司</v>
      </c>
      <c r="B4" s="45"/>
      <c r="C4" s="45"/>
      <c r="D4" s="22"/>
      <c r="E4" s="22"/>
      <c r="F4" s="390" t="s">
        <v>459</v>
      </c>
      <c r="G4" s="18"/>
      <c r="H4" s="18"/>
      <c r="I4" s="18"/>
      <c r="J4" s="18"/>
    </row>
    <row r="5" s="12" customFormat="1" customHeight="1" spans="1:10">
      <c r="A5" s="391" t="s">
        <v>460</v>
      </c>
      <c r="B5" s="391" t="s">
        <v>461</v>
      </c>
      <c r="C5" s="341" t="s">
        <v>462</v>
      </c>
      <c r="D5" s="391" t="s">
        <v>463</v>
      </c>
      <c r="E5" s="391" t="s">
        <v>464</v>
      </c>
      <c r="F5" s="391" t="s">
        <v>465</v>
      </c>
      <c r="G5" s="41"/>
      <c r="H5" s="41"/>
      <c r="I5" s="41"/>
      <c r="J5" s="41"/>
    </row>
    <row r="6" customHeight="1" spans="1:10">
      <c r="A6" s="147" t="s">
        <v>20</v>
      </c>
      <c r="B6" s="91" t="s">
        <v>466</v>
      </c>
      <c r="C6" s="36">
        <f>'3-1货币汇总表'!C30</f>
        <v>0</v>
      </c>
      <c r="D6" s="36">
        <f>'3-1货币汇总表'!D30</f>
        <v>0</v>
      </c>
      <c r="E6" s="36">
        <f>'3-1货币汇总表'!E30</f>
        <v>0</v>
      </c>
      <c r="F6" s="389">
        <f>IF(C6=0,0,ROUND(E6/C6*100,2))</f>
        <v>0</v>
      </c>
      <c r="G6" s="18"/>
      <c r="H6" s="18"/>
      <c r="I6" s="18"/>
      <c r="J6" s="18"/>
    </row>
    <row r="7" customHeight="1" spans="1:10">
      <c r="A7" s="147" t="s">
        <v>28</v>
      </c>
      <c r="B7" s="91" t="s">
        <v>467</v>
      </c>
      <c r="C7" s="36">
        <f>'3-2交易性金融资产汇总'!C30</f>
        <v>0</v>
      </c>
      <c r="D7" s="36">
        <f>'3-2交易性金融资产汇总'!D30</f>
        <v>0</v>
      </c>
      <c r="E7" s="36">
        <f>'3-2交易性金融资产汇总'!E30</f>
        <v>0</v>
      </c>
      <c r="F7" s="389">
        <f t="shared" ref="F7:F16" si="0">IF(C7=0,0,ROUND(E7/C7*100,2))</f>
        <v>0</v>
      </c>
      <c r="G7" s="18"/>
      <c r="H7" s="18"/>
      <c r="I7" s="18"/>
      <c r="J7" s="18"/>
    </row>
    <row r="8" customHeight="1" spans="1:10">
      <c r="A8" s="147" t="s">
        <v>36</v>
      </c>
      <c r="B8" s="91" t="s">
        <v>468</v>
      </c>
      <c r="C8" s="36">
        <f>'3-3应收票据 '!I30</f>
        <v>0</v>
      </c>
      <c r="D8" s="36">
        <f>'3-3应收票据 '!J30</f>
        <v>0</v>
      </c>
      <c r="E8" s="36">
        <f>'3-3应收票据 '!K30</f>
        <v>0</v>
      </c>
      <c r="F8" s="389">
        <f t="shared" si="0"/>
        <v>0</v>
      </c>
      <c r="G8" s="18"/>
      <c r="H8" s="18"/>
      <c r="I8" s="18"/>
      <c r="J8" s="18"/>
    </row>
    <row r="9" customHeight="1" spans="1:10">
      <c r="A9" s="147" t="s">
        <v>38</v>
      </c>
      <c r="B9" s="91" t="s">
        <v>469</v>
      </c>
      <c r="C9" s="36">
        <f>'3-4应收账款'!L31</f>
        <v>0</v>
      </c>
      <c r="D9" s="36">
        <f>'3-4应收账款'!M31</f>
        <v>0</v>
      </c>
      <c r="E9" s="36">
        <f>'3-4应收账款'!N31</f>
        <v>0</v>
      </c>
      <c r="F9" s="389">
        <f>'3-3应收票据 '!L30</f>
        <v>0</v>
      </c>
      <c r="G9" s="18"/>
      <c r="H9" s="18"/>
      <c r="I9" s="18"/>
      <c r="J9" s="18"/>
    </row>
    <row r="10" customHeight="1" spans="1:10">
      <c r="A10" s="147" t="s">
        <v>40</v>
      </c>
      <c r="B10" s="91" t="s">
        <v>470</v>
      </c>
      <c r="C10" s="44">
        <f>'3-5预付账款'!L31</f>
        <v>0</v>
      </c>
      <c r="D10" s="44">
        <f>'3-5预付账款'!M31</f>
        <v>0</v>
      </c>
      <c r="E10" s="44">
        <f>'3-5预付账款'!N31</f>
        <v>0</v>
      </c>
      <c r="F10" s="389">
        <f t="shared" si="0"/>
        <v>0</v>
      </c>
      <c r="G10" s="18"/>
      <c r="H10" s="18"/>
      <c r="I10" s="18"/>
      <c r="J10" s="18"/>
    </row>
    <row r="11" customHeight="1" spans="1:10">
      <c r="A11" s="147" t="s">
        <v>42</v>
      </c>
      <c r="B11" s="91" t="s">
        <v>471</v>
      </c>
      <c r="C11" s="44">
        <f>'3-6应收利息'!G30</f>
        <v>0</v>
      </c>
      <c r="D11" s="44">
        <f>'3-6应收利息'!H30</f>
        <v>0</v>
      </c>
      <c r="E11" s="44">
        <f>'3-6应收利息'!I30</f>
        <v>0</v>
      </c>
      <c r="F11" s="389">
        <f t="shared" si="0"/>
        <v>0</v>
      </c>
      <c r="G11" s="18"/>
      <c r="H11" s="18"/>
      <c r="I11" s="18"/>
      <c r="J11" s="18"/>
    </row>
    <row r="12" customHeight="1" spans="1:10">
      <c r="A12" s="147" t="s">
        <v>44</v>
      </c>
      <c r="B12" s="91" t="s">
        <v>472</v>
      </c>
      <c r="C12" s="36">
        <f>'3-7应收股利'!E30</f>
        <v>0</v>
      </c>
      <c r="D12" s="36">
        <f>'3-7应收股利'!F30</f>
        <v>0</v>
      </c>
      <c r="E12" s="36">
        <f>'3-7应收股利'!G30</f>
        <v>0</v>
      </c>
      <c r="F12" s="389">
        <f t="shared" si="0"/>
        <v>0</v>
      </c>
      <c r="G12" s="18"/>
      <c r="H12" s="18"/>
      <c r="I12" s="18"/>
      <c r="J12" s="18"/>
    </row>
    <row r="13" customHeight="1" spans="1:10">
      <c r="A13" s="147" t="s">
        <v>46</v>
      </c>
      <c r="B13" s="91" t="s">
        <v>473</v>
      </c>
      <c r="C13" s="36">
        <f>'3-8其他应收款'!L31</f>
        <v>0</v>
      </c>
      <c r="D13" s="36">
        <f>'3-8其他应收款'!M31</f>
        <v>0</v>
      </c>
      <c r="E13" s="36">
        <f>'3-8其他应收款'!N31</f>
        <v>0</v>
      </c>
      <c r="F13" s="389">
        <f t="shared" si="0"/>
        <v>0</v>
      </c>
      <c r="G13" s="18"/>
      <c r="H13" s="18"/>
      <c r="I13" s="18"/>
      <c r="J13" s="18"/>
    </row>
    <row r="14" customHeight="1" spans="1:10">
      <c r="A14" s="147" t="s">
        <v>48</v>
      </c>
      <c r="B14" s="91" t="s">
        <v>474</v>
      </c>
      <c r="C14" s="36" t="e">
        <f>'3-9存货汇总'!C30</f>
        <v>#REF!</v>
      </c>
      <c r="D14" s="44" t="e">
        <f>'3-9存货汇总'!D30</f>
        <v>#REF!</v>
      </c>
      <c r="E14" s="44" t="e">
        <f>'3-9存货汇总'!E30</f>
        <v>#REF!</v>
      </c>
      <c r="F14" s="389" t="e">
        <f t="shared" si="0"/>
        <v>#REF!</v>
      </c>
      <c r="G14" s="18"/>
      <c r="H14" s="18"/>
      <c r="I14" s="18"/>
      <c r="J14" s="18"/>
    </row>
    <row r="15" customHeight="1" spans="1:10">
      <c r="A15" s="147" t="s">
        <v>66</v>
      </c>
      <c r="B15" s="91" t="s">
        <v>475</v>
      </c>
      <c r="C15" s="36">
        <f>'3-10一年到期非流动资产'!E30</f>
        <v>0</v>
      </c>
      <c r="D15" s="36">
        <f>'3-10一年到期非流动资产'!F30</f>
        <v>0</v>
      </c>
      <c r="E15" s="36">
        <f>'3-10一年到期非流动资产'!G30</f>
        <v>0</v>
      </c>
      <c r="F15" s="389">
        <f t="shared" si="0"/>
        <v>0</v>
      </c>
      <c r="G15" s="18"/>
      <c r="H15" s="18"/>
      <c r="I15" s="18"/>
      <c r="J15" s="18"/>
    </row>
    <row r="16" customHeight="1" spans="1:10">
      <c r="A16" s="147" t="s">
        <v>68</v>
      </c>
      <c r="B16" s="91" t="s">
        <v>476</v>
      </c>
      <c r="C16" s="36">
        <f>'3-11其他流动资产'!F30</f>
        <v>0</v>
      </c>
      <c r="D16" s="36">
        <f>'3-11其他流动资产'!G30</f>
        <v>0</v>
      </c>
      <c r="E16" s="36">
        <f>'3-11其他流动资产'!H30</f>
        <v>0</v>
      </c>
      <c r="F16" s="389">
        <f t="shared" si="0"/>
        <v>0</v>
      </c>
      <c r="G16" s="18"/>
      <c r="H16" s="18"/>
      <c r="I16" s="18"/>
      <c r="J16" s="18"/>
    </row>
    <row r="17" customHeight="1" spans="1:10">
      <c r="A17" s="82"/>
      <c r="B17" s="391"/>
      <c r="C17" s="36"/>
      <c r="D17" s="44"/>
      <c r="E17" s="44"/>
      <c r="F17" s="44"/>
      <c r="G17" s="18"/>
      <c r="H17" s="18"/>
      <c r="I17" s="18"/>
      <c r="J17" s="18"/>
    </row>
    <row r="18" customHeight="1" spans="1:10">
      <c r="A18" s="82"/>
      <c r="B18" s="391"/>
      <c r="C18" s="36"/>
      <c r="D18" s="44"/>
      <c r="E18" s="44"/>
      <c r="F18" s="44"/>
      <c r="G18" s="18"/>
      <c r="H18" s="18"/>
      <c r="I18" s="18"/>
      <c r="J18" s="18"/>
    </row>
    <row r="19" customHeight="1" spans="1:10">
      <c r="A19" s="82"/>
      <c r="B19" s="391"/>
      <c r="C19" s="36"/>
      <c r="D19" s="44"/>
      <c r="E19" s="44"/>
      <c r="F19" s="44"/>
      <c r="G19" s="18"/>
      <c r="H19" s="18"/>
      <c r="I19" s="18"/>
      <c r="J19" s="18"/>
    </row>
    <row r="20" customHeight="1" spans="1:10">
      <c r="A20" s="82"/>
      <c r="B20" s="391"/>
      <c r="C20" s="36"/>
      <c r="D20" s="44"/>
      <c r="E20" s="44"/>
      <c r="F20" s="44" t="s">
        <v>477</v>
      </c>
      <c r="G20" s="18"/>
      <c r="H20" s="18"/>
      <c r="I20" s="18"/>
      <c r="J20" s="18"/>
    </row>
    <row r="21" customHeight="1" spans="1:10">
      <c r="A21" s="82"/>
      <c r="B21" s="391"/>
      <c r="C21" s="36"/>
      <c r="D21" s="44"/>
      <c r="E21" s="44"/>
      <c r="F21" s="44" t="s">
        <v>477</v>
      </c>
      <c r="G21" s="18"/>
      <c r="H21" s="18"/>
      <c r="I21" s="18"/>
      <c r="J21" s="18"/>
    </row>
    <row r="22" customHeight="1" spans="1:10">
      <c r="A22" s="82"/>
      <c r="B22" s="391"/>
      <c r="C22" s="36"/>
      <c r="D22" s="44"/>
      <c r="E22" s="44"/>
      <c r="F22" s="44" t="s">
        <v>477</v>
      </c>
      <c r="G22" s="18"/>
      <c r="H22" s="18"/>
      <c r="I22" s="18"/>
      <c r="J22" s="18"/>
    </row>
    <row r="23" customHeight="1" spans="1:10">
      <c r="A23" s="82"/>
      <c r="B23" s="391"/>
      <c r="C23" s="36"/>
      <c r="D23" s="44"/>
      <c r="E23" s="44"/>
      <c r="F23" s="44" t="s">
        <v>477</v>
      </c>
      <c r="G23" s="18"/>
      <c r="H23" s="18"/>
      <c r="I23" s="18"/>
      <c r="J23" s="18"/>
    </row>
    <row r="24" customHeight="1" spans="1:10">
      <c r="A24" s="82"/>
      <c r="B24" s="391"/>
      <c r="C24" s="36"/>
      <c r="D24" s="44"/>
      <c r="E24" s="44"/>
      <c r="F24" s="44" t="s">
        <v>477</v>
      </c>
      <c r="G24" s="18"/>
      <c r="H24" s="18"/>
      <c r="I24" s="18"/>
      <c r="J24" s="18"/>
    </row>
    <row r="25" customHeight="1" spans="1:10">
      <c r="A25" s="82"/>
      <c r="B25" s="391"/>
      <c r="C25" s="36"/>
      <c r="D25" s="44"/>
      <c r="E25" s="44"/>
      <c r="F25" s="44"/>
      <c r="G25" s="18"/>
      <c r="H25" s="18"/>
      <c r="I25" s="18"/>
      <c r="J25" s="18"/>
    </row>
    <row r="26" customHeight="1" spans="1:10">
      <c r="A26" s="82"/>
      <c r="B26" s="391"/>
      <c r="C26" s="36"/>
      <c r="D26" s="44"/>
      <c r="E26" s="44"/>
      <c r="F26" s="44"/>
      <c r="G26" s="18"/>
      <c r="H26" s="18"/>
      <c r="I26" s="18"/>
      <c r="J26" s="18"/>
    </row>
    <row r="27" customHeight="1" spans="1:10">
      <c r="A27" s="82"/>
      <c r="B27" s="391"/>
      <c r="C27" s="36"/>
      <c r="D27" s="44"/>
      <c r="E27" s="44"/>
      <c r="F27" s="44"/>
      <c r="G27" s="18"/>
      <c r="H27" s="18"/>
      <c r="I27" s="18"/>
      <c r="J27" s="18"/>
    </row>
    <row r="28" customHeight="1" spans="1:10">
      <c r="A28" s="82"/>
      <c r="B28" s="391"/>
      <c r="C28" s="36"/>
      <c r="D28" s="44"/>
      <c r="E28" s="44"/>
      <c r="F28" s="44" t="s">
        <v>477</v>
      </c>
      <c r="G28" s="18"/>
      <c r="H28" s="18"/>
      <c r="I28" s="18"/>
      <c r="J28" s="18"/>
    </row>
    <row r="29" customHeight="1" spans="1:10">
      <c r="A29" s="37"/>
      <c r="B29" s="391"/>
      <c r="C29" s="36"/>
      <c r="D29" s="44"/>
      <c r="E29" s="44"/>
      <c r="F29" s="44"/>
      <c r="G29" s="18"/>
      <c r="H29" s="18"/>
      <c r="I29" s="18"/>
      <c r="J29" s="18"/>
    </row>
    <row r="30" customHeight="1" spans="1:10">
      <c r="A30" s="340" t="s">
        <v>478</v>
      </c>
      <c r="B30" s="341"/>
      <c r="C30" s="36" t="e">
        <f>SUM(C6:C29)</f>
        <v>#REF!</v>
      </c>
      <c r="D30" s="36" t="e">
        <f>SUM(D6:D29)</f>
        <v>#REF!</v>
      </c>
      <c r="E30" s="44" t="e">
        <f>D30-C30</f>
        <v>#REF!</v>
      </c>
      <c r="F30" s="44" t="e">
        <f>IF(C30=0,"  ",E30/C30*100)</f>
        <v>#REF!</v>
      </c>
      <c r="G30" s="18"/>
      <c r="H30" s="18"/>
      <c r="I30" s="18"/>
      <c r="J30" s="18"/>
    </row>
    <row r="31" customHeight="1" spans="1:10">
      <c r="A31" s="393"/>
      <c r="B31" s="22"/>
      <c r="C31" s="22"/>
      <c r="D31" s="39" t="str">
        <f>CONCATENATE(索引!$D$6,"：",索引!$D9,"    ",索引!$E9)</f>
        <v>评估人员：    </v>
      </c>
      <c r="E31" s="39"/>
      <c r="F31" s="39"/>
      <c r="G31" s="18"/>
      <c r="H31" s="18"/>
      <c r="I31" s="18"/>
      <c r="J31" s="18"/>
    </row>
    <row r="32" customHeight="1" spans="1:10">
      <c r="A32" s="86"/>
      <c r="B32" s="18"/>
      <c r="C32" s="18"/>
      <c r="D32" s="18"/>
      <c r="E32" s="18"/>
      <c r="F32" s="18"/>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F9" formula="1"/>
  </ignoredError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2"/>
  </sheetPr>
  <dimension ref="A1:J1996"/>
  <sheetViews>
    <sheetView topLeftCell="A16" workbookViewId="0">
      <selection activeCell="L7" sqref="L7:O160"/>
    </sheetView>
  </sheetViews>
  <sheetFormatPr defaultColWidth="9" defaultRowHeight="12.75"/>
  <cols>
    <col min="1" max="1" width="7.125" style="13" customWidth="1"/>
    <col min="2" max="2" width="27.875" style="13" customWidth="1"/>
    <col min="3" max="5" width="17.875" style="13" customWidth="1"/>
    <col min="6" max="6" width="15.625" style="13" customWidth="1"/>
    <col min="7" max="7" width="17.875" style="13" customWidth="1"/>
    <col min="8" max="16384" width="9" style="13"/>
  </cols>
  <sheetData>
    <row r="1" s="11" customFormat="1" ht="25.5" customHeight="1" spans="1:7">
      <c r="A1" s="14" t="s">
        <v>479</v>
      </c>
      <c r="B1" s="562"/>
      <c r="C1" s="562"/>
      <c r="D1" s="562"/>
      <c r="E1" s="562"/>
      <c r="F1" s="562"/>
      <c r="G1" s="562"/>
    </row>
    <row r="2" ht="15.75" customHeight="1" spans="1:10">
      <c r="A2" s="16"/>
      <c r="B2" s="16"/>
      <c r="C2" s="16"/>
      <c r="D2" s="16"/>
      <c r="E2" s="16"/>
      <c r="F2" s="80" t="s">
        <v>480</v>
      </c>
      <c r="G2" s="80"/>
      <c r="H2" s="18"/>
      <c r="I2" s="18"/>
      <c r="J2" s="18"/>
    </row>
    <row r="3" ht="15.75" customHeight="1" spans="1:10">
      <c r="A3" s="19" t="str">
        <f>申报表封面!A8</f>
        <v>评估基准日：2022年8月31日</v>
      </c>
      <c r="B3" s="19"/>
      <c r="C3" s="19"/>
      <c r="D3" s="19"/>
      <c r="E3" s="19"/>
      <c r="F3" s="19"/>
      <c r="G3" s="19"/>
      <c r="H3" s="18"/>
      <c r="I3" s="18"/>
      <c r="J3" s="18"/>
    </row>
    <row r="4" ht="15.75" customHeight="1" spans="1:10">
      <c r="A4" s="90" t="str">
        <f>申报表封面!C14</f>
        <v>被评估单位：湖南森华木业有限公司</v>
      </c>
      <c r="B4" s="22"/>
      <c r="C4" s="22"/>
      <c r="D4" s="22"/>
      <c r="E4" s="22"/>
      <c r="F4" s="22"/>
      <c r="G4" s="563" t="s">
        <v>412</v>
      </c>
      <c r="H4" s="18"/>
      <c r="I4" s="18"/>
      <c r="J4" s="18"/>
    </row>
    <row r="5" s="12" customFormat="1" ht="15.75" customHeight="1" spans="1:10">
      <c r="A5" s="82" t="s">
        <v>481</v>
      </c>
      <c r="B5" s="82" t="s">
        <v>482</v>
      </c>
      <c r="C5" s="82" t="s">
        <v>483</v>
      </c>
      <c r="D5" s="82" t="s">
        <v>484</v>
      </c>
      <c r="E5" s="147" t="s">
        <v>377</v>
      </c>
      <c r="F5" s="82" t="s">
        <v>485</v>
      </c>
      <c r="G5" s="24" t="s">
        <v>486</v>
      </c>
      <c r="H5" s="41"/>
      <c r="I5" s="41"/>
      <c r="J5" s="41"/>
    </row>
    <row r="6" ht="15.75" customHeight="1" spans="1:10">
      <c r="A6" s="82" t="s">
        <v>22</v>
      </c>
      <c r="B6" s="148" t="s">
        <v>487</v>
      </c>
      <c r="C6" s="36">
        <f>'3-1-1现金'!F30</f>
        <v>0</v>
      </c>
      <c r="D6" s="36">
        <f>'3-1-1现金'!G30</f>
        <v>0</v>
      </c>
      <c r="E6" s="36">
        <f>'3-1-1现金'!H30</f>
        <v>0</v>
      </c>
      <c r="F6" s="389">
        <f>IF(C6=0,0,ROUND(E6/C6*100,2))</f>
        <v>0</v>
      </c>
      <c r="G6" s="32"/>
      <c r="H6" s="18"/>
      <c r="I6" s="18"/>
      <c r="J6" s="18"/>
    </row>
    <row r="7" ht="15.75" customHeight="1" spans="1:10">
      <c r="A7" s="82" t="s">
        <v>24</v>
      </c>
      <c r="B7" s="149" t="s">
        <v>488</v>
      </c>
      <c r="C7" s="36">
        <f>'3-1-2银行存款'!G30</f>
        <v>0</v>
      </c>
      <c r="D7" s="36">
        <f>'3-1-2银行存款'!H30</f>
        <v>0</v>
      </c>
      <c r="E7" s="36">
        <f>'3-1-2银行存款'!I30</f>
        <v>0</v>
      </c>
      <c r="F7" s="389">
        <f>IF(C7=0,0,ROUND(E7/C7*100,2))</f>
        <v>0</v>
      </c>
      <c r="G7" s="32"/>
      <c r="H7" s="18"/>
      <c r="I7" s="18"/>
      <c r="J7" s="18"/>
    </row>
    <row r="8" ht="15.75" customHeight="1" spans="1:10">
      <c r="A8" s="82" t="s">
        <v>26</v>
      </c>
      <c r="B8" s="149" t="s">
        <v>489</v>
      </c>
      <c r="C8" s="36">
        <f>'3-1-3其他货币资金'!G30</f>
        <v>0</v>
      </c>
      <c r="D8" s="36">
        <f>'3-1-3其他货币资金'!H30</f>
        <v>0</v>
      </c>
      <c r="E8" s="36">
        <f>'3-1-3其他货币资金'!I30</f>
        <v>0</v>
      </c>
      <c r="F8" s="389">
        <f>IF(C8=0,0,ROUND(E8/C8*100,2))</f>
        <v>0</v>
      </c>
      <c r="G8" s="32"/>
      <c r="H8" s="18"/>
      <c r="I8" s="18"/>
      <c r="J8" s="18"/>
    </row>
    <row r="9" s="191" customFormat="1" ht="15.75" customHeight="1" spans="1:10">
      <c r="A9" s="82"/>
      <c r="B9" s="148"/>
      <c r="C9" s="36"/>
      <c r="D9" s="44"/>
      <c r="E9" s="44"/>
      <c r="F9" s="150"/>
      <c r="G9" s="37"/>
      <c r="H9" s="206"/>
      <c r="I9" s="206"/>
      <c r="J9" s="206"/>
    </row>
    <row r="10" s="191" customFormat="1" ht="15.75" customHeight="1" spans="1:10">
      <c r="A10" s="82"/>
      <c r="B10" s="148"/>
      <c r="C10" s="36"/>
      <c r="D10" s="44"/>
      <c r="E10" s="44"/>
      <c r="F10" s="150"/>
      <c r="G10" s="37"/>
      <c r="H10" s="206"/>
      <c r="I10" s="206"/>
      <c r="J10" s="206"/>
    </row>
    <row r="11" s="191" customFormat="1" ht="15.75" customHeight="1" spans="1:10">
      <c r="A11" s="82"/>
      <c r="B11" s="148"/>
      <c r="C11" s="36"/>
      <c r="D11" s="44"/>
      <c r="E11" s="44"/>
      <c r="F11" s="150"/>
      <c r="G11" s="37"/>
      <c r="H11" s="206"/>
      <c r="I11" s="206"/>
      <c r="J11" s="206"/>
    </row>
    <row r="12" s="191" customFormat="1" ht="15.75" customHeight="1" spans="1:10">
      <c r="A12" s="82"/>
      <c r="B12" s="148"/>
      <c r="C12" s="36"/>
      <c r="D12" s="44"/>
      <c r="E12" s="44"/>
      <c r="F12" s="150"/>
      <c r="G12" s="37"/>
      <c r="H12" s="206"/>
      <c r="I12" s="206"/>
      <c r="J12" s="206"/>
    </row>
    <row r="13" s="191" customFormat="1" ht="15.75" customHeight="1" spans="1:10">
      <c r="A13" s="82"/>
      <c r="B13" s="148"/>
      <c r="C13" s="36"/>
      <c r="D13" s="44"/>
      <c r="E13" s="44"/>
      <c r="F13" s="150"/>
      <c r="G13" s="37"/>
      <c r="H13" s="206"/>
      <c r="I13" s="206"/>
      <c r="J13" s="206"/>
    </row>
    <row r="14" s="191" customFormat="1" ht="15.75" customHeight="1" spans="1:10">
      <c r="A14" s="82"/>
      <c r="B14" s="148"/>
      <c r="C14" s="36"/>
      <c r="D14" s="44"/>
      <c r="E14" s="44"/>
      <c r="F14" s="150"/>
      <c r="G14" s="37"/>
      <c r="H14" s="206"/>
      <c r="I14" s="206"/>
      <c r="J14" s="206"/>
    </row>
    <row r="15" ht="15.75" customHeight="1" spans="1:10">
      <c r="A15" s="82"/>
      <c r="B15" s="148"/>
      <c r="C15" s="36"/>
      <c r="D15" s="44"/>
      <c r="E15" s="44"/>
      <c r="F15" s="150"/>
      <c r="G15" s="37"/>
      <c r="H15" s="18"/>
      <c r="I15" s="18"/>
      <c r="J15" s="18"/>
    </row>
    <row r="16" ht="15.75" customHeight="1" spans="1:10">
      <c r="A16" s="82"/>
      <c r="B16" s="148"/>
      <c r="C16" s="36"/>
      <c r="D16" s="44"/>
      <c r="E16" s="44"/>
      <c r="F16" s="150"/>
      <c r="G16" s="37"/>
      <c r="H16" s="18"/>
      <c r="I16" s="18"/>
      <c r="J16" s="18"/>
    </row>
    <row r="17" ht="15.75" customHeight="1" spans="1:10">
      <c r="A17" s="82"/>
      <c r="B17" s="148"/>
      <c r="C17" s="36"/>
      <c r="D17" s="44"/>
      <c r="E17" s="44"/>
      <c r="F17" s="150"/>
      <c r="G17" s="37"/>
      <c r="H17" s="18"/>
      <c r="I17" s="18"/>
      <c r="J17" s="18"/>
    </row>
    <row r="18" ht="15.75" customHeight="1" spans="1:10">
      <c r="A18" s="82"/>
      <c r="B18" s="148"/>
      <c r="C18" s="36"/>
      <c r="D18" s="44"/>
      <c r="E18" s="44"/>
      <c r="F18" s="150"/>
      <c r="G18" s="37"/>
      <c r="H18" s="18"/>
      <c r="I18" s="18"/>
      <c r="J18" s="18"/>
    </row>
    <row r="19" ht="15.75" customHeight="1" spans="1:10">
      <c r="A19" s="82"/>
      <c r="B19" s="148"/>
      <c r="C19" s="36"/>
      <c r="D19" s="44"/>
      <c r="E19" s="44"/>
      <c r="F19" s="150"/>
      <c r="G19" s="37"/>
      <c r="H19" s="18"/>
      <c r="I19" s="18"/>
      <c r="J19" s="18"/>
    </row>
    <row r="20" ht="15.75" customHeight="1" spans="1:10">
      <c r="A20" s="82"/>
      <c r="B20" s="148"/>
      <c r="C20" s="36"/>
      <c r="D20" s="44"/>
      <c r="E20" s="44"/>
      <c r="F20" s="150"/>
      <c r="G20" s="37"/>
      <c r="H20" s="18"/>
      <c r="I20" s="18"/>
      <c r="J20" s="18"/>
    </row>
    <row r="21" ht="15.75" customHeight="1" spans="1:10">
      <c r="A21" s="82"/>
      <c r="B21" s="148"/>
      <c r="C21" s="36"/>
      <c r="D21" s="44"/>
      <c r="E21" s="44"/>
      <c r="F21" s="150"/>
      <c r="G21" s="37"/>
      <c r="H21" s="18"/>
      <c r="I21" s="18"/>
      <c r="J21" s="18"/>
    </row>
    <row r="22" ht="15.75" customHeight="1" spans="1:10">
      <c r="A22" s="82"/>
      <c r="B22" s="148"/>
      <c r="C22" s="36"/>
      <c r="D22" s="44"/>
      <c r="E22" s="44"/>
      <c r="F22" s="150"/>
      <c r="G22" s="37"/>
      <c r="H22" s="18"/>
      <c r="I22" s="18"/>
      <c r="J22" s="18"/>
    </row>
    <row r="23" ht="15.75" customHeight="1" spans="1:10">
      <c r="A23" s="82"/>
      <c r="B23" s="148"/>
      <c r="C23" s="36"/>
      <c r="D23" s="44"/>
      <c r="E23" s="44"/>
      <c r="F23" s="150"/>
      <c r="G23" s="37"/>
      <c r="H23" s="18"/>
      <c r="I23" s="18"/>
      <c r="J23" s="18"/>
    </row>
    <row r="24" ht="15.75" customHeight="1" spans="1:10">
      <c r="A24" s="24"/>
      <c r="B24" s="148"/>
      <c r="C24" s="36"/>
      <c r="D24" s="44"/>
      <c r="E24" s="44"/>
      <c r="F24" s="150"/>
      <c r="G24" s="37"/>
      <c r="H24" s="18"/>
      <c r="I24" s="18"/>
      <c r="J24" s="18"/>
    </row>
    <row r="25" ht="15.75" customHeight="1" spans="1:10">
      <c r="A25" s="24"/>
      <c r="B25" s="148"/>
      <c r="C25" s="36"/>
      <c r="D25" s="44"/>
      <c r="E25" s="44"/>
      <c r="F25" s="150"/>
      <c r="G25" s="37"/>
      <c r="H25" s="18"/>
      <c r="I25" s="18"/>
      <c r="J25" s="18"/>
    </row>
    <row r="26" ht="15.75" customHeight="1" spans="1:10">
      <c r="A26" s="24"/>
      <c r="B26" s="148"/>
      <c r="C26" s="36"/>
      <c r="D26" s="44"/>
      <c r="E26" s="44"/>
      <c r="F26" s="150"/>
      <c r="G26" s="37"/>
      <c r="H26" s="18"/>
      <c r="I26" s="18"/>
      <c r="J26" s="18"/>
    </row>
    <row r="27" ht="15.75" customHeight="1" spans="1:10">
      <c r="A27" s="24"/>
      <c r="B27" s="148"/>
      <c r="C27" s="36"/>
      <c r="D27" s="44"/>
      <c r="E27" s="44"/>
      <c r="F27" s="150"/>
      <c r="G27" s="37"/>
      <c r="H27" s="18"/>
      <c r="I27" s="18"/>
      <c r="J27" s="18"/>
    </row>
    <row r="28" ht="15.75" customHeight="1" spans="1:10">
      <c r="A28" s="24"/>
      <c r="B28" s="148"/>
      <c r="C28" s="36"/>
      <c r="D28" s="44"/>
      <c r="E28" s="44"/>
      <c r="F28" s="150"/>
      <c r="G28" s="37"/>
      <c r="H28" s="18"/>
      <c r="I28" s="18"/>
      <c r="J28" s="18"/>
    </row>
    <row r="29" ht="15.75" customHeight="1" spans="1:10">
      <c r="A29" s="24"/>
      <c r="B29" s="148"/>
      <c r="C29" s="36"/>
      <c r="D29" s="44"/>
      <c r="E29" s="44"/>
      <c r="F29" s="150"/>
      <c r="G29" s="37"/>
      <c r="H29" s="18"/>
      <c r="I29" s="18"/>
      <c r="J29" s="18"/>
    </row>
    <row r="30" ht="15.75" customHeight="1" spans="1:10">
      <c r="A30" s="34" t="s">
        <v>490</v>
      </c>
      <c r="B30" s="26"/>
      <c r="C30" s="36">
        <f>SUM(C6:C29)</f>
        <v>0</v>
      </c>
      <c r="D30" s="36">
        <f>SUM(D6:D29)</f>
        <v>0</v>
      </c>
      <c r="E30" s="36">
        <f>D30-C30</f>
        <v>0</v>
      </c>
      <c r="F30" s="389">
        <f>IF(C30=0,0,ROUND(E30/C30*100,2))</f>
        <v>0</v>
      </c>
      <c r="G30" s="37"/>
      <c r="H30" s="18"/>
      <c r="I30" s="18"/>
      <c r="J30" s="18"/>
    </row>
    <row r="31" ht="15.75" customHeight="1" spans="1:10">
      <c r="A31" s="393"/>
      <c r="B31" s="22"/>
      <c r="C31" s="22"/>
      <c r="D31" s="39" t="str">
        <f>CONCATENATE(索引!$D$6,"：",索引!$D10,"    ",索引!$E10)</f>
        <v>评估人员：    </v>
      </c>
      <c r="E31" s="527"/>
      <c r="F31" s="527"/>
      <c r="G31" s="527"/>
      <c r="H31" s="18"/>
      <c r="I31" s="18"/>
      <c r="J31" s="18"/>
    </row>
    <row r="32" ht="15.75" customHeight="1" spans="1:10">
      <c r="A32" s="564"/>
      <c r="B32" s="18"/>
      <c r="C32" s="18"/>
      <c r="D32" s="18"/>
      <c r="E32" s="18"/>
      <c r="F32" s="18"/>
      <c r="G32" s="18"/>
      <c r="H32" s="18"/>
      <c r="I32" s="18"/>
      <c r="J32" s="18"/>
    </row>
    <row r="33" ht="15.75" customHeight="1" spans="1:10">
      <c r="A33" s="18"/>
      <c r="B33" s="18"/>
      <c r="C33" s="18"/>
      <c r="D33" s="18"/>
      <c r="E33" s="18"/>
      <c r="F33" s="18"/>
      <c r="G33" s="18"/>
      <c r="H33" s="18"/>
      <c r="I33" s="18"/>
      <c r="J33" s="18"/>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row r="1996" ht="15.75" customHeight="1"/>
  </sheetData>
  <mergeCells count="2">
    <mergeCell ref="F2:G2"/>
    <mergeCell ref="A30:B30"/>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ignoredErrors>
    <ignoredError sqref="A6:A8" twoDigitTextYear="1"/>
  </ignoredError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indexed="52"/>
  </sheetPr>
  <dimension ref="A1:J60"/>
  <sheetViews>
    <sheetView workbookViewId="0">
      <selection activeCell="L7" sqref="L7:O160"/>
    </sheetView>
  </sheetViews>
  <sheetFormatPr defaultColWidth="9" defaultRowHeight="15.75" customHeight="1"/>
  <cols>
    <col min="1" max="1" width="4.375" style="533" customWidth="1"/>
    <col min="2" max="2" width="26.625" style="533" customWidth="1"/>
    <col min="3" max="3" width="9.5" style="533" customWidth="1"/>
    <col min="4" max="4" width="12.375" style="533" customWidth="1"/>
    <col min="5" max="5" width="13.125" style="533" customWidth="1"/>
    <col min="6" max="6" width="11.625" style="533" customWidth="1"/>
    <col min="7" max="7" width="12" style="533" customWidth="1"/>
    <col min="8" max="8" width="10.375" style="533" customWidth="1"/>
    <col min="9" max="9" width="9.5" style="533" customWidth="1"/>
    <col min="10" max="10" width="12.625" style="533" customWidth="1"/>
    <col min="11" max="16384" width="9" style="533"/>
  </cols>
  <sheetData>
    <row r="1" s="541" customFormat="1" ht="25.5" customHeight="1" spans="1:10">
      <c r="A1" s="543" t="s">
        <v>491</v>
      </c>
      <c r="B1" s="544"/>
      <c r="C1" s="544"/>
      <c r="D1" s="544"/>
      <c r="E1" s="544"/>
      <c r="F1" s="544"/>
      <c r="G1" s="544"/>
      <c r="H1" s="544"/>
      <c r="I1" s="544"/>
      <c r="J1" s="544"/>
    </row>
    <row r="2" customHeight="1" spans="1:10">
      <c r="A2" s="545"/>
      <c r="B2" s="545"/>
      <c r="C2" s="545"/>
      <c r="D2" s="545"/>
      <c r="E2" s="545"/>
      <c r="F2" s="545"/>
      <c r="G2" s="546"/>
      <c r="H2" s="546"/>
      <c r="I2" s="559" t="s">
        <v>492</v>
      </c>
      <c r="J2" s="559"/>
    </row>
    <row r="3" customHeight="1" spans="1:10">
      <c r="A3" s="547" t="str">
        <f>申报表封面!A8</f>
        <v>评估基准日：2022年8月31日</v>
      </c>
      <c r="B3" s="547"/>
      <c r="C3" s="547"/>
      <c r="D3" s="547"/>
      <c r="E3" s="547"/>
      <c r="F3" s="547"/>
      <c r="G3" s="547"/>
      <c r="H3" s="547"/>
      <c r="I3" s="547"/>
      <c r="J3" s="547"/>
    </row>
    <row r="4" customHeight="1" spans="1:10">
      <c r="A4" s="548" t="str">
        <f>申报表封面!C14</f>
        <v>被评估单位：湖南森华木业有限公司</v>
      </c>
      <c r="B4" s="549"/>
      <c r="C4" s="549"/>
      <c r="D4" s="549"/>
      <c r="E4" s="549"/>
      <c r="F4" s="549"/>
      <c r="G4" s="549"/>
      <c r="H4" s="549"/>
      <c r="I4" s="560"/>
      <c r="J4" s="560" t="s">
        <v>412</v>
      </c>
    </row>
    <row r="5" s="542" customFormat="1" customHeight="1" spans="1:10">
      <c r="A5" s="550" t="s">
        <v>413</v>
      </c>
      <c r="B5" s="550" t="s">
        <v>493</v>
      </c>
      <c r="C5" s="550" t="s">
        <v>494</v>
      </c>
      <c r="D5" s="550" t="s">
        <v>495</v>
      </c>
      <c r="E5" s="550" t="s">
        <v>496</v>
      </c>
      <c r="F5" s="550" t="s">
        <v>375</v>
      </c>
      <c r="G5" s="551" t="s">
        <v>376</v>
      </c>
      <c r="H5" s="550" t="s">
        <v>377</v>
      </c>
      <c r="I5" s="550" t="s">
        <v>415</v>
      </c>
      <c r="J5" s="550" t="s">
        <v>486</v>
      </c>
    </row>
    <row r="6" customHeight="1" spans="1:10">
      <c r="A6" s="550">
        <v>1</v>
      </c>
      <c r="B6" s="552"/>
      <c r="C6" s="553"/>
      <c r="D6" s="534"/>
      <c r="E6" s="553"/>
      <c r="F6" s="534"/>
      <c r="G6" s="535"/>
      <c r="H6" s="532">
        <f t="shared" ref="H6:H29" si="0">G6-F6</f>
        <v>0</v>
      </c>
      <c r="I6" s="532">
        <f t="shared" ref="I6:I30" si="1">IF(F6=0,0,ROUND(H6/F6*100,2))</f>
        <v>0</v>
      </c>
      <c r="J6" s="561"/>
    </row>
    <row r="7" customHeight="1" spans="1:10">
      <c r="A7" s="550">
        <v>2</v>
      </c>
      <c r="B7" s="552"/>
      <c r="C7" s="553"/>
      <c r="D7" s="534"/>
      <c r="E7" s="553"/>
      <c r="F7" s="534"/>
      <c r="G7" s="535"/>
      <c r="H7" s="532">
        <f t="shared" si="0"/>
        <v>0</v>
      </c>
      <c r="I7" s="532">
        <f t="shared" si="1"/>
        <v>0</v>
      </c>
      <c r="J7" s="561"/>
    </row>
    <row r="8" customHeight="1" spans="1:10">
      <c r="A8" s="550">
        <v>3</v>
      </c>
      <c r="B8" s="552"/>
      <c r="C8" s="553"/>
      <c r="D8" s="534"/>
      <c r="E8" s="553"/>
      <c r="F8" s="534"/>
      <c r="G8" s="535"/>
      <c r="H8" s="532">
        <f t="shared" si="0"/>
        <v>0</v>
      </c>
      <c r="I8" s="532">
        <f t="shared" si="1"/>
        <v>0</v>
      </c>
      <c r="J8" s="561"/>
    </row>
    <row r="9" customHeight="1" spans="1:10">
      <c r="A9" s="550">
        <v>4</v>
      </c>
      <c r="B9" s="552"/>
      <c r="C9" s="553"/>
      <c r="D9" s="534"/>
      <c r="E9" s="553"/>
      <c r="F9" s="534"/>
      <c r="G9" s="535"/>
      <c r="H9" s="532">
        <f t="shared" si="0"/>
        <v>0</v>
      </c>
      <c r="I9" s="532">
        <f t="shared" si="1"/>
        <v>0</v>
      </c>
      <c r="J9" s="561"/>
    </row>
    <row r="10" customHeight="1" spans="1:10">
      <c r="A10" s="550">
        <v>5</v>
      </c>
      <c r="B10" s="552"/>
      <c r="C10" s="553"/>
      <c r="D10" s="534"/>
      <c r="E10" s="553"/>
      <c r="F10" s="534"/>
      <c r="G10" s="535"/>
      <c r="H10" s="532">
        <f t="shared" si="0"/>
        <v>0</v>
      </c>
      <c r="I10" s="532">
        <f t="shared" si="1"/>
        <v>0</v>
      </c>
      <c r="J10" s="561"/>
    </row>
    <row r="11" customHeight="1" spans="1:10">
      <c r="A11" s="550">
        <v>6</v>
      </c>
      <c r="B11" s="552"/>
      <c r="C11" s="553"/>
      <c r="D11" s="534"/>
      <c r="E11" s="553"/>
      <c r="F11" s="534"/>
      <c r="G11" s="535"/>
      <c r="H11" s="532">
        <f t="shared" si="0"/>
        <v>0</v>
      </c>
      <c r="I11" s="532">
        <f t="shared" si="1"/>
        <v>0</v>
      </c>
      <c r="J11" s="561"/>
    </row>
    <row r="12" customHeight="1" spans="1:10">
      <c r="A12" s="550">
        <v>7</v>
      </c>
      <c r="B12" s="552"/>
      <c r="C12" s="553"/>
      <c r="D12" s="534"/>
      <c r="E12" s="553"/>
      <c r="F12" s="534"/>
      <c r="G12" s="535"/>
      <c r="H12" s="532">
        <f t="shared" si="0"/>
        <v>0</v>
      </c>
      <c r="I12" s="532">
        <f t="shared" si="1"/>
        <v>0</v>
      </c>
      <c r="J12" s="561"/>
    </row>
    <row r="13" customHeight="1" spans="1:10">
      <c r="A13" s="550">
        <v>8</v>
      </c>
      <c r="B13" s="552"/>
      <c r="C13" s="553"/>
      <c r="D13" s="534"/>
      <c r="E13" s="553"/>
      <c r="F13" s="534"/>
      <c r="G13" s="535"/>
      <c r="H13" s="532">
        <f t="shared" si="0"/>
        <v>0</v>
      </c>
      <c r="I13" s="532">
        <f t="shared" si="1"/>
        <v>0</v>
      </c>
      <c r="J13" s="561"/>
    </row>
    <row r="14" customHeight="1" spans="1:10">
      <c r="A14" s="550">
        <v>9</v>
      </c>
      <c r="B14" s="552"/>
      <c r="C14" s="553"/>
      <c r="D14" s="534"/>
      <c r="E14" s="553"/>
      <c r="F14" s="534"/>
      <c r="G14" s="535"/>
      <c r="H14" s="532">
        <f t="shared" si="0"/>
        <v>0</v>
      </c>
      <c r="I14" s="532">
        <f t="shared" si="1"/>
        <v>0</v>
      </c>
      <c r="J14" s="561"/>
    </row>
    <row r="15" customHeight="1" spans="1:10">
      <c r="A15" s="550">
        <v>10</v>
      </c>
      <c r="B15" s="552"/>
      <c r="C15" s="553"/>
      <c r="D15" s="534"/>
      <c r="E15" s="553"/>
      <c r="F15" s="534"/>
      <c r="G15" s="535"/>
      <c r="H15" s="532">
        <f t="shared" si="0"/>
        <v>0</v>
      </c>
      <c r="I15" s="532">
        <f t="shared" si="1"/>
        <v>0</v>
      </c>
      <c r="J15" s="561"/>
    </row>
    <row r="16" customHeight="1" spans="1:10">
      <c r="A16" s="550">
        <v>11</v>
      </c>
      <c r="B16" s="552"/>
      <c r="C16" s="553"/>
      <c r="D16" s="534"/>
      <c r="E16" s="553"/>
      <c r="F16" s="534"/>
      <c r="G16" s="535"/>
      <c r="H16" s="532">
        <f t="shared" si="0"/>
        <v>0</v>
      </c>
      <c r="I16" s="532">
        <f t="shared" si="1"/>
        <v>0</v>
      </c>
      <c r="J16" s="561"/>
    </row>
    <row r="17" customHeight="1" spans="1:10">
      <c r="A17" s="550">
        <v>12</v>
      </c>
      <c r="B17" s="552"/>
      <c r="C17" s="553"/>
      <c r="D17" s="534"/>
      <c r="E17" s="553"/>
      <c r="F17" s="534"/>
      <c r="G17" s="535"/>
      <c r="H17" s="532">
        <f t="shared" si="0"/>
        <v>0</v>
      </c>
      <c r="I17" s="532">
        <f t="shared" si="1"/>
        <v>0</v>
      </c>
      <c r="J17" s="561"/>
    </row>
    <row r="18" customHeight="1" spans="1:10">
      <c r="A18" s="550">
        <v>13</v>
      </c>
      <c r="B18" s="552"/>
      <c r="C18" s="553"/>
      <c r="D18" s="534"/>
      <c r="E18" s="553"/>
      <c r="F18" s="534"/>
      <c r="G18" s="535"/>
      <c r="H18" s="532">
        <f t="shared" si="0"/>
        <v>0</v>
      </c>
      <c r="I18" s="532">
        <f t="shared" si="1"/>
        <v>0</v>
      </c>
      <c r="J18" s="561"/>
    </row>
    <row r="19" customHeight="1" spans="1:10">
      <c r="A19" s="550">
        <v>14</v>
      </c>
      <c r="B19" s="552"/>
      <c r="C19" s="553"/>
      <c r="D19" s="534"/>
      <c r="E19" s="553"/>
      <c r="F19" s="534"/>
      <c r="G19" s="535"/>
      <c r="H19" s="532">
        <f t="shared" si="0"/>
        <v>0</v>
      </c>
      <c r="I19" s="532">
        <f t="shared" si="1"/>
        <v>0</v>
      </c>
      <c r="J19" s="561"/>
    </row>
    <row r="20" customHeight="1" spans="1:10">
      <c r="A20" s="550">
        <v>15</v>
      </c>
      <c r="B20" s="552"/>
      <c r="C20" s="553"/>
      <c r="D20" s="534"/>
      <c r="E20" s="553"/>
      <c r="F20" s="534"/>
      <c r="G20" s="535"/>
      <c r="H20" s="532">
        <f t="shared" si="0"/>
        <v>0</v>
      </c>
      <c r="I20" s="532">
        <f t="shared" si="1"/>
        <v>0</v>
      </c>
      <c r="J20" s="561"/>
    </row>
    <row r="21" customHeight="1" spans="1:10">
      <c r="A21" s="550">
        <v>16</v>
      </c>
      <c r="B21" s="552"/>
      <c r="C21" s="553"/>
      <c r="D21" s="534"/>
      <c r="E21" s="553"/>
      <c r="F21" s="534"/>
      <c r="G21" s="535"/>
      <c r="H21" s="532">
        <f t="shared" si="0"/>
        <v>0</v>
      </c>
      <c r="I21" s="532">
        <f t="shared" si="1"/>
        <v>0</v>
      </c>
      <c r="J21" s="561"/>
    </row>
    <row r="22" customHeight="1" spans="1:10">
      <c r="A22" s="550">
        <v>17</v>
      </c>
      <c r="B22" s="552"/>
      <c r="C22" s="553"/>
      <c r="D22" s="534"/>
      <c r="E22" s="553"/>
      <c r="F22" s="534"/>
      <c r="G22" s="535"/>
      <c r="H22" s="532">
        <f t="shared" si="0"/>
        <v>0</v>
      </c>
      <c r="I22" s="532">
        <f t="shared" si="1"/>
        <v>0</v>
      </c>
      <c r="J22" s="561"/>
    </row>
    <row r="23" customHeight="1" spans="1:10">
      <c r="A23" s="550">
        <v>18</v>
      </c>
      <c r="B23" s="552"/>
      <c r="C23" s="553"/>
      <c r="D23" s="534"/>
      <c r="E23" s="553"/>
      <c r="F23" s="534"/>
      <c r="G23" s="535"/>
      <c r="H23" s="532">
        <f t="shared" si="0"/>
        <v>0</v>
      </c>
      <c r="I23" s="532">
        <f t="shared" si="1"/>
        <v>0</v>
      </c>
      <c r="J23" s="561"/>
    </row>
    <row r="24" customHeight="1" spans="1:10">
      <c r="A24" s="550">
        <v>19</v>
      </c>
      <c r="B24" s="552"/>
      <c r="C24" s="553"/>
      <c r="D24" s="534"/>
      <c r="E24" s="553"/>
      <c r="F24" s="534"/>
      <c r="G24" s="535"/>
      <c r="H24" s="532">
        <f t="shared" si="0"/>
        <v>0</v>
      </c>
      <c r="I24" s="532">
        <f t="shared" si="1"/>
        <v>0</v>
      </c>
      <c r="J24" s="561"/>
    </row>
    <row r="25" customHeight="1" spans="1:10">
      <c r="A25" s="550">
        <v>20</v>
      </c>
      <c r="B25" s="552"/>
      <c r="C25" s="553"/>
      <c r="D25" s="534"/>
      <c r="E25" s="553"/>
      <c r="F25" s="534"/>
      <c r="G25" s="535"/>
      <c r="H25" s="532">
        <f t="shared" si="0"/>
        <v>0</v>
      </c>
      <c r="I25" s="532">
        <f t="shared" si="1"/>
        <v>0</v>
      </c>
      <c r="J25" s="561"/>
    </row>
    <row r="26" customHeight="1" spans="1:10">
      <c r="A26" s="550">
        <v>21</v>
      </c>
      <c r="B26" s="552"/>
      <c r="C26" s="553"/>
      <c r="D26" s="534"/>
      <c r="E26" s="553"/>
      <c r="F26" s="534"/>
      <c r="G26" s="535"/>
      <c r="H26" s="532">
        <f t="shared" si="0"/>
        <v>0</v>
      </c>
      <c r="I26" s="532">
        <f t="shared" si="1"/>
        <v>0</v>
      </c>
      <c r="J26" s="561"/>
    </row>
    <row r="27" customHeight="1" spans="1:10">
      <c r="A27" s="550">
        <v>22</v>
      </c>
      <c r="B27" s="552"/>
      <c r="C27" s="553"/>
      <c r="D27" s="534"/>
      <c r="E27" s="553"/>
      <c r="F27" s="534"/>
      <c r="G27" s="535"/>
      <c r="H27" s="532">
        <f t="shared" si="0"/>
        <v>0</v>
      </c>
      <c r="I27" s="532">
        <f t="shared" si="1"/>
        <v>0</v>
      </c>
      <c r="J27" s="561"/>
    </row>
    <row r="28" customHeight="1" spans="1:10">
      <c r="A28" s="550">
        <v>23</v>
      </c>
      <c r="B28" s="552"/>
      <c r="C28" s="553"/>
      <c r="D28" s="534"/>
      <c r="E28" s="553"/>
      <c r="F28" s="534"/>
      <c r="G28" s="535"/>
      <c r="H28" s="532">
        <f t="shared" si="0"/>
        <v>0</v>
      </c>
      <c r="I28" s="532">
        <f t="shared" si="1"/>
        <v>0</v>
      </c>
      <c r="J28" s="561"/>
    </row>
    <row r="29" customHeight="1" spans="1:10">
      <c r="A29" s="550">
        <v>24</v>
      </c>
      <c r="B29" s="33" t="s">
        <v>497</v>
      </c>
      <c r="C29" s="553"/>
      <c r="D29" s="534"/>
      <c r="E29" s="553"/>
      <c r="F29" s="534"/>
      <c r="G29" s="535"/>
      <c r="H29" s="532">
        <f t="shared" si="0"/>
        <v>0</v>
      </c>
      <c r="I29" s="532">
        <f t="shared" si="1"/>
        <v>0</v>
      </c>
      <c r="J29" s="561"/>
    </row>
    <row r="30" customHeight="1" spans="1:10">
      <c r="A30" s="554" t="s">
        <v>498</v>
      </c>
      <c r="B30" s="551"/>
      <c r="C30" s="555"/>
      <c r="D30" s="532"/>
      <c r="E30" s="550"/>
      <c r="F30" s="532">
        <f>SUM(F6:F29)</f>
        <v>0</v>
      </c>
      <c r="G30" s="536">
        <f>SUM(G6:G29)</f>
        <v>0</v>
      </c>
      <c r="H30" s="532">
        <f>SUM(H6:H29)</f>
        <v>0</v>
      </c>
      <c r="I30" s="532">
        <f t="shared" si="1"/>
        <v>0</v>
      </c>
      <c r="J30" s="555"/>
    </row>
    <row r="31" customHeight="1" spans="1:10">
      <c r="A31" s="556" t="str">
        <f>申报表封面!C18</f>
        <v>被评估单位填表人：郭艳</v>
      </c>
      <c r="B31" s="556"/>
      <c r="C31" s="556"/>
      <c r="D31" s="556"/>
      <c r="E31" s="549"/>
      <c r="F31" s="39" t="str">
        <f>CONCATENATE(索引!$D$6,"：",索引!$D11,"    ",索引!$E11)</f>
        <v>评估人员：    </v>
      </c>
      <c r="G31" s="527"/>
      <c r="H31" s="527"/>
      <c r="I31" s="527"/>
      <c r="J31" s="527"/>
    </row>
    <row r="32" ht="18" customHeight="1" spans="1:10">
      <c r="A32" s="557" t="str">
        <f>申报表封面!C20</f>
        <v>填表日期：2022年9月6日</v>
      </c>
      <c r="B32" s="549"/>
      <c r="C32" s="549"/>
      <c r="D32" s="549"/>
      <c r="E32" s="549"/>
      <c r="F32" s="549"/>
      <c r="G32" s="549"/>
      <c r="H32" s="549"/>
      <c r="I32" s="549"/>
      <c r="J32" s="549"/>
    </row>
    <row r="33" customHeight="1" spans="1:10">
      <c r="A33" s="537" t="s">
        <v>499</v>
      </c>
      <c r="B33" s="537"/>
      <c r="C33" s="537"/>
      <c r="D33" s="537"/>
      <c r="E33" s="537"/>
      <c r="F33" s="537"/>
      <c r="G33" s="537"/>
      <c r="H33" s="537"/>
      <c r="I33" s="537"/>
      <c r="J33" s="537"/>
    </row>
    <row r="34" customHeight="1" spans="1:10">
      <c r="A34" s="537"/>
      <c r="B34" s="69" t="s">
        <v>500</v>
      </c>
      <c r="C34" s="537"/>
      <c r="D34" s="537"/>
      <c r="E34" s="537"/>
      <c r="F34" s="537"/>
      <c r="G34" s="537"/>
      <c r="H34" s="537"/>
      <c r="I34" s="537"/>
      <c r="J34" s="537"/>
    </row>
    <row r="35" customHeight="1" spans="1:10">
      <c r="A35" s="537"/>
      <c r="B35" s="69" t="s">
        <v>501</v>
      </c>
      <c r="C35" s="537"/>
      <c r="D35" s="537"/>
      <c r="E35" s="537"/>
      <c r="F35" s="537"/>
      <c r="G35" s="537"/>
      <c r="H35" s="537"/>
      <c r="I35" s="537"/>
      <c r="J35" s="537"/>
    </row>
    <row r="36" customHeight="1" spans="1:10">
      <c r="A36" s="558"/>
      <c r="B36" s="558"/>
      <c r="C36" s="558"/>
      <c r="D36" s="558"/>
      <c r="E36" s="558"/>
      <c r="F36" s="558"/>
      <c r="G36" s="558"/>
      <c r="H36" s="558"/>
      <c r="I36" s="558"/>
      <c r="J36" s="558"/>
    </row>
    <row r="37" customHeight="1" spans="1:10">
      <c r="A37" s="558"/>
      <c r="B37" s="558"/>
      <c r="C37" s="558"/>
      <c r="D37" s="558"/>
      <c r="E37" s="558"/>
      <c r="F37" s="558"/>
      <c r="G37" s="558"/>
      <c r="H37" s="558"/>
      <c r="I37" s="558"/>
      <c r="J37" s="558"/>
    </row>
    <row r="38" customHeight="1" spans="1:10">
      <c r="A38" s="558"/>
      <c r="B38" s="558"/>
      <c r="C38" s="558"/>
      <c r="D38" s="558"/>
      <c r="E38" s="558"/>
      <c r="F38" s="558"/>
      <c r="G38" s="558"/>
      <c r="H38" s="558"/>
      <c r="I38" s="558"/>
      <c r="J38" s="558"/>
    </row>
    <row r="39" customHeight="1" spans="1:10">
      <c r="A39" s="558"/>
      <c r="B39" s="558"/>
      <c r="C39" s="558"/>
      <c r="D39" s="558"/>
      <c r="E39" s="558"/>
      <c r="F39" s="558"/>
      <c r="G39" s="558"/>
      <c r="H39" s="558"/>
      <c r="I39" s="558"/>
      <c r="J39" s="558"/>
    </row>
    <row r="40" customHeight="1" spans="1:10">
      <c r="A40" s="558"/>
      <c r="B40" s="558"/>
      <c r="C40" s="558"/>
      <c r="D40" s="558"/>
      <c r="E40" s="558"/>
      <c r="F40" s="558"/>
      <c r="G40" s="558"/>
      <c r="H40" s="558"/>
      <c r="I40" s="558"/>
      <c r="J40" s="558"/>
    </row>
    <row r="41" customHeight="1" spans="1:10">
      <c r="A41" s="558"/>
      <c r="B41" s="558"/>
      <c r="C41" s="558"/>
      <c r="D41" s="558"/>
      <c r="E41" s="558"/>
      <c r="F41" s="558"/>
      <c r="G41" s="558"/>
      <c r="H41" s="558"/>
      <c r="I41" s="558"/>
      <c r="J41" s="558"/>
    </row>
    <row r="42" customHeight="1" spans="1:10">
      <c r="A42" s="558"/>
      <c r="B42" s="558"/>
      <c r="C42" s="558"/>
      <c r="D42" s="558"/>
      <c r="E42" s="558"/>
      <c r="F42" s="558"/>
      <c r="G42" s="558"/>
      <c r="H42" s="558"/>
      <c r="I42" s="558"/>
      <c r="J42" s="558"/>
    </row>
    <row r="43" customHeight="1" spans="1:10">
      <c r="A43" s="558"/>
      <c r="B43" s="558"/>
      <c r="C43" s="558"/>
      <c r="D43" s="558"/>
      <c r="E43" s="558"/>
      <c r="F43" s="558"/>
      <c r="G43" s="558"/>
      <c r="H43" s="558"/>
      <c r="I43" s="558"/>
      <c r="J43" s="558"/>
    </row>
    <row r="44" customHeight="1" spans="1:10">
      <c r="A44" s="558"/>
      <c r="B44" s="558"/>
      <c r="C44" s="558"/>
      <c r="D44" s="558"/>
      <c r="E44" s="558"/>
      <c r="F44" s="558"/>
      <c r="G44" s="558"/>
      <c r="H44" s="558"/>
      <c r="I44" s="558"/>
      <c r="J44" s="558"/>
    </row>
    <row r="45" customHeight="1" spans="1:10">
      <c r="A45" s="558"/>
      <c r="B45" s="558"/>
      <c r="C45" s="558"/>
      <c r="D45" s="558"/>
      <c r="E45" s="558"/>
      <c r="F45" s="558"/>
      <c r="G45" s="558"/>
      <c r="H45" s="558"/>
      <c r="I45" s="558"/>
      <c r="J45" s="558"/>
    </row>
    <row r="46" customHeight="1" spans="1:10">
      <c r="A46" s="558"/>
      <c r="B46" s="558"/>
      <c r="C46" s="558"/>
      <c r="D46" s="558"/>
      <c r="E46" s="558"/>
      <c r="F46" s="558"/>
      <c r="G46" s="558"/>
      <c r="H46" s="558"/>
      <c r="I46" s="558"/>
      <c r="J46" s="558"/>
    </row>
    <row r="47" customHeight="1" spans="1:10">
      <c r="A47" s="558"/>
      <c r="B47" s="558"/>
      <c r="C47" s="558"/>
      <c r="D47" s="558"/>
      <c r="E47" s="558"/>
      <c r="F47" s="558"/>
      <c r="G47" s="558"/>
      <c r="H47" s="558"/>
      <c r="I47" s="558"/>
      <c r="J47" s="558"/>
    </row>
    <row r="48" customHeight="1" spans="1:10">
      <c r="A48" s="558"/>
      <c r="B48" s="558"/>
      <c r="C48" s="558"/>
      <c r="D48" s="558"/>
      <c r="E48" s="558"/>
      <c r="F48" s="558"/>
      <c r="G48" s="558"/>
      <c r="H48" s="558"/>
      <c r="I48" s="558"/>
      <c r="J48" s="558"/>
    </row>
    <row r="49" customHeight="1" spans="1:10">
      <c r="A49" s="558"/>
      <c r="B49" s="558"/>
      <c r="C49" s="558"/>
      <c r="D49" s="558"/>
      <c r="E49" s="558"/>
      <c r="F49" s="558"/>
      <c r="G49" s="558"/>
      <c r="H49" s="558"/>
      <c r="I49" s="558"/>
      <c r="J49" s="558"/>
    </row>
    <row r="50" customHeight="1" spans="1:10">
      <c r="A50" s="558"/>
      <c r="B50" s="558"/>
      <c r="C50" s="558"/>
      <c r="D50" s="558"/>
      <c r="E50" s="558"/>
      <c r="F50" s="558"/>
      <c r="G50" s="558"/>
      <c r="H50" s="558"/>
      <c r="I50" s="558"/>
      <c r="J50" s="558"/>
    </row>
    <row r="51" customHeight="1" spans="1:10">
      <c r="A51" s="558"/>
      <c r="B51" s="558"/>
      <c r="C51" s="558"/>
      <c r="D51" s="558"/>
      <c r="E51" s="558"/>
      <c r="F51" s="558"/>
      <c r="G51" s="558"/>
      <c r="H51" s="558"/>
      <c r="I51" s="558"/>
      <c r="J51" s="558"/>
    </row>
    <row r="52" customHeight="1" spans="1:10">
      <c r="A52" s="558"/>
      <c r="B52" s="558"/>
      <c r="C52" s="558"/>
      <c r="D52" s="558"/>
      <c r="E52" s="558"/>
      <c r="F52" s="558"/>
      <c r="G52" s="558"/>
      <c r="H52" s="558"/>
      <c r="I52" s="558"/>
      <c r="J52" s="558"/>
    </row>
    <row r="53" customHeight="1" spans="1:10">
      <c r="A53" s="558"/>
      <c r="B53" s="558"/>
      <c r="C53" s="558"/>
      <c r="D53" s="558"/>
      <c r="E53" s="558"/>
      <c r="F53" s="558"/>
      <c r="G53" s="558"/>
      <c r="H53" s="558"/>
      <c r="I53" s="558"/>
      <c r="J53" s="558"/>
    </row>
    <row r="54" customHeight="1" spans="1:10">
      <c r="A54" s="558"/>
      <c r="B54" s="558"/>
      <c r="C54" s="558"/>
      <c r="D54" s="558"/>
      <c r="E54" s="558"/>
      <c r="F54" s="558"/>
      <c r="G54" s="558"/>
      <c r="H54" s="558"/>
      <c r="I54" s="558"/>
      <c r="J54" s="558"/>
    </row>
    <row r="55" customHeight="1" spans="1:10">
      <c r="A55" s="558"/>
      <c r="B55" s="558"/>
      <c r="C55" s="558"/>
      <c r="D55" s="558"/>
      <c r="E55" s="558"/>
      <c r="F55" s="558"/>
      <c r="G55" s="558"/>
      <c r="H55" s="558"/>
      <c r="I55" s="558"/>
      <c r="J55" s="558"/>
    </row>
    <row r="56" customHeight="1" spans="1:10">
      <c r="A56" s="558"/>
      <c r="B56" s="558"/>
      <c r="C56" s="558"/>
      <c r="D56" s="558"/>
      <c r="E56" s="558"/>
      <c r="F56" s="558"/>
      <c r="G56" s="558"/>
      <c r="H56" s="558"/>
      <c r="I56" s="558"/>
      <c r="J56" s="558"/>
    </row>
    <row r="57" customHeight="1" spans="1:10">
      <c r="A57" s="558"/>
      <c r="B57" s="558"/>
      <c r="C57" s="558"/>
      <c r="D57" s="558"/>
      <c r="E57" s="558"/>
      <c r="F57" s="558"/>
      <c r="G57" s="558"/>
      <c r="H57" s="558"/>
      <c r="I57" s="558"/>
      <c r="J57" s="558"/>
    </row>
    <row r="58" customHeight="1" spans="1:10">
      <c r="A58" s="558"/>
      <c r="B58" s="558"/>
      <c r="C58" s="558"/>
      <c r="D58" s="558"/>
      <c r="E58" s="558"/>
      <c r="F58" s="558"/>
      <c r="G58" s="558"/>
      <c r="H58" s="558"/>
      <c r="I58" s="558"/>
      <c r="J58" s="558"/>
    </row>
    <row r="59" customHeight="1" spans="1:10">
      <c r="A59" s="558"/>
      <c r="B59" s="558"/>
      <c r="C59" s="558"/>
      <c r="D59" s="558"/>
      <c r="E59" s="558"/>
      <c r="F59" s="558"/>
      <c r="G59" s="558"/>
      <c r="H59" s="558"/>
      <c r="I59" s="558"/>
      <c r="J59" s="558"/>
    </row>
    <row r="60" customHeight="1" spans="1:10">
      <c r="A60" s="558"/>
      <c r="B60" s="558"/>
      <c r="C60" s="558"/>
      <c r="D60" s="558"/>
      <c r="E60" s="558"/>
      <c r="F60" s="558"/>
      <c r="G60" s="558"/>
      <c r="H60" s="558"/>
      <c r="I60" s="558"/>
      <c r="J60" s="558"/>
    </row>
  </sheetData>
  <mergeCells count="2">
    <mergeCell ref="I2:J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52"/>
  </sheetPr>
  <dimension ref="A1:K60"/>
  <sheetViews>
    <sheetView workbookViewId="0">
      <selection activeCell="L7" sqref="L7:O160"/>
    </sheetView>
  </sheetViews>
  <sheetFormatPr defaultColWidth="9" defaultRowHeight="15.75" customHeight="1"/>
  <cols>
    <col min="1" max="1" width="4.625" style="13" customWidth="1"/>
    <col min="2" max="2" width="22.375" style="13" customWidth="1"/>
    <col min="3" max="3" width="13.625" style="13" customWidth="1"/>
    <col min="4" max="4" width="6.625" style="13" customWidth="1"/>
    <col min="5" max="5" width="13" style="13" customWidth="1"/>
    <col min="6" max="6" width="13.5" style="13" customWidth="1"/>
    <col min="7" max="7" width="10.625" style="13" customWidth="1"/>
    <col min="8" max="8" width="10.125" style="13" customWidth="1"/>
    <col min="9" max="9" width="9.625" style="13" customWidth="1"/>
    <col min="10" max="10" width="8.625" style="13" customWidth="1"/>
    <col min="11" max="11" width="9.125" style="13" customWidth="1"/>
    <col min="12" max="16384" width="9" style="13"/>
  </cols>
  <sheetData>
    <row r="1" s="11" customFormat="1" ht="25.5" customHeight="1" spans="1:11">
      <c r="A1" s="14" t="s">
        <v>502</v>
      </c>
      <c r="B1" s="15"/>
      <c r="C1" s="15"/>
      <c r="D1" s="15"/>
      <c r="E1" s="15"/>
      <c r="F1" s="15"/>
      <c r="G1" s="15"/>
      <c r="H1" s="15"/>
      <c r="I1" s="15"/>
      <c r="J1" s="15"/>
      <c r="K1" s="15"/>
    </row>
    <row r="2" customHeight="1" spans="1:11">
      <c r="A2" s="16"/>
      <c r="B2" s="16"/>
      <c r="C2" s="16"/>
      <c r="D2" s="16"/>
      <c r="E2" s="16"/>
      <c r="F2" s="16"/>
      <c r="G2" s="16"/>
      <c r="H2" s="48"/>
      <c r="I2" s="48"/>
      <c r="J2" s="17" t="s">
        <v>503</v>
      </c>
      <c r="K2" s="95"/>
    </row>
    <row r="3" customHeight="1" spans="1:11">
      <c r="A3" s="19" t="str">
        <f>申报表封面!A8</f>
        <v>评估基准日：2022年8月31日</v>
      </c>
      <c r="B3" s="19"/>
      <c r="C3" s="19"/>
      <c r="D3" s="19"/>
      <c r="E3" s="19"/>
      <c r="F3" s="19"/>
      <c r="G3" s="19"/>
      <c r="H3" s="20"/>
      <c r="I3" s="20"/>
      <c r="J3" s="20"/>
      <c r="K3" s="531"/>
    </row>
    <row r="4" customHeight="1" spans="1:11">
      <c r="A4" s="90" t="str">
        <f>申报表封面!C14</f>
        <v>被评估单位：湖南森华木业有限公司</v>
      </c>
      <c r="B4" s="22"/>
      <c r="C4" s="22"/>
      <c r="D4" s="22"/>
      <c r="E4" s="22"/>
      <c r="F4" s="22"/>
      <c r="G4" s="22"/>
      <c r="H4" s="22"/>
      <c r="I4" s="22"/>
      <c r="J4" s="23" t="s">
        <v>412</v>
      </c>
      <c r="K4" s="540"/>
    </row>
    <row r="5" s="12" customFormat="1" customHeight="1" spans="1:11">
      <c r="A5" s="24" t="s">
        <v>413</v>
      </c>
      <c r="B5" s="24" t="s">
        <v>504</v>
      </c>
      <c r="C5" s="24" t="s">
        <v>505</v>
      </c>
      <c r="D5" s="24" t="s">
        <v>494</v>
      </c>
      <c r="E5" s="24" t="s">
        <v>495</v>
      </c>
      <c r="F5" s="24" t="s">
        <v>496</v>
      </c>
      <c r="G5" s="24" t="s">
        <v>375</v>
      </c>
      <c r="H5" s="26" t="s">
        <v>376</v>
      </c>
      <c r="I5" s="24" t="s">
        <v>377</v>
      </c>
      <c r="J5" s="24" t="s">
        <v>415</v>
      </c>
      <c r="K5" s="73" t="s">
        <v>506</v>
      </c>
    </row>
    <row r="6" customHeight="1" spans="1:11">
      <c r="A6" s="24">
        <v>1</v>
      </c>
      <c r="B6" s="29"/>
      <c r="C6" s="399"/>
      <c r="D6" s="399"/>
      <c r="E6" s="46"/>
      <c r="F6" s="119"/>
      <c r="G6" s="534"/>
      <c r="H6" s="535"/>
      <c r="I6" s="532">
        <f t="shared" ref="I6:I29" si="0">H6-G6</f>
        <v>0</v>
      </c>
      <c r="J6" s="532">
        <f t="shared" ref="J6:J30" si="1">IF(G6=0,0,ROUND(I6/G6*100,2))</f>
        <v>0</v>
      </c>
      <c r="K6" s="75"/>
    </row>
    <row r="7" customHeight="1" spans="1:11">
      <c r="A7" s="24">
        <v>2</v>
      </c>
      <c r="B7" s="29"/>
      <c r="C7" s="399"/>
      <c r="D7" s="399"/>
      <c r="E7" s="46"/>
      <c r="F7" s="119"/>
      <c r="G7" s="534"/>
      <c r="H7" s="535"/>
      <c r="I7" s="532">
        <f t="shared" si="0"/>
        <v>0</v>
      </c>
      <c r="J7" s="532">
        <f t="shared" si="1"/>
        <v>0</v>
      </c>
      <c r="K7" s="75"/>
    </row>
    <row r="8" customHeight="1" spans="1:11">
      <c r="A8" s="24">
        <v>3</v>
      </c>
      <c r="B8" s="29"/>
      <c r="C8" s="399"/>
      <c r="D8" s="399"/>
      <c r="E8" s="46"/>
      <c r="F8" s="119"/>
      <c r="G8" s="534"/>
      <c r="H8" s="535"/>
      <c r="I8" s="532">
        <f t="shared" si="0"/>
        <v>0</v>
      </c>
      <c r="J8" s="532">
        <f t="shared" si="1"/>
        <v>0</v>
      </c>
      <c r="K8" s="75"/>
    </row>
    <row r="9" customHeight="1" spans="1:11">
      <c r="A9" s="24">
        <v>4</v>
      </c>
      <c r="B9" s="29"/>
      <c r="C9" s="399"/>
      <c r="D9" s="399"/>
      <c r="E9" s="46"/>
      <c r="F9" s="119"/>
      <c r="G9" s="534"/>
      <c r="H9" s="535"/>
      <c r="I9" s="532">
        <f t="shared" si="0"/>
        <v>0</v>
      </c>
      <c r="J9" s="532">
        <f t="shared" si="1"/>
        <v>0</v>
      </c>
      <c r="K9" s="75"/>
    </row>
    <row r="10" customHeight="1" spans="1:11">
      <c r="A10" s="24">
        <v>5</v>
      </c>
      <c r="B10" s="29"/>
      <c r="C10" s="399"/>
      <c r="D10" s="399"/>
      <c r="E10" s="46"/>
      <c r="F10" s="119"/>
      <c r="G10" s="534"/>
      <c r="H10" s="535"/>
      <c r="I10" s="532">
        <f t="shared" si="0"/>
        <v>0</v>
      </c>
      <c r="J10" s="532">
        <f t="shared" si="1"/>
        <v>0</v>
      </c>
      <c r="K10" s="75"/>
    </row>
    <row r="11" customHeight="1" spans="1:11">
      <c r="A11" s="24">
        <v>6</v>
      </c>
      <c r="B11" s="29"/>
      <c r="C11" s="399"/>
      <c r="D11" s="399"/>
      <c r="E11" s="46"/>
      <c r="F11" s="119"/>
      <c r="G11" s="534"/>
      <c r="H11" s="535"/>
      <c r="I11" s="532">
        <f t="shared" si="0"/>
        <v>0</v>
      </c>
      <c r="J11" s="532">
        <f t="shared" si="1"/>
        <v>0</v>
      </c>
      <c r="K11" s="75"/>
    </row>
    <row r="12" customHeight="1" spans="1:11">
      <c r="A12" s="24">
        <v>7</v>
      </c>
      <c r="B12" s="29"/>
      <c r="C12" s="399"/>
      <c r="D12" s="399"/>
      <c r="E12" s="46"/>
      <c r="F12" s="119"/>
      <c r="G12" s="534"/>
      <c r="H12" s="535"/>
      <c r="I12" s="532">
        <f t="shared" si="0"/>
        <v>0</v>
      </c>
      <c r="J12" s="532">
        <f t="shared" si="1"/>
        <v>0</v>
      </c>
      <c r="K12" s="75"/>
    </row>
    <row r="13" customHeight="1" spans="1:11">
      <c r="A13" s="24">
        <v>8</v>
      </c>
      <c r="B13" s="29"/>
      <c r="C13" s="399"/>
      <c r="D13" s="399"/>
      <c r="E13" s="46"/>
      <c r="F13" s="119"/>
      <c r="G13" s="534"/>
      <c r="H13" s="535"/>
      <c r="I13" s="532">
        <f t="shared" si="0"/>
        <v>0</v>
      </c>
      <c r="J13" s="532">
        <f t="shared" si="1"/>
        <v>0</v>
      </c>
      <c r="K13" s="75"/>
    </row>
    <row r="14" customHeight="1" spans="1:11">
      <c r="A14" s="24">
        <v>9</v>
      </c>
      <c r="B14" s="29"/>
      <c r="C14" s="399"/>
      <c r="D14" s="399"/>
      <c r="E14" s="46"/>
      <c r="F14" s="119"/>
      <c r="G14" s="534"/>
      <c r="H14" s="535"/>
      <c r="I14" s="532">
        <f t="shared" si="0"/>
        <v>0</v>
      </c>
      <c r="J14" s="532">
        <f t="shared" si="1"/>
        <v>0</v>
      </c>
      <c r="K14" s="75"/>
    </row>
    <row r="15" customHeight="1" spans="1:11">
      <c r="A15" s="24">
        <v>10</v>
      </c>
      <c r="B15" s="29"/>
      <c r="C15" s="399"/>
      <c r="D15" s="399"/>
      <c r="E15" s="46"/>
      <c r="F15" s="119"/>
      <c r="G15" s="534"/>
      <c r="H15" s="535"/>
      <c r="I15" s="532">
        <f t="shared" si="0"/>
        <v>0</v>
      </c>
      <c r="J15" s="532">
        <f t="shared" si="1"/>
        <v>0</v>
      </c>
      <c r="K15" s="75"/>
    </row>
    <row r="16" customHeight="1" spans="1:11">
      <c r="A16" s="24">
        <v>11</v>
      </c>
      <c r="B16" s="29"/>
      <c r="C16" s="399"/>
      <c r="D16" s="399"/>
      <c r="E16" s="46"/>
      <c r="F16" s="119"/>
      <c r="G16" s="534"/>
      <c r="H16" s="535"/>
      <c r="I16" s="532">
        <f t="shared" si="0"/>
        <v>0</v>
      </c>
      <c r="J16" s="532">
        <f t="shared" si="1"/>
        <v>0</v>
      </c>
      <c r="K16" s="75"/>
    </row>
    <row r="17" customHeight="1" spans="1:11">
      <c r="A17" s="24">
        <v>12</v>
      </c>
      <c r="B17" s="29"/>
      <c r="C17" s="399"/>
      <c r="D17" s="399"/>
      <c r="E17" s="46"/>
      <c r="F17" s="119"/>
      <c r="G17" s="534"/>
      <c r="H17" s="535"/>
      <c r="I17" s="532">
        <f t="shared" si="0"/>
        <v>0</v>
      </c>
      <c r="J17" s="532">
        <f t="shared" si="1"/>
        <v>0</v>
      </c>
      <c r="K17" s="75"/>
    </row>
    <row r="18" customHeight="1" spans="1:11">
      <c r="A18" s="24">
        <v>13</v>
      </c>
      <c r="B18" s="29"/>
      <c r="C18" s="399"/>
      <c r="D18" s="399"/>
      <c r="E18" s="46"/>
      <c r="F18" s="119"/>
      <c r="G18" s="534"/>
      <c r="H18" s="535"/>
      <c r="I18" s="532">
        <f t="shared" si="0"/>
        <v>0</v>
      </c>
      <c r="J18" s="532">
        <f t="shared" si="1"/>
        <v>0</v>
      </c>
      <c r="K18" s="75"/>
    </row>
    <row r="19" customHeight="1" spans="1:11">
      <c r="A19" s="24">
        <v>14</v>
      </c>
      <c r="B19" s="29"/>
      <c r="C19" s="399"/>
      <c r="D19" s="399"/>
      <c r="E19" s="46"/>
      <c r="F19" s="119"/>
      <c r="G19" s="534"/>
      <c r="H19" s="535"/>
      <c r="I19" s="532">
        <f t="shared" si="0"/>
        <v>0</v>
      </c>
      <c r="J19" s="532">
        <f t="shared" si="1"/>
        <v>0</v>
      </c>
      <c r="K19" s="75"/>
    </row>
    <row r="20" customHeight="1" spans="1:11">
      <c r="A20" s="24">
        <v>15</v>
      </c>
      <c r="B20" s="29"/>
      <c r="C20" s="399"/>
      <c r="D20" s="399"/>
      <c r="E20" s="46"/>
      <c r="F20" s="119"/>
      <c r="G20" s="534"/>
      <c r="H20" s="535"/>
      <c r="I20" s="532">
        <f t="shared" si="0"/>
        <v>0</v>
      </c>
      <c r="J20" s="532">
        <f t="shared" si="1"/>
        <v>0</v>
      </c>
      <c r="K20" s="75"/>
    </row>
    <row r="21" customHeight="1" spans="1:11">
      <c r="A21" s="24">
        <v>16</v>
      </c>
      <c r="B21" s="29"/>
      <c r="C21" s="399"/>
      <c r="D21" s="399"/>
      <c r="E21" s="46"/>
      <c r="F21" s="119"/>
      <c r="G21" s="534"/>
      <c r="H21" s="535"/>
      <c r="I21" s="532">
        <f t="shared" si="0"/>
        <v>0</v>
      </c>
      <c r="J21" s="532">
        <f t="shared" si="1"/>
        <v>0</v>
      </c>
      <c r="K21" s="75"/>
    </row>
    <row r="22" customHeight="1" spans="1:11">
      <c r="A22" s="24">
        <v>17</v>
      </c>
      <c r="B22" s="29"/>
      <c r="C22" s="399"/>
      <c r="D22" s="399"/>
      <c r="E22" s="46"/>
      <c r="F22" s="119"/>
      <c r="G22" s="534"/>
      <c r="H22" s="535"/>
      <c r="I22" s="532">
        <f t="shared" si="0"/>
        <v>0</v>
      </c>
      <c r="J22" s="532">
        <f t="shared" si="1"/>
        <v>0</v>
      </c>
      <c r="K22" s="75"/>
    </row>
    <row r="23" customHeight="1" spans="1:11">
      <c r="A23" s="24">
        <v>18</v>
      </c>
      <c r="B23" s="29"/>
      <c r="C23" s="399"/>
      <c r="D23" s="399"/>
      <c r="E23" s="46"/>
      <c r="F23" s="119"/>
      <c r="G23" s="534"/>
      <c r="H23" s="535"/>
      <c r="I23" s="532">
        <f t="shared" si="0"/>
        <v>0</v>
      </c>
      <c r="J23" s="532">
        <f t="shared" si="1"/>
        <v>0</v>
      </c>
      <c r="K23" s="75"/>
    </row>
    <row r="24" customHeight="1" spans="1:11">
      <c r="A24" s="24">
        <v>19</v>
      </c>
      <c r="B24" s="29"/>
      <c r="C24" s="399"/>
      <c r="D24" s="399"/>
      <c r="E24" s="46"/>
      <c r="F24" s="119"/>
      <c r="G24" s="534"/>
      <c r="H24" s="535"/>
      <c r="I24" s="532">
        <f t="shared" si="0"/>
        <v>0</v>
      </c>
      <c r="J24" s="532">
        <f t="shared" si="1"/>
        <v>0</v>
      </c>
      <c r="K24" s="75"/>
    </row>
    <row r="25" customHeight="1" spans="1:11">
      <c r="A25" s="24">
        <v>20</v>
      </c>
      <c r="B25" s="29"/>
      <c r="C25" s="399"/>
      <c r="D25" s="399"/>
      <c r="E25" s="46"/>
      <c r="F25" s="119"/>
      <c r="G25" s="534"/>
      <c r="H25" s="535"/>
      <c r="I25" s="532">
        <f t="shared" si="0"/>
        <v>0</v>
      </c>
      <c r="J25" s="532">
        <f t="shared" si="1"/>
        <v>0</v>
      </c>
      <c r="K25" s="75"/>
    </row>
    <row r="26" customHeight="1" spans="1:11">
      <c r="A26" s="24">
        <v>21</v>
      </c>
      <c r="B26" s="29"/>
      <c r="C26" s="399"/>
      <c r="D26" s="399"/>
      <c r="E26" s="46"/>
      <c r="F26" s="119"/>
      <c r="G26" s="534"/>
      <c r="H26" s="535"/>
      <c r="I26" s="532">
        <f t="shared" si="0"/>
        <v>0</v>
      </c>
      <c r="J26" s="532">
        <f t="shared" si="1"/>
        <v>0</v>
      </c>
      <c r="K26" s="75"/>
    </row>
    <row r="27" customHeight="1" spans="1:11">
      <c r="A27" s="24">
        <v>22</v>
      </c>
      <c r="B27" s="29"/>
      <c r="C27" s="399"/>
      <c r="D27" s="399"/>
      <c r="E27" s="46"/>
      <c r="F27" s="119"/>
      <c r="G27" s="534"/>
      <c r="H27" s="535"/>
      <c r="I27" s="532">
        <f t="shared" si="0"/>
        <v>0</v>
      </c>
      <c r="J27" s="532">
        <f t="shared" si="1"/>
        <v>0</v>
      </c>
      <c r="K27" s="75"/>
    </row>
    <row r="28" customHeight="1" spans="1:11">
      <c r="A28" s="24">
        <v>23</v>
      </c>
      <c r="B28" s="29"/>
      <c r="C28" s="399"/>
      <c r="D28" s="399"/>
      <c r="E28" s="46"/>
      <c r="F28" s="119"/>
      <c r="G28" s="534"/>
      <c r="H28" s="535"/>
      <c r="I28" s="532">
        <f t="shared" si="0"/>
        <v>0</v>
      </c>
      <c r="J28" s="532">
        <f t="shared" si="1"/>
        <v>0</v>
      </c>
      <c r="K28" s="75"/>
    </row>
    <row r="29" customHeight="1" spans="1:11">
      <c r="A29" s="24">
        <v>24</v>
      </c>
      <c r="B29" s="33" t="s">
        <v>497</v>
      </c>
      <c r="C29" s="399"/>
      <c r="D29" s="399"/>
      <c r="E29" s="46"/>
      <c r="F29" s="119"/>
      <c r="G29" s="534"/>
      <c r="H29" s="535"/>
      <c r="I29" s="532">
        <f t="shared" si="0"/>
        <v>0</v>
      </c>
      <c r="J29" s="532">
        <f t="shared" si="1"/>
        <v>0</v>
      </c>
      <c r="K29" s="75"/>
    </row>
    <row r="30" customHeight="1" spans="1:11">
      <c r="A30" s="34" t="s">
        <v>507</v>
      </c>
      <c r="B30" s="26"/>
      <c r="C30" s="37"/>
      <c r="D30" s="37"/>
      <c r="E30" s="44"/>
      <c r="F30" s="87"/>
      <c r="G30" s="532">
        <f>SUM(G6:G29)</f>
        <v>0</v>
      </c>
      <c r="H30" s="536">
        <f>SUM(H6:H29)</f>
        <v>0</v>
      </c>
      <c r="I30" s="532">
        <f>SUM(I6:I29)</f>
        <v>0</v>
      </c>
      <c r="J30" s="532">
        <f t="shared" si="1"/>
        <v>0</v>
      </c>
      <c r="K30" s="76"/>
    </row>
    <row r="31" customHeight="1" spans="1:11">
      <c r="A31" s="38" t="str">
        <f>申报表封面!C18</f>
        <v>被评估单位填表人：郭艳</v>
      </c>
      <c r="B31" s="38"/>
      <c r="C31" s="38"/>
      <c r="D31" s="38"/>
      <c r="E31" s="84"/>
      <c r="F31" s="84"/>
      <c r="G31" s="39" t="str">
        <f>CONCATENATE(索引!$D$6,"：",索引!$D12,"    ",索引!$E12)</f>
        <v>评估人员：    </v>
      </c>
      <c r="H31" s="38"/>
      <c r="I31" s="38"/>
      <c r="J31" s="38"/>
      <c r="K31" s="77"/>
    </row>
    <row r="32" customHeight="1" spans="1:11">
      <c r="A32" s="84" t="str">
        <f>申报表封面!C20</f>
        <v>填表日期：2022年9月6日</v>
      </c>
      <c r="B32" s="84"/>
      <c r="C32" s="84"/>
      <c r="D32" s="84"/>
      <c r="E32" s="84"/>
      <c r="F32" s="84"/>
      <c r="G32" s="84"/>
      <c r="H32" s="84"/>
      <c r="I32" s="84"/>
      <c r="J32" s="84"/>
      <c r="K32" s="122"/>
    </row>
    <row r="33" s="533" customFormat="1" customHeight="1" spans="1:11">
      <c r="A33" s="537" t="s">
        <v>499</v>
      </c>
      <c r="B33" s="537"/>
      <c r="C33" s="537"/>
      <c r="D33" s="537"/>
      <c r="E33" s="537"/>
      <c r="F33" s="537"/>
      <c r="G33" s="537"/>
      <c r="H33" s="537"/>
      <c r="I33" s="537"/>
      <c r="J33" s="537"/>
      <c r="K33" s="539"/>
    </row>
    <row r="34" customHeight="1" spans="1:11">
      <c r="A34" s="22"/>
      <c r="B34" s="68" t="s">
        <v>508</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J2:K2"/>
    <mergeCell ref="J4:K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indexed="52"/>
  </sheetPr>
  <dimension ref="A1:K60"/>
  <sheetViews>
    <sheetView workbookViewId="0">
      <selection activeCell="L7" sqref="L7:O160"/>
    </sheetView>
  </sheetViews>
  <sheetFormatPr defaultColWidth="9" defaultRowHeight="15.75" customHeight="1"/>
  <cols>
    <col min="1" max="1" width="5.375" style="13" customWidth="1"/>
    <col min="2" max="2" width="20.125" style="13" customWidth="1"/>
    <col min="3" max="3" width="14.375" style="13" customWidth="1"/>
    <col min="4" max="4" width="6.5" style="13" customWidth="1"/>
    <col min="5" max="5" width="11.125" style="13" customWidth="1"/>
    <col min="6" max="8" width="12.125" style="13" customWidth="1"/>
    <col min="9" max="9" width="10.125" style="13" customWidth="1"/>
    <col min="10" max="10" width="8.625" style="13" customWidth="1"/>
    <col min="11" max="16384" width="9" style="13"/>
  </cols>
  <sheetData>
    <row r="1" s="11" customFormat="1" ht="25.5" customHeight="1" spans="1:11">
      <c r="A1" s="14" t="s">
        <v>509</v>
      </c>
      <c r="B1" s="15"/>
      <c r="C1" s="15"/>
      <c r="D1" s="15"/>
      <c r="E1" s="15"/>
      <c r="F1" s="15"/>
      <c r="G1" s="15"/>
      <c r="H1" s="15"/>
      <c r="I1" s="15"/>
      <c r="J1" s="15"/>
      <c r="K1" s="15"/>
    </row>
    <row r="2" customHeight="1" spans="1:11">
      <c r="A2" s="16"/>
      <c r="B2" s="16"/>
      <c r="C2" s="16"/>
      <c r="D2" s="16"/>
      <c r="E2" s="16"/>
      <c r="F2" s="16"/>
      <c r="G2" s="16"/>
      <c r="H2" s="48"/>
      <c r="I2" s="48"/>
      <c r="J2" s="48"/>
      <c r="K2" s="70" t="s">
        <v>510</v>
      </c>
    </row>
    <row r="3" customHeight="1" spans="1:11">
      <c r="A3" s="19" t="str">
        <f>申报表封面!A8</f>
        <v>评估基准日：2022年8月31日</v>
      </c>
      <c r="B3" s="19"/>
      <c r="C3" s="19"/>
      <c r="D3" s="19"/>
      <c r="E3" s="19"/>
      <c r="F3" s="19"/>
      <c r="G3" s="19"/>
      <c r="H3" s="20"/>
      <c r="I3" s="20"/>
      <c r="J3" s="20"/>
      <c r="K3" s="71"/>
    </row>
    <row r="4" customHeight="1" spans="1:11">
      <c r="A4" s="90" t="str">
        <f>申报表封面!C14</f>
        <v>被评估单位：湖南森华木业有限公司</v>
      </c>
      <c r="B4" s="22"/>
      <c r="C4" s="22"/>
      <c r="D4" s="22"/>
      <c r="E4" s="22"/>
      <c r="F4" s="22"/>
      <c r="G4" s="22"/>
      <c r="H4" s="22"/>
      <c r="I4" s="22"/>
      <c r="J4" s="22"/>
      <c r="K4" s="72" t="s">
        <v>373</v>
      </c>
    </row>
    <row r="5" s="12" customFormat="1" customHeight="1" spans="1:11">
      <c r="A5" s="24" t="s">
        <v>413</v>
      </c>
      <c r="B5" s="24" t="s">
        <v>511</v>
      </c>
      <c r="C5" s="24" t="s">
        <v>512</v>
      </c>
      <c r="D5" s="24" t="s">
        <v>494</v>
      </c>
      <c r="E5" s="24" t="s">
        <v>495</v>
      </c>
      <c r="F5" s="24" t="s">
        <v>496</v>
      </c>
      <c r="G5" s="24" t="s">
        <v>375</v>
      </c>
      <c r="H5" s="26" t="s">
        <v>376</v>
      </c>
      <c r="I5" s="24" t="s">
        <v>377</v>
      </c>
      <c r="J5" s="24" t="s">
        <v>415</v>
      </c>
      <c r="K5" s="73" t="s">
        <v>506</v>
      </c>
    </row>
    <row r="6" customHeight="1" spans="1:11">
      <c r="A6" s="24">
        <v>1</v>
      </c>
      <c r="B6" s="29"/>
      <c r="C6" s="29"/>
      <c r="D6" s="28"/>
      <c r="E6" s="46"/>
      <c r="F6" s="119"/>
      <c r="G6" s="534"/>
      <c r="H6" s="535"/>
      <c r="I6" s="532">
        <f t="shared" ref="I6:I29" si="0">H6-G6</f>
        <v>0</v>
      </c>
      <c r="J6" s="532">
        <f t="shared" ref="J6:J30" si="1">IF(G6=0,0,ROUND(I6/G6*100,2))</f>
        <v>0</v>
      </c>
      <c r="K6" s="75"/>
    </row>
    <row r="7" customHeight="1" spans="1:11">
      <c r="A7" s="24">
        <v>2</v>
      </c>
      <c r="B7" s="29"/>
      <c r="C7" s="29"/>
      <c r="D7" s="28"/>
      <c r="E7" s="46"/>
      <c r="F7" s="119"/>
      <c r="G7" s="534"/>
      <c r="H7" s="535"/>
      <c r="I7" s="532">
        <f t="shared" si="0"/>
        <v>0</v>
      </c>
      <c r="J7" s="532">
        <f t="shared" si="1"/>
        <v>0</v>
      </c>
      <c r="K7" s="75"/>
    </row>
    <row r="8" customHeight="1" spans="1:11">
      <c r="A8" s="24">
        <v>3</v>
      </c>
      <c r="B8" s="29"/>
      <c r="C8" s="29"/>
      <c r="D8" s="28"/>
      <c r="E8" s="46"/>
      <c r="F8" s="119"/>
      <c r="G8" s="534"/>
      <c r="H8" s="535"/>
      <c r="I8" s="532">
        <f t="shared" si="0"/>
        <v>0</v>
      </c>
      <c r="J8" s="532">
        <f t="shared" si="1"/>
        <v>0</v>
      </c>
      <c r="K8" s="75"/>
    </row>
    <row r="9" customHeight="1" spans="1:11">
      <c r="A9" s="24">
        <v>4</v>
      </c>
      <c r="B9" s="29"/>
      <c r="C9" s="29"/>
      <c r="D9" s="28"/>
      <c r="E9" s="46"/>
      <c r="F9" s="119"/>
      <c r="G9" s="534"/>
      <c r="H9" s="535"/>
      <c r="I9" s="532">
        <f t="shared" si="0"/>
        <v>0</v>
      </c>
      <c r="J9" s="532">
        <f t="shared" si="1"/>
        <v>0</v>
      </c>
      <c r="K9" s="75"/>
    </row>
    <row r="10" customHeight="1" spans="1:11">
      <c r="A10" s="24">
        <v>5</v>
      </c>
      <c r="B10" s="29"/>
      <c r="C10" s="29"/>
      <c r="D10" s="28"/>
      <c r="E10" s="46"/>
      <c r="F10" s="119"/>
      <c r="G10" s="534"/>
      <c r="H10" s="535"/>
      <c r="I10" s="532">
        <f t="shared" si="0"/>
        <v>0</v>
      </c>
      <c r="J10" s="532">
        <f t="shared" si="1"/>
        <v>0</v>
      </c>
      <c r="K10" s="75"/>
    </row>
    <row r="11" customHeight="1" spans="1:11">
      <c r="A11" s="24">
        <v>6</v>
      </c>
      <c r="B11" s="29"/>
      <c r="C11" s="29"/>
      <c r="D11" s="28"/>
      <c r="E11" s="46"/>
      <c r="F11" s="119"/>
      <c r="G11" s="534"/>
      <c r="H11" s="535"/>
      <c r="I11" s="532">
        <f t="shared" si="0"/>
        <v>0</v>
      </c>
      <c r="J11" s="532">
        <f t="shared" si="1"/>
        <v>0</v>
      </c>
      <c r="K11" s="75"/>
    </row>
    <row r="12" customHeight="1" spans="1:11">
      <c r="A12" s="24">
        <v>7</v>
      </c>
      <c r="B12" s="29"/>
      <c r="C12" s="29"/>
      <c r="D12" s="28"/>
      <c r="E12" s="46"/>
      <c r="F12" s="119"/>
      <c r="G12" s="534"/>
      <c r="H12" s="535"/>
      <c r="I12" s="532">
        <f t="shared" si="0"/>
        <v>0</v>
      </c>
      <c r="J12" s="532">
        <f t="shared" si="1"/>
        <v>0</v>
      </c>
      <c r="K12" s="75"/>
    </row>
    <row r="13" customHeight="1" spans="1:11">
      <c r="A13" s="24">
        <v>8</v>
      </c>
      <c r="B13" s="29"/>
      <c r="C13" s="29"/>
      <c r="D13" s="28"/>
      <c r="E13" s="46"/>
      <c r="F13" s="119"/>
      <c r="G13" s="534"/>
      <c r="H13" s="535"/>
      <c r="I13" s="532">
        <f t="shared" si="0"/>
        <v>0</v>
      </c>
      <c r="J13" s="532">
        <f t="shared" si="1"/>
        <v>0</v>
      </c>
      <c r="K13" s="75"/>
    </row>
    <row r="14" customHeight="1" spans="1:11">
      <c r="A14" s="24">
        <v>9</v>
      </c>
      <c r="B14" s="29"/>
      <c r="C14" s="29"/>
      <c r="D14" s="28"/>
      <c r="E14" s="46"/>
      <c r="F14" s="119"/>
      <c r="G14" s="534"/>
      <c r="H14" s="535"/>
      <c r="I14" s="532">
        <f t="shared" si="0"/>
        <v>0</v>
      </c>
      <c r="J14" s="532">
        <f t="shared" si="1"/>
        <v>0</v>
      </c>
      <c r="K14" s="75"/>
    </row>
    <row r="15" customHeight="1" spans="1:11">
      <c r="A15" s="24">
        <v>10</v>
      </c>
      <c r="B15" s="29"/>
      <c r="C15" s="29"/>
      <c r="D15" s="28"/>
      <c r="E15" s="46"/>
      <c r="F15" s="119"/>
      <c r="G15" s="534"/>
      <c r="H15" s="535"/>
      <c r="I15" s="532">
        <f t="shared" si="0"/>
        <v>0</v>
      </c>
      <c r="J15" s="532">
        <f t="shared" si="1"/>
        <v>0</v>
      </c>
      <c r="K15" s="75"/>
    </row>
    <row r="16" customHeight="1" spans="1:11">
      <c r="A16" s="24">
        <v>11</v>
      </c>
      <c r="B16" s="29"/>
      <c r="C16" s="29"/>
      <c r="D16" s="28"/>
      <c r="E16" s="46"/>
      <c r="F16" s="119"/>
      <c r="G16" s="534"/>
      <c r="H16" s="535"/>
      <c r="I16" s="532">
        <f t="shared" si="0"/>
        <v>0</v>
      </c>
      <c r="J16" s="532">
        <f t="shared" si="1"/>
        <v>0</v>
      </c>
      <c r="K16" s="75"/>
    </row>
    <row r="17" customHeight="1" spans="1:11">
      <c r="A17" s="24">
        <v>12</v>
      </c>
      <c r="B17" s="29"/>
      <c r="C17" s="29"/>
      <c r="D17" s="28"/>
      <c r="E17" s="46"/>
      <c r="F17" s="119"/>
      <c r="G17" s="534"/>
      <c r="H17" s="535"/>
      <c r="I17" s="532">
        <f t="shared" si="0"/>
        <v>0</v>
      </c>
      <c r="J17" s="532">
        <f t="shared" si="1"/>
        <v>0</v>
      </c>
      <c r="K17" s="75"/>
    </row>
    <row r="18" customHeight="1" spans="1:11">
      <c r="A18" s="24">
        <v>13</v>
      </c>
      <c r="B18" s="29"/>
      <c r="C18" s="29"/>
      <c r="D18" s="28"/>
      <c r="E18" s="46"/>
      <c r="F18" s="119"/>
      <c r="G18" s="534"/>
      <c r="H18" s="535"/>
      <c r="I18" s="532">
        <f t="shared" si="0"/>
        <v>0</v>
      </c>
      <c r="J18" s="532">
        <f t="shared" si="1"/>
        <v>0</v>
      </c>
      <c r="K18" s="75"/>
    </row>
    <row r="19" customHeight="1" spans="1:11">
      <c r="A19" s="24">
        <v>14</v>
      </c>
      <c r="B19" s="29"/>
      <c r="C19" s="29"/>
      <c r="D19" s="28"/>
      <c r="E19" s="46"/>
      <c r="F19" s="119"/>
      <c r="G19" s="534"/>
      <c r="H19" s="535"/>
      <c r="I19" s="532">
        <f t="shared" si="0"/>
        <v>0</v>
      </c>
      <c r="J19" s="532">
        <f t="shared" si="1"/>
        <v>0</v>
      </c>
      <c r="K19" s="75"/>
    </row>
    <row r="20" customHeight="1" spans="1:11">
      <c r="A20" s="24">
        <v>15</v>
      </c>
      <c r="B20" s="29"/>
      <c r="C20" s="29"/>
      <c r="D20" s="28"/>
      <c r="E20" s="46"/>
      <c r="F20" s="119"/>
      <c r="G20" s="534"/>
      <c r="H20" s="535"/>
      <c r="I20" s="532">
        <f t="shared" si="0"/>
        <v>0</v>
      </c>
      <c r="J20" s="532">
        <f t="shared" si="1"/>
        <v>0</v>
      </c>
      <c r="K20" s="75"/>
    </row>
    <row r="21" customHeight="1" spans="1:11">
      <c r="A21" s="24">
        <v>16</v>
      </c>
      <c r="B21" s="29"/>
      <c r="C21" s="29"/>
      <c r="D21" s="28"/>
      <c r="E21" s="46"/>
      <c r="F21" s="119"/>
      <c r="G21" s="534"/>
      <c r="H21" s="535"/>
      <c r="I21" s="532">
        <f t="shared" si="0"/>
        <v>0</v>
      </c>
      <c r="J21" s="532">
        <f t="shared" si="1"/>
        <v>0</v>
      </c>
      <c r="K21" s="75"/>
    </row>
    <row r="22" customHeight="1" spans="1:11">
      <c r="A22" s="24">
        <v>17</v>
      </c>
      <c r="B22" s="29"/>
      <c r="C22" s="29"/>
      <c r="D22" s="28"/>
      <c r="E22" s="46"/>
      <c r="F22" s="119"/>
      <c r="G22" s="534"/>
      <c r="H22" s="535"/>
      <c r="I22" s="532">
        <f t="shared" si="0"/>
        <v>0</v>
      </c>
      <c r="J22" s="532">
        <f t="shared" si="1"/>
        <v>0</v>
      </c>
      <c r="K22" s="75"/>
    </row>
    <row r="23" customHeight="1" spans="1:11">
      <c r="A23" s="24">
        <v>18</v>
      </c>
      <c r="B23" s="29"/>
      <c r="C23" s="29"/>
      <c r="D23" s="28"/>
      <c r="E23" s="46"/>
      <c r="F23" s="119"/>
      <c r="G23" s="534"/>
      <c r="H23" s="535"/>
      <c r="I23" s="532">
        <f t="shared" si="0"/>
        <v>0</v>
      </c>
      <c r="J23" s="532">
        <f t="shared" si="1"/>
        <v>0</v>
      </c>
      <c r="K23" s="75"/>
    </row>
    <row r="24" customHeight="1" spans="1:11">
      <c r="A24" s="24">
        <v>19</v>
      </c>
      <c r="B24" s="29"/>
      <c r="C24" s="29"/>
      <c r="D24" s="28"/>
      <c r="E24" s="46"/>
      <c r="F24" s="119"/>
      <c r="G24" s="534"/>
      <c r="H24" s="535"/>
      <c r="I24" s="532">
        <f t="shared" si="0"/>
        <v>0</v>
      </c>
      <c r="J24" s="532">
        <f t="shared" si="1"/>
        <v>0</v>
      </c>
      <c r="K24" s="75"/>
    </row>
    <row r="25" customHeight="1" spans="1:11">
      <c r="A25" s="24">
        <v>20</v>
      </c>
      <c r="B25" s="29"/>
      <c r="C25" s="29"/>
      <c r="D25" s="28"/>
      <c r="E25" s="46"/>
      <c r="F25" s="119"/>
      <c r="G25" s="534"/>
      <c r="H25" s="535"/>
      <c r="I25" s="532">
        <f t="shared" si="0"/>
        <v>0</v>
      </c>
      <c r="J25" s="532">
        <f t="shared" si="1"/>
        <v>0</v>
      </c>
      <c r="K25" s="75"/>
    </row>
    <row r="26" customHeight="1" spans="1:11">
      <c r="A26" s="24">
        <v>21</v>
      </c>
      <c r="B26" s="29"/>
      <c r="C26" s="29"/>
      <c r="D26" s="28"/>
      <c r="E26" s="46"/>
      <c r="F26" s="119"/>
      <c r="G26" s="534"/>
      <c r="H26" s="535"/>
      <c r="I26" s="532">
        <f t="shared" si="0"/>
        <v>0</v>
      </c>
      <c r="J26" s="532">
        <f t="shared" si="1"/>
        <v>0</v>
      </c>
      <c r="K26" s="75"/>
    </row>
    <row r="27" customHeight="1" spans="1:11">
      <c r="A27" s="24">
        <v>22</v>
      </c>
      <c r="B27" s="29"/>
      <c r="C27" s="29"/>
      <c r="D27" s="28"/>
      <c r="E27" s="46"/>
      <c r="F27" s="119"/>
      <c r="G27" s="534"/>
      <c r="H27" s="535"/>
      <c r="I27" s="532">
        <f t="shared" si="0"/>
        <v>0</v>
      </c>
      <c r="J27" s="532">
        <f t="shared" si="1"/>
        <v>0</v>
      </c>
      <c r="K27" s="75"/>
    </row>
    <row r="28" customHeight="1" spans="1:11">
      <c r="A28" s="24">
        <v>23</v>
      </c>
      <c r="B28" s="29"/>
      <c r="C28" s="29"/>
      <c r="D28" s="28"/>
      <c r="E28" s="46"/>
      <c r="F28" s="119"/>
      <c r="G28" s="534"/>
      <c r="H28" s="535"/>
      <c r="I28" s="532">
        <f t="shared" si="0"/>
        <v>0</v>
      </c>
      <c r="J28" s="532">
        <f t="shared" si="1"/>
        <v>0</v>
      </c>
      <c r="K28" s="75"/>
    </row>
    <row r="29" customHeight="1" spans="1:11">
      <c r="A29" s="24">
        <v>24</v>
      </c>
      <c r="B29" s="33" t="s">
        <v>497</v>
      </c>
      <c r="C29" s="29"/>
      <c r="D29" s="28"/>
      <c r="E29" s="46"/>
      <c r="F29" s="119"/>
      <c r="G29" s="534"/>
      <c r="H29" s="535"/>
      <c r="I29" s="532">
        <f t="shared" si="0"/>
        <v>0</v>
      </c>
      <c r="J29" s="532">
        <f t="shared" si="1"/>
        <v>0</v>
      </c>
      <c r="K29" s="75"/>
    </row>
    <row r="30" customHeight="1" spans="1:11">
      <c r="A30" s="34" t="s">
        <v>507</v>
      </c>
      <c r="B30" s="26"/>
      <c r="C30" s="37"/>
      <c r="D30" s="37"/>
      <c r="E30" s="44"/>
      <c r="F30" s="37"/>
      <c r="G30" s="532">
        <f>SUM(G6:G29)</f>
        <v>0</v>
      </c>
      <c r="H30" s="536">
        <f>SUM(H6:H29)</f>
        <v>0</v>
      </c>
      <c r="I30" s="532">
        <f>SUM(I6:I29)</f>
        <v>0</v>
      </c>
      <c r="J30" s="532">
        <f t="shared" si="1"/>
        <v>0</v>
      </c>
      <c r="K30" s="76"/>
    </row>
    <row r="31" customHeight="1" spans="1:11">
      <c r="A31" s="38" t="str">
        <f>申报表封面!C18</f>
        <v>被评估单位填表人：郭艳</v>
      </c>
      <c r="B31" s="38"/>
      <c r="C31" s="38"/>
      <c r="D31" s="38"/>
      <c r="E31" s="22"/>
      <c r="F31" s="22"/>
      <c r="G31" s="39" t="str">
        <f>CONCATENATE(索引!$D$6,"：",索引!$D13,"    ",索引!$E13)</f>
        <v>评估人员：    </v>
      </c>
      <c r="H31" s="527"/>
      <c r="I31" s="527"/>
      <c r="J31" s="527"/>
      <c r="K31" s="538"/>
    </row>
    <row r="32" customHeight="1" spans="1:11">
      <c r="A32" s="84" t="str">
        <f>申报表封面!C20</f>
        <v>填表日期：2022年9月6日</v>
      </c>
      <c r="B32" s="22"/>
      <c r="C32" s="22"/>
      <c r="D32" s="22"/>
      <c r="E32" s="22"/>
      <c r="F32" s="22"/>
      <c r="G32" s="22"/>
      <c r="H32" s="22"/>
      <c r="I32" s="22"/>
      <c r="J32" s="22"/>
      <c r="K32" s="79"/>
    </row>
    <row r="33" s="533" customFormat="1" customHeight="1" spans="1:11">
      <c r="A33" s="537" t="s">
        <v>499</v>
      </c>
      <c r="B33" s="537"/>
      <c r="C33" s="537"/>
      <c r="D33" s="537"/>
      <c r="E33" s="537"/>
      <c r="F33" s="537"/>
      <c r="G33" s="537"/>
      <c r="H33" s="537"/>
      <c r="I33" s="537"/>
      <c r="J33" s="537"/>
      <c r="K33" s="539"/>
    </row>
    <row r="34" customHeight="1" spans="1:11">
      <c r="A34" s="22"/>
      <c r="B34" s="69" t="s">
        <v>513</v>
      </c>
      <c r="C34" s="22"/>
      <c r="D34" s="22"/>
      <c r="E34" s="22"/>
      <c r="F34" s="22"/>
      <c r="G34" s="22"/>
      <c r="H34" s="22"/>
      <c r="I34" s="22"/>
      <c r="J34" s="22"/>
      <c r="K34" s="79"/>
    </row>
    <row r="35" customHeight="1" spans="1:11">
      <c r="A35" s="22"/>
      <c r="B35" s="69" t="s">
        <v>514</v>
      </c>
      <c r="C35" s="22"/>
      <c r="D35" s="22"/>
      <c r="E35" s="22"/>
      <c r="F35" s="22"/>
      <c r="G35" s="22"/>
      <c r="H35" s="22"/>
      <c r="I35" s="22"/>
      <c r="J35" s="22"/>
      <c r="K35" s="79"/>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indexed="50"/>
  </sheetPr>
  <dimension ref="A1:J60"/>
  <sheetViews>
    <sheetView workbookViewId="0">
      <selection activeCell="L7" sqref="L7:O160"/>
    </sheetView>
  </sheetViews>
  <sheetFormatPr defaultColWidth="9" defaultRowHeight="15.75" customHeight="1"/>
  <cols>
    <col min="1" max="1" width="7.625" style="13" customWidth="1"/>
    <col min="2" max="2" width="30.875" style="13" customWidth="1"/>
    <col min="3" max="6" width="20.875" style="13" customWidth="1"/>
    <col min="7" max="16384" width="9" style="13"/>
  </cols>
  <sheetData>
    <row r="1" s="11" customFormat="1" ht="25.5" customHeight="1" spans="1:6">
      <c r="A1" s="14" t="s">
        <v>515</v>
      </c>
      <c r="B1" s="15"/>
      <c r="C1" s="15"/>
      <c r="D1" s="15"/>
      <c r="E1" s="15"/>
      <c r="F1" s="15"/>
    </row>
    <row r="2" customHeight="1" spans="1:10">
      <c r="A2" s="16"/>
      <c r="B2" s="16"/>
      <c r="C2" s="16"/>
      <c r="D2" s="16"/>
      <c r="E2" s="16"/>
      <c r="F2" s="80" t="s">
        <v>516</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1"/>
      <c r="D4" s="22"/>
      <c r="E4" s="22"/>
      <c r="F4" s="81" t="s">
        <v>517</v>
      </c>
      <c r="G4" s="18"/>
      <c r="H4" s="18"/>
      <c r="I4" s="18"/>
      <c r="J4" s="18"/>
    </row>
    <row r="5" s="12" customFormat="1" customHeight="1" spans="1:10">
      <c r="A5" s="82" t="s">
        <v>481</v>
      </c>
      <c r="B5" s="82" t="s">
        <v>482</v>
      </c>
      <c r="C5" s="82" t="s">
        <v>483</v>
      </c>
      <c r="D5" s="82" t="s">
        <v>484</v>
      </c>
      <c r="E5" s="147" t="s">
        <v>377</v>
      </c>
      <c r="F5" s="82" t="s">
        <v>485</v>
      </c>
      <c r="G5" s="41"/>
      <c r="H5" s="41"/>
      <c r="I5" s="41"/>
      <c r="J5" s="41"/>
    </row>
    <row r="6" customHeight="1" spans="1:10">
      <c r="A6" s="82" t="s">
        <v>30</v>
      </c>
      <c r="B6" s="83" t="s">
        <v>518</v>
      </c>
      <c r="C6" s="36">
        <f>'3-2-1交易性-股票'!G30</f>
        <v>0</v>
      </c>
      <c r="D6" s="44">
        <f>'3-2-1交易性-股票'!I30</f>
        <v>0</v>
      </c>
      <c r="E6" s="44">
        <f>'3-2-1交易性-股票'!J30</f>
        <v>0</v>
      </c>
      <c r="F6" s="532">
        <f>IF(C6=0,0,ROUND(E6/C6*100,2))</f>
        <v>0</v>
      </c>
      <c r="G6" s="18"/>
      <c r="H6" s="18"/>
      <c r="I6" s="18"/>
      <c r="J6" s="18"/>
    </row>
    <row r="7" customHeight="1" spans="1:10">
      <c r="A7" s="82" t="s">
        <v>32</v>
      </c>
      <c r="B7" s="83" t="s">
        <v>519</v>
      </c>
      <c r="C7" s="36">
        <f>'3-2-2交易性-债券'!H30</f>
        <v>0</v>
      </c>
      <c r="D7" s="36">
        <f>'3-2-2交易性-债券'!I30</f>
        <v>0</v>
      </c>
      <c r="E7" s="36">
        <f>'3-2-2交易性-债券'!J30</f>
        <v>0</v>
      </c>
      <c r="F7" s="532">
        <f>IF(C7=0,0,ROUND(E7/C7*100,2))</f>
        <v>0</v>
      </c>
      <c r="G7" s="18"/>
      <c r="H7" s="18"/>
      <c r="I7" s="18"/>
      <c r="J7" s="18"/>
    </row>
    <row r="8" customHeight="1" spans="1:10">
      <c r="A8" s="82" t="s">
        <v>34</v>
      </c>
      <c r="B8" s="83" t="s">
        <v>520</v>
      </c>
      <c r="C8" s="36">
        <f>'3-2-3交易性-基金'!G30</f>
        <v>0</v>
      </c>
      <c r="D8" s="44">
        <f>'3-2-3交易性-基金'!I30</f>
        <v>0</v>
      </c>
      <c r="E8" s="44">
        <f>'3-2-3交易性-基金'!J30</f>
        <v>0</v>
      </c>
      <c r="F8" s="532">
        <f>IF(C8=0,0,ROUND(E8/C8*100,2))</f>
        <v>0</v>
      </c>
      <c r="G8" s="18"/>
      <c r="H8" s="18"/>
      <c r="I8" s="18"/>
      <c r="J8" s="18"/>
    </row>
    <row r="9" customHeight="1" spans="1:10">
      <c r="A9" s="82"/>
      <c r="B9" s="82"/>
      <c r="C9" s="36"/>
      <c r="D9" s="44"/>
      <c r="E9" s="44"/>
      <c r="F9" s="44"/>
      <c r="G9" s="18"/>
      <c r="H9" s="18"/>
      <c r="I9" s="18"/>
      <c r="J9" s="18"/>
    </row>
    <row r="10" customHeight="1" spans="1:10">
      <c r="A10" s="24"/>
      <c r="B10" s="37"/>
      <c r="C10" s="36"/>
      <c r="D10" s="44"/>
      <c r="E10" s="44"/>
      <c r="F10" s="44"/>
      <c r="G10" s="18"/>
      <c r="H10" s="18"/>
      <c r="I10" s="18"/>
      <c r="J10" s="18"/>
    </row>
    <row r="11" customHeight="1" spans="1:10">
      <c r="A11" s="24"/>
      <c r="B11" s="37"/>
      <c r="C11" s="36"/>
      <c r="D11" s="44"/>
      <c r="E11" s="44"/>
      <c r="F11" s="44"/>
      <c r="G11" s="18"/>
      <c r="H11" s="18"/>
      <c r="I11" s="18"/>
      <c r="J11" s="18"/>
    </row>
    <row r="12" customHeight="1" spans="1:10">
      <c r="A12" s="24"/>
      <c r="B12" s="37"/>
      <c r="C12" s="36"/>
      <c r="D12" s="44"/>
      <c r="E12" s="44"/>
      <c r="F12" s="44"/>
      <c r="G12" s="18"/>
      <c r="H12" s="18"/>
      <c r="I12" s="18"/>
      <c r="J12" s="18"/>
    </row>
    <row r="13" customHeight="1" spans="1:10">
      <c r="A13" s="24"/>
      <c r="B13" s="37"/>
      <c r="C13" s="36"/>
      <c r="D13" s="44"/>
      <c r="E13" s="44"/>
      <c r="F13" s="44"/>
      <c r="G13" s="18"/>
      <c r="H13" s="18"/>
      <c r="I13" s="18"/>
      <c r="J13" s="18"/>
    </row>
    <row r="14" customHeight="1" spans="1:10">
      <c r="A14" s="24"/>
      <c r="B14" s="37"/>
      <c r="C14" s="36"/>
      <c r="D14" s="44"/>
      <c r="E14" s="44"/>
      <c r="F14" s="44"/>
      <c r="G14" s="18"/>
      <c r="H14" s="18"/>
      <c r="I14" s="18"/>
      <c r="J14" s="18"/>
    </row>
    <row r="15" customHeight="1" spans="1:10">
      <c r="A15" s="24"/>
      <c r="B15" s="37"/>
      <c r="C15" s="36"/>
      <c r="D15" s="44"/>
      <c r="E15" s="44"/>
      <c r="F15" s="44"/>
      <c r="G15" s="18"/>
      <c r="H15" s="18"/>
      <c r="I15" s="18"/>
      <c r="J15" s="18"/>
    </row>
    <row r="16" customHeight="1" spans="1:10">
      <c r="A16" s="24"/>
      <c r="B16" s="37"/>
      <c r="C16" s="36"/>
      <c r="D16" s="44"/>
      <c r="E16" s="44"/>
      <c r="F16" s="44"/>
      <c r="G16" s="18"/>
      <c r="H16" s="18"/>
      <c r="I16" s="18"/>
      <c r="J16" s="18"/>
    </row>
    <row r="17" customHeight="1" spans="1:10">
      <c r="A17" s="24"/>
      <c r="B17" s="37"/>
      <c r="C17" s="36"/>
      <c r="D17" s="44"/>
      <c r="E17" s="44"/>
      <c r="F17" s="44"/>
      <c r="G17" s="18"/>
      <c r="H17" s="18"/>
      <c r="I17" s="18"/>
      <c r="J17" s="18"/>
    </row>
    <row r="18" customHeight="1" spans="1:10">
      <c r="A18" s="24"/>
      <c r="B18" s="37"/>
      <c r="C18" s="36"/>
      <c r="D18" s="44"/>
      <c r="E18" s="44"/>
      <c r="F18" s="44"/>
      <c r="G18" s="18"/>
      <c r="H18" s="18"/>
      <c r="I18" s="18"/>
      <c r="J18" s="18"/>
    </row>
    <row r="19" customHeight="1" spans="1:10">
      <c r="A19" s="24"/>
      <c r="B19" s="37"/>
      <c r="C19" s="36"/>
      <c r="D19" s="44"/>
      <c r="E19" s="44"/>
      <c r="F19" s="44"/>
      <c r="G19" s="18"/>
      <c r="H19" s="18"/>
      <c r="I19" s="18"/>
      <c r="J19" s="18"/>
    </row>
    <row r="20" customHeight="1" spans="1:10">
      <c r="A20" s="24"/>
      <c r="B20" s="37"/>
      <c r="C20" s="36"/>
      <c r="D20" s="44"/>
      <c r="E20" s="44"/>
      <c r="F20" s="44"/>
      <c r="G20" s="18"/>
      <c r="H20" s="18"/>
      <c r="I20" s="18"/>
      <c r="J20" s="18"/>
    </row>
    <row r="21" customHeight="1" spans="1:10">
      <c r="A21" s="24"/>
      <c r="B21" s="37"/>
      <c r="C21" s="36"/>
      <c r="D21" s="44"/>
      <c r="E21" s="44"/>
      <c r="F21" s="44"/>
      <c r="G21" s="18"/>
      <c r="H21" s="18"/>
      <c r="I21" s="18"/>
      <c r="J21" s="18"/>
    </row>
    <row r="22" customHeight="1" spans="1:10">
      <c r="A22" s="24"/>
      <c r="B22" s="37"/>
      <c r="C22" s="36"/>
      <c r="D22" s="44"/>
      <c r="E22" s="44"/>
      <c r="F22" s="44"/>
      <c r="G22" s="18"/>
      <c r="H22" s="18"/>
      <c r="I22" s="18"/>
      <c r="J22" s="18"/>
    </row>
    <row r="23" customHeight="1" spans="1:10">
      <c r="A23" s="24"/>
      <c r="B23" s="37"/>
      <c r="C23" s="36"/>
      <c r="D23" s="44"/>
      <c r="E23" s="44"/>
      <c r="F23" s="44"/>
      <c r="G23" s="18"/>
      <c r="H23" s="18"/>
      <c r="I23" s="18"/>
      <c r="J23" s="18"/>
    </row>
    <row r="24" customHeight="1" spans="1:10">
      <c r="A24" s="24"/>
      <c r="B24" s="37"/>
      <c r="C24" s="36"/>
      <c r="D24" s="44"/>
      <c r="E24" s="44"/>
      <c r="F24" s="44"/>
      <c r="G24" s="18"/>
      <c r="H24" s="18"/>
      <c r="I24" s="18"/>
      <c r="J24" s="18"/>
    </row>
    <row r="25" customHeight="1" spans="1:10">
      <c r="A25" s="24"/>
      <c r="B25" s="37"/>
      <c r="C25" s="36"/>
      <c r="D25" s="44"/>
      <c r="E25" s="44"/>
      <c r="F25" s="44"/>
      <c r="G25" s="18"/>
      <c r="H25" s="18"/>
      <c r="I25" s="18"/>
      <c r="J25" s="18"/>
    </row>
    <row r="26" customHeight="1" spans="1:10">
      <c r="A26" s="24"/>
      <c r="B26" s="37"/>
      <c r="C26" s="36"/>
      <c r="D26" s="44"/>
      <c r="E26" s="44"/>
      <c r="F26" s="44"/>
      <c r="G26" s="18"/>
      <c r="H26" s="18"/>
      <c r="I26" s="18"/>
      <c r="J26" s="18"/>
    </row>
    <row r="27" customHeight="1" spans="1:10">
      <c r="A27" s="24"/>
      <c r="B27" s="37"/>
      <c r="C27" s="36"/>
      <c r="D27" s="44"/>
      <c r="E27" s="44"/>
      <c r="F27" s="44"/>
      <c r="G27" s="18"/>
      <c r="H27" s="18"/>
      <c r="I27" s="18"/>
      <c r="J27" s="18"/>
    </row>
    <row r="28" customHeight="1" spans="1:10">
      <c r="A28" s="24"/>
      <c r="B28" s="37"/>
      <c r="C28" s="36"/>
      <c r="D28" s="44"/>
      <c r="E28" s="44"/>
      <c r="F28" s="44"/>
      <c r="G28" s="18"/>
      <c r="H28" s="18"/>
      <c r="I28" s="18"/>
      <c r="J28" s="18"/>
    </row>
    <row r="29" customHeight="1" spans="1:10">
      <c r="A29" s="24"/>
      <c r="B29" s="37"/>
      <c r="C29" s="36"/>
      <c r="D29" s="44"/>
      <c r="E29" s="44"/>
      <c r="F29" s="44"/>
      <c r="G29" s="18"/>
      <c r="H29" s="18"/>
      <c r="I29" s="18"/>
      <c r="J29" s="18"/>
    </row>
    <row r="30" customHeight="1" spans="1:10">
      <c r="A30" s="147" t="s">
        <v>521</v>
      </c>
      <c r="B30" s="172"/>
      <c r="C30" s="36">
        <f>SUM(C6:C29)</f>
        <v>0</v>
      </c>
      <c r="D30" s="36">
        <f>SUM(D6:D29)</f>
        <v>0</v>
      </c>
      <c r="E30" s="44">
        <f>D30-C30</f>
        <v>0</v>
      </c>
      <c r="F30" s="532">
        <f>IF(C30=0,0,ROUND(E30/C30*100,2))</f>
        <v>0</v>
      </c>
      <c r="G30" s="18"/>
      <c r="H30" s="18"/>
      <c r="I30" s="18"/>
      <c r="J30" s="18"/>
    </row>
    <row r="31" customHeight="1" spans="1:10">
      <c r="A31" s="84"/>
      <c r="B31" s="84"/>
      <c r="C31" s="84"/>
      <c r="D31" s="39" t="str">
        <f>CONCATENATE(索引!$D$6,"：",索引!$D14,"    ",索引!$E14)</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A6:A8" twoDigitTextYear="1"/>
  </ignoredError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indexed="50"/>
  </sheetPr>
  <dimension ref="A1:L60"/>
  <sheetViews>
    <sheetView workbookViewId="0">
      <selection activeCell="L7" sqref="L7:O160"/>
    </sheetView>
  </sheetViews>
  <sheetFormatPr defaultColWidth="9" defaultRowHeight="15.75" customHeight="1"/>
  <cols>
    <col min="1" max="1" width="5.625" style="13" customWidth="1"/>
    <col min="2" max="2" width="18.125" style="13" customWidth="1"/>
    <col min="3" max="3" width="9" style="13"/>
    <col min="4" max="4" width="7.125" style="13" customWidth="1"/>
    <col min="5" max="5" width="7.875" style="13" customWidth="1"/>
    <col min="6" max="6" width="9.375" style="13" customWidth="1"/>
    <col min="7" max="7" width="11.625" style="13" customWidth="1"/>
    <col min="8" max="8" width="14.625" style="13" customWidth="1"/>
    <col min="9" max="9" width="11.625" style="13" customWidth="1"/>
    <col min="10" max="10" width="8.875" style="13" customWidth="1"/>
    <col min="11" max="11" width="8.5" style="13" customWidth="1"/>
    <col min="12" max="12" width="9.375" style="13" customWidth="1"/>
    <col min="13" max="16384" width="9" style="13"/>
  </cols>
  <sheetData>
    <row r="1" s="11" customFormat="1" ht="25.5" customHeight="1" spans="1:12">
      <c r="A1" s="14" t="s">
        <v>522</v>
      </c>
      <c r="B1" s="15"/>
      <c r="C1" s="15"/>
      <c r="D1" s="15"/>
      <c r="E1" s="15"/>
      <c r="F1" s="15"/>
      <c r="G1" s="15"/>
      <c r="H1" s="15"/>
      <c r="I1" s="15"/>
      <c r="J1" s="15"/>
      <c r="K1" s="15"/>
      <c r="L1" s="15"/>
    </row>
    <row r="2" customHeight="1" spans="1:12">
      <c r="A2" s="16"/>
      <c r="B2" s="16"/>
      <c r="C2" s="16"/>
      <c r="D2" s="16"/>
      <c r="E2" s="16"/>
      <c r="F2" s="16"/>
      <c r="G2" s="16"/>
      <c r="H2" s="48"/>
      <c r="I2" s="48"/>
      <c r="J2" s="48"/>
      <c r="K2" s="70" t="s">
        <v>523</v>
      </c>
      <c r="L2" s="95"/>
    </row>
    <row r="3" customHeight="1" spans="1:12">
      <c r="A3" s="19" t="str">
        <f>申报表封面!A8</f>
        <v>评估基准日：2022年8月31日</v>
      </c>
      <c r="B3" s="19"/>
      <c r="C3" s="19"/>
      <c r="D3" s="19"/>
      <c r="E3" s="19"/>
      <c r="F3" s="19"/>
      <c r="G3" s="19"/>
      <c r="H3" s="19"/>
      <c r="I3" s="19"/>
      <c r="J3" s="19"/>
      <c r="K3" s="134"/>
      <c r="L3" s="134"/>
    </row>
    <row r="4" customHeight="1" spans="1:12">
      <c r="A4" s="90" t="str">
        <f>申报表封面!C14</f>
        <v>被评估单位：湖南森华木业有限公司</v>
      </c>
      <c r="B4" s="22"/>
      <c r="C4" s="22"/>
      <c r="D4" s="22"/>
      <c r="E4" s="22"/>
      <c r="F4" s="22"/>
      <c r="G4" s="22"/>
      <c r="H4" s="22"/>
      <c r="I4" s="22"/>
      <c r="J4" s="22"/>
      <c r="K4" s="79"/>
      <c r="L4" s="142" t="s">
        <v>373</v>
      </c>
    </row>
    <row r="5" s="12" customFormat="1" customHeight="1" spans="1:12">
      <c r="A5" s="24" t="s">
        <v>413</v>
      </c>
      <c r="B5" s="24" t="s">
        <v>524</v>
      </c>
      <c r="C5" s="24" t="s">
        <v>525</v>
      </c>
      <c r="D5" s="24" t="s">
        <v>526</v>
      </c>
      <c r="E5" s="24" t="s">
        <v>527</v>
      </c>
      <c r="F5" s="24" t="s">
        <v>528</v>
      </c>
      <c r="G5" s="24" t="s">
        <v>375</v>
      </c>
      <c r="H5" s="24" t="s">
        <v>529</v>
      </c>
      <c r="I5" s="26" t="s">
        <v>376</v>
      </c>
      <c r="J5" s="24" t="s">
        <v>377</v>
      </c>
      <c r="K5" s="73" t="s">
        <v>530</v>
      </c>
      <c r="L5" s="73" t="s">
        <v>506</v>
      </c>
    </row>
    <row r="6" customHeight="1" spans="1:12">
      <c r="A6" s="28"/>
      <c r="B6" s="29"/>
      <c r="C6" s="28"/>
      <c r="D6" s="30"/>
      <c r="E6" s="50"/>
      <c r="F6" s="28"/>
      <c r="G6" s="46"/>
      <c r="H6" s="46"/>
      <c r="I6" s="31"/>
      <c r="J6" s="44">
        <f t="shared" ref="J6:J30" si="0">I6-G6</f>
        <v>0</v>
      </c>
      <c r="K6" s="128">
        <f t="shared" ref="K6:K30" si="1">IF(G6=0,0,ROUND(J6/G6*100,2))</f>
        <v>0</v>
      </c>
      <c r="L6" s="75"/>
    </row>
    <row r="7" customHeight="1" spans="1:12">
      <c r="A7" s="28"/>
      <c r="B7" s="29"/>
      <c r="C7" s="28"/>
      <c r="D7" s="30"/>
      <c r="E7" s="50"/>
      <c r="F7" s="28"/>
      <c r="G7" s="46"/>
      <c r="H7" s="46"/>
      <c r="I7" s="31"/>
      <c r="J7" s="44">
        <f t="shared" si="0"/>
        <v>0</v>
      </c>
      <c r="K7" s="128">
        <f t="shared" si="1"/>
        <v>0</v>
      </c>
      <c r="L7" s="75"/>
    </row>
    <row r="8" customHeight="1" spans="1:12">
      <c r="A8" s="28"/>
      <c r="B8" s="29"/>
      <c r="C8" s="28"/>
      <c r="D8" s="30"/>
      <c r="E8" s="50"/>
      <c r="F8" s="28"/>
      <c r="G8" s="46"/>
      <c r="H8" s="46"/>
      <c r="I8" s="31"/>
      <c r="J8" s="44">
        <f t="shared" si="0"/>
        <v>0</v>
      </c>
      <c r="K8" s="128">
        <f t="shared" si="1"/>
        <v>0</v>
      </c>
      <c r="L8" s="75"/>
    </row>
    <row r="9" customHeight="1" spans="1:12">
      <c r="A9" s="28"/>
      <c r="B9" s="29"/>
      <c r="C9" s="28"/>
      <c r="D9" s="30"/>
      <c r="E9" s="50"/>
      <c r="F9" s="28"/>
      <c r="G9" s="46"/>
      <c r="H9" s="46"/>
      <c r="I9" s="31"/>
      <c r="J9" s="44">
        <f t="shared" si="0"/>
        <v>0</v>
      </c>
      <c r="K9" s="128">
        <f t="shared" si="1"/>
        <v>0</v>
      </c>
      <c r="L9" s="75"/>
    </row>
    <row r="10" customHeight="1" spans="1:12">
      <c r="A10" s="28"/>
      <c r="B10" s="29"/>
      <c r="C10" s="28"/>
      <c r="D10" s="30"/>
      <c r="E10" s="50"/>
      <c r="F10" s="28"/>
      <c r="G10" s="46"/>
      <c r="H10" s="46"/>
      <c r="I10" s="31"/>
      <c r="J10" s="44">
        <f t="shared" si="0"/>
        <v>0</v>
      </c>
      <c r="K10" s="128">
        <f t="shared" si="1"/>
        <v>0</v>
      </c>
      <c r="L10" s="75"/>
    </row>
    <row r="11" customHeight="1" spans="1:12">
      <c r="A11" s="28"/>
      <c r="B11" s="29"/>
      <c r="C11" s="28"/>
      <c r="D11" s="30"/>
      <c r="E11" s="50"/>
      <c r="F11" s="28"/>
      <c r="G11" s="46"/>
      <c r="H11" s="46"/>
      <c r="I11" s="31"/>
      <c r="J11" s="44">
        <f t="shared" si="0"/>
        <v>0</v>
      </c>
      <c r="K11" s="128">
        <f t="shared" si="1"/>
        <v>0</v>
      </c>
      <c r="L11" s="75"/>
    </row>
    <row r="12" customHeight="1" spans="1:12">
      <c r="A12" s="28"/>
      <c r="B12" s="29"/>
      <c r="C12" s="28"/>
      <c r="D12" s="30"/>
      <c r="E12" s="50"/>
      <c r="F12" s="28"/>
      <c r="G12" s="46"/>
      <c r="H12" s="46"/>
      <c r="I12" s="31"/>
      <c r="J12" s="44">
        <f t="shared" si="0"/>
        <v>0</v>
      </c>
      <c r="K12" s="128">
        <f t="shared" si="1"/>
        <v>0</v>
      </c>
      <c r="L12" s="75"/>
    </row>
    <row r="13" customHeight="1" spans="1:12">
      <c r="A13" s="28"/>
      <c r="B13" s="29"/>
      <c r="C13" s="28"/>
      <c r="D13" s="30"/>
      <c r="E13" s="50"/>
      <c r="F13" s="28"/>
      <c r="G13" s="46"/>
      <c r="H13" s="46"/>
      <c r="I13" s="31"/>
      <c r="J13" s="44">
        <f t="shared" si="0"/>
        <v>0</v>
      </c>
      <c r="K13" s="128">
        <f t="shared" si="1"/>
        <v>0</v>
      </c>
      <c r="L13" s="75"/>
    </row>
    <row r="14" customHeight="1" spans="1:12">
      <c r="A14" s="28"/>
      <c r="B14" s="29"/>
      <c r="C14" s="28"/>
      <c r="D14" s="30"/>
      <c r="E14" s="50"/>
      <c r="F14" s="28"/>
      <c r="G14" s="46"/>
      <c r="H14" s="46"/>
      <c r="I14" s="31"/>
      <c r="J14" s="44">
        <f t="shared" si="0"/>
        <v>0</v>
      </c>
      <c r="K14" s="128">
        <f t="shared" si="1"/>
        <v>0</v>
      </c>
      <c r="L14" s="75"/>
    </row>
    <row r="15" customHeight="1" spans="1:12">
      <c r="A15" s="28"/>
      <c r="B15" s="29"/>
      <c r="C15" s="28"/>
      <c r="D15" s="30"/>
      <c r="E15" s="50"/>
      <c r="F15" s="28"/>
      <c r="G15" s="46"/>
      <c r="H15" s="46"/>
      <c r="I15" s="31"/>
      <c r="J15" s="44">
        <f t="shared" si="0"/>
        <v>0</v>
      </c>
      <c r="K15" s="128">
        <f t="shared" si="1"/>
        <v>0</v>
      </c>
      <c r="L15" s="75"/>
    </row>
    <row r="16" customHeight="1" spans="1:12">
      <c r="A16" s="28"/>
      <c r="B16" s="29"/>
      <c r="C16" s="28"/>
      <c r="D16" s="30"/>
      <c r="E16" s="50"/>
      <c r="F16" s="28"/>
      <c r="G16" s="46"/>
      <c r="H16" s="46"/>
      <c r="I16" s="31"/>
      <c r="J16" s="44">
        <f t="shared" si="0"/>
        <v>0</v>
      </c>
      <c r="K16" s="128">
        <f t="shared" si="1"/>
        <v>0</v>
      </c>
      <c r="L16" s="75"/>
    </row>
    <row r="17" customHeight="1" spans="1:12">
      <c r="A17" s="28"/>
      <c r="B17" s="29"/>
      <c r="C17" s="28"/>
      <c r="D17" s="30"/>
      <c r="E17" s="50"/>
      <c r="F17" s="28"/>
      <c r="G17" s="46"/>
      <c r="H17" s="46"/>
      <c r="I17" s="31"/>
      <c r="J17" s="44">
        <f t="shared" si="0"/>
        <v>0</v>
      </c>
      <c r="K17" s="128">
        <f t="shared" si="1"/>
        <v>0</v>
      </c>
      <c r="L17" s="75"/>
    </row>
    <row r="18" customHeight="1" spans="1:12">
      <c r="A18" s="28"/>
      <c r="B18" s="29"/>
      <c r="C18" s="28"/>
      <c r="D18" s="30"/>
      <c r="E18" s="50"/>
      <c r="F18" s="28"/>
      <c r="G18" s="46"/>
      <c r="H18" s="46"/>
      <c r="I18" s="31"/>
      <c r="J18" s="44">
        <f t="shared" si="0"/>
        <v>0</v>
      </c>
      <c r="K18" s="128">
        <f t="shared" si="1"/>
        <v>0</v>
      </c>
      <c r="L18" s="75"/>
    </row>
    <row r="19" customHeight="1" spans="1:12">
      <c r="A19" s="28"/>
      <c r="B19" s="29"/>
      <c r="C19" s="28"/>
      <c r="D19" s="30"/>
      <c r="E19" s="50"/>
      <c r="F19" s="28"/>
      <c r="G19" s="46"/>
      <c r="H19" s="46"/>
      <c r="I19" s="31"/>
      <c r="J19" s="44">
        <f t="shared" si="0"/>
        <v>0</v>
      </c>
      <c r="K19" s="128">
        <f t="shared" si="1"/>
        <v>0</v>
      </c>
      <c r="L19" s="75"/>
    </row>
    <row r="20" customHeight="1" spans="1:12">
      <c r="A20" s="28"/>
      <c r="B20" s="29"/>
      <c r="C20" s="28"/>
      <c r="D20" s="30"/>
      <c r="E20" s="50"/>
      <c r="F20" s="28"/>
      <c r="G20" s="46"/>
      <c r="H20" s="46"/>
      <c r="I20" s="31"/>
      <c r="J20" s="44">
        <f t="shared" si="0"/>
        <v>0</v>
      </c>
      <c r="K20" s="128">
        <f t="shared" si="1"/>
        <v>0</v>
      </c>
      <c r="L20" s="75"/>
    </row>
    <row r="21" customHeight="1" spans="1:12">
      <c r="A21" s="28"/>
      <c r="B21" s="29"/>
      <c r="C21" s="28"/>
      <c r="D21" s="30"/>
      <c r="E21" s="50"/>
      <c r="F21" s="28"/>
      <c r="G21" s="46"/>
      <c r="H21" s="46"/>
      <c r="I21" s="31"/>
      <c r="J21" s="44">
        <f t="shared" si="0"/>
        <v>0</v>
      </c>
      <c r="K21" s="128">
        <f t="shared" si="1"/>
        <v>0</v>
      </c>
      <c r="L21" s="75"/>
    </row>
    <row r="22" customHeight="1" spans="1:12">
      <c r="A22" s="28"/>
      <c r="B22" s="29"/>
      <c r="C22" s="28"/>
      <c r="D22" s="30"/>
      <c r="E22" s="50"/>
      <c r="F22" s="28"/>
      <c r="G22" s="46"/>
      <c r="H22" s="46"/>
      <c r="I22" s="31"/>
      <c r="J22" s="44">
        <f t="shared" si="0"/>
        <v>0</v>
      </c>
      <c r="K22" s="128">
        <f t="shared" si="1"/>
        <v>0</v>
      </c>
      <c r="L22" s="75"/>
    </row>
    <row r="23" customHeight="1" spans="1:12">
      <c r="A23" s="28"/>
      <c r="B23" s="29"/>
      <c r="C23" s="28"/>
      <c r="D23" s="30"/>
      <c r="E23" s="50"/>
      <c r="F23" s="28"/>
      <c r="G23" s="46"/>
      <c r="H23" s="46"/>
      <c r="I23" s="31"/>
      <c r="J23" s="44">
        <f t="shared" si="0"/>
        <v>0</v>
      </c>
      <c r="K23" s="128">
        <f t="shared" si="1"/>
        <v>0</v>
      </c>
      <c r="L23" s="75"/>
    </row>
    <row r="24" customHeight="1" spans="1:12">
      <c r="A24" s="28"/>
      <c r="B24" s="29"/>
      <c r="C24" s="28"/>
      <c r="D24" s="30"/>
      <c r="E24" s="50"/>
      <c r="F24" s="28"/>
      <c r="G24" s="46"/>
      <c r="H24" s="46"/>
      <c r="I24" s="31"/>
      <c r="J24" s="44">
        <f t="shared" si="0"/>
        <v>0</v>
      </c>
      <c r="K24" s="128">
        <f t="shared" si="1"/>
        <v>0</v>
      </c>
      <c r="L24" s="75"/>
    </row>
    <row r="25" customHeight="1" spans="1:12">
      <c r="A25" s="28"/>
      <c r="B25" s="29"/>
      <c r="C25" s="28"/>
      <c r="D25" s="30"/>
      <c r="E25" s="50"/>
      <c r="F25" s="28"/>
      <c r="G25" s="46"/>
      <c r="H25" s="46"/>
      <c r="I25" s="31"/>
      <c r="J25" s="44">
        <f t="shared" si="0"/>
        <v>0</v>
      </c>
      <c r="K25" s="128">
        <f t="shared" si="1"/>
        <v>0</v>
      </c>
      <c r="L25" s="75"/>
    </row>
    <row r="26" customHeight="1" spans="1:12">
      <c r="A26" s="28"/>
      <c r="B26" s="29"/>
      <c r="C26" s="28"/>
      <c r="D26" s="30"/>
      <c r="E26" s="50"/>
      <c r="F26" s="28"/>
      <c r="G26" s="46"/>
      <c r="H26" s="46"/>
      <c r="I26" s="31"/>
      <c r="J26" s="44">
        <f t="shared" si="0"/>
        <v>0</v>
      </c>
      <c r="K26" s="128">
        <f t="shared" si="1"/>
        <v>0</v>
      </c>
      <c r="L26" s="75"/>
    </row>
    <row r="27" customHeight="1" spans="1:12">
      <c r="A27" s="28"/>
      <c r="B27" s="29"/>
      <c r="C27" s="28"/>
      <c r="D27" s="30"/>
      <c r="E27" s="50"/>
      <c r="F27" s="28"/>
      <c r="G27" s="46"/>
      <c r="H27" s="46"/>
      <c r="I27" s="31"/>
      <c r="J27" s="44">
        <f t="shared" si="0"/>
        <v>0</v>
      </c>
      <c r="K27" s="128">
        <f t="shared" si="1"/>
        <v>0</v>
      </c>
      <c r="L27" s="75"/>
    </row>
    <row r="28" customHeight="1" spans="1:12">
      <c r="A28" s="28"/>
      <c r="B28" s="29"/>
      <c r="C28" s="28"/>
      <c r="D28" s="30"/>
      <c r="E28" s="50"/>
      <c r="F28" s="28"/>
      <c r="G28" s="46"/>
      <c r="H28" s="46"/>
      <c r="I28" s="31"/>
      <c r="J28" s="44">
        <f t="shared" si="0"/>
        <v>0</v>
      </c>
      <c r="K28" s="128">
        <f t="shared" si="1"/>
        <v>0</v>
      </c>
      <c r="L28" s="75"/>
    </row>
    <row r="29" customHeight="1" spans="1:12">
      <c r="A29" s="28"/>
      <c r="B29" s="33" t="s">
        <v>497</v>
      </c>
      <c r="C29" s="28"/>
      <c r="D29" s="30"/>
      <c r="E29" s="50"/>
      <c r="F29" s="28"/>
      <c r="G29" s="46"/>
      <c r="H29" s="46"/>
      <c r="I29" s="31"/>
      <c r="J29" s="44">
        <f t="shared" si="0"/>
        <v>0</v>
      </c>
      <c r="K29" s="128">
        <f t="shared" si="1"/>
        <v>0</v>
      </c>
      <c r="L29" s="75"/>
    </row>
    <row r="30" customHeight="1" spans="1:12">
      <c r="A30" s="34" t="s">
        <v>531</v>
      </c>
      <c r="B30" s="26"/>
      <c r="C30" s="37"/>
      <c r="D30" s="35"/>
      <c r="E30" s="37"/>
      <c r="F30" s="37"/>
      <c r="G30" s="44">
        <f>SUM(G6:G29)</f>
        <v>0</v>
      </c>
      <c r="H30" s="44"/>
      <c r="I30" s="36">
        <f>SUM(I6:I29)</f>
        <v>0</v>
      </c>
      <c r="J30" s="44">
        <f t="shared" si="0"/>
        <v>0</v>
      </c>
      <c r="K30" s="128">
        <f t="shared" si="1"/>
        <v>0</v>
      </c>
      <c r="L30" s="76"/>
    </row>
    <row r="31" customHeight="1" spans="1:12">
      <c r="A31" s="38" t="str">
        <f>申报表封面!C18</f>
        <v>被评估单位填表人：郭艳</v>
      </c>
      <c r="B31" s="38"/>
      <c r="C31" s="38"/>
      <c r="D31" s="38"/>
      <c r="E31" s="84"/>
      <c r="F31" s="84"/>
      <c r="G31" s="84"/>
      <c r="H31" s="39" t="str">
        <f>CONCATENATE(索引!$D$6,"：",索引!$D15,"    ",索引!$E15)</f>
        <v>评估人员：    </v>
      </c>
      <c r="I31" s="38"/>
      <c r="J31" s="38"/>
      <c r="K31" s="77"/>
      <c r="L31" s="77"/>
    </row>
    <row r="32" customHeight="1" spans="1:12">
      <c r="A32" s="84" t="str">
        <f>申报表封面!C20</f>
        <v>填表日期：2022年9月6日</v>
      </c>
      <c r="B32" s="84"/>
      <c r="C32" s="84"/>
      <c r="D32" s="84"/>
      <c r="E32" s="84"/>
      <c r="F32" s="84"/>
      <c r="G32" s="84"/>
      <c r="H32" s="84"/>
      <c r="I32" s="84"/>
      <c r="J32" s="84"/>
      <c r="K32" s="122"/>
      <c r="L32" s="122"/>
    </row>
    <row r="33" customHeight="1" spans="1:12">
      <c r="A33" s="68" t="s">
        <v>499</v>
      </c>
      <c r="B33" s="68"/>
      <c r="C33" s="68"/>
      <c r="D33" s="68"/>
      <c r="E33" s="68"/>
      <c r="F33" s="68"/>
      <c r="G33" s="68"/>
      <c r="H33" s="68"/>
      <c r="I33" s="68"/>
      <c r="J33" s="68"/>
      <c r="K33" s="518"/>
      <c r="L33" s="518"/>
    </row>
    <row r="34" customHeight="1" spans="1:12">
      <c r="A34" s="68"/>
      <c r="B34" s="69" t="s">
        <v>532</v>
      </c>
      <c r="C34" s="68"/>
      <c r="D34" s="68"/>
      <c r="E34" s="68"/>
      <c r="F34" s="68"/>
      <c r="G34" s="68"/>
      <c r="H34" s="68"/>
      <c r="I34" s="68"/>
      <c r="J34" s="68"/>
      <c r="K34" s="518"/>
      <c r="L34" s="518"/>
    </row>
    <row r="35" customHeight="1" spans="1:12">
      <c r="A35" s="68"/>
      <c r="B35" s="69" t="s">
        <v>533</v>
      </c>
      <c r="C35" s="68"/>
      <c r="D35" s="68"/>
      <c r="E35" s="68"/>
      <c r="F35" s="68"/>
      <c r="G35" s="68"/>
      <c r="H35" s="68"/>
      <c r="I35" s="68"/>
      <c r="J35" s="68"/>
      <c r="K35" s="518"/>
      <c r="L35" s="518"/>
    </row>
    <row r="36" customHeight="1" spans="1:12">
      <c r="A36" s="68"/>
      <c r="B36" s="69" t="s">
        <v>534</v>
      </c>
      <c r="C36" s="68"/>
      <c r="D36" s="68"/>
      <c r="E36" s="68"/>
      <c r="F36" s="68"/>
      <c r="G36" s="68"/>
      <c r="H36" s="68"/>
      <c r="I36" s="68"/>
      <c r="J36" s="68"/>
      <c r="K36" s="518"/>
      <c r="L36" s="518"/>
    </row>
    <row r="37" customHeight="1" spans="1:12">
      <c r="A37" s="68"/>
      <c r="B37" s="68"/>
      <c r="C37" s="68"/>
      <c r="D37" s="68"/>
      <c r="E37" s="68"/>
      <c r="F37" s="68"/>
      <c r="G37" s="68"/>
      <c r="H37" s="68"/>
      <c r="I37" s="68"/>
      <c r="J37" s="68"/>
      <c r="K37" s="518"/>
      <c r="L37" s="5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K2:L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indexed="50"/>
  </sheetPr>
  <dimension ref="A1:L60"/>
  <sheetViews>
    <sheetView workbookViewId="0">
      <selection activeCell="L7" sqref="L7:O160"/>
    </sheetView>
  </sheetViews>
  <sheetFormatPr defaultColWidth="9" defaultRowHeight="15.75" customHeight="1"/>
  <cols>
    <col min="1" max="1" width="5.5" style="13" customWidth="1"/>
    <col min="2" max="2" width="21.125" style="13" customWidth="1"/>
    <col min="3" max="3" width="9.625" style="13" customWidth="1"/>
    <col min="4" max="5" width="8.125" style="13" customWidth="1"/>
    <col min="6" max="6" width="9" style="13"/>
    <col min="7" max="7" width="10.375" style="13" customWidth="1"/>
    <col min="8" max="8" width="13" style="13" customWidth="1"/>
    <col min="9" max="9" width="10.875" style="13" customWidth="1"/>
    <col min="10" max="11" width="9.125" style="13" customWidth="1"/>
    <col min="12" max="12" width="7.625" style="13" customWidth="1"/>
    <col min="13" max="16384" width="9" style="13"/>
  </cols>
  <sheetData>
    <row r="1" s="11" customFormat="1" ht="25.5" customHeight="1" spans="1:12">
      <c r="A1" s="14" t="s">
        <v>535</v>
      </c>
      <c r="B1" s="15"/>
      <c r="C1" s="15"/>
      <c r="D1" s="15"/>
      <c r="E1" s="15"/>
      <c r="F1" s="15"/>
      <c r="G1" s="15"/>
      <c r="H1" s="15"/>
      <c r="I1" s="15"/>
      <c r="J1" s="15"/>
      <c r="K1" s="15"/>
      <c r="L1" s="15"/>
    </row>
    <row r="2" customHeight="1" spans="1:12">
      <c r="A2" s="16"/>
      <c r="B2" s="16"/>
      <c r="C2" s="16"/>
      <c r="D2" s="16"/>
      <c r="E2" s="16"/>
      <c r="F2" s="16"/>
      <c r="G2" s="16"/>
      <c r="H2" s="16"/>
      <c r="I2" s="48"/>
      <c r="J2" s="48"/>
      <c r="K2" s="70" t="s">
        <v>536</v>
      </c>
      <c r="L2" s="95"/>
    </row>
    <row r="3" customHeight="1" spans="1:12">
      <c r="A3" s="19" t="str">
        <f>申报表封面!A8</f>
        <v>评估基准日：2022年8月31日</v>
      </c>
      <c r="B3" s="19"/>
      <c r="C3" s="19"/>
      <c r="D3" s="19"/>
      <c r="E3" s="19"/>
      <c r="F3" s="19"/>
      <c r="G3" s="19"/>
      <c r="H3" s="19"/>
      <c r="I3" s="20"/>
      <c r="J3" s="20"/>
      <c r="K3" s="71"/>
      <c r="L3" s="531"/>
    </row>
    <row r="4" customHeight="1" spans="1:12">
      <c r="A4" s="90" t="str">
        <f>申报表封面!C14</f>
        <v>被评估单位：湖南森华木业有限公司</v>
      </c>
      <c r="B4" s="22"/>
      <c r="C4" s="22"/>
      <c r="D4" s="22"/>
      <c r="E4" s="22"/>
      <c r="F4" s="22"/>
      <c r="G4" s="22"/>
      <c r="H4" s="22"/>
      <c r="I4" s="22"/>
      <c r="J4" s="22"/>
      <c r="K4" s="79"/>
      <c r="L4" s="142" t="s">
        <v>373</v>
      </c>
    </row>
    <row r="5" s="12" customFormat="1" customHeight="1" spans="1:12">
      <c r="A5" s="24" t="s">
        <v>413</v>
      </c>
      <c r="B5" s="24" t="s">
        <v>524</v>
      </c>
      <c r="C5" s="24" t="s">
        <v>537</v>
      </c>
      <c r="D5" s="24" t="s">
        <v>538</v>
      </c>
      <c r="E5" s="24" t="s">
        <v>526</v>
      </c>
      <c r="F5" s="24" t="s">
        <v>539</v>
      </c>
      <c r="G5" s="24" t="s">
        <v>540</v>
      </c>
      <c r="H5" s="24" t="s">
        <v>375</v>
      </c>
      <c r="I5" s="26" t="s">
        <v>376</v>
      </c>
      <c r="J5" s="24" t="s">
        <v>377</v>
      </c>
      <c r="K5" s="73" t="s">
        <v>530</v>
      </c>
      <c r="L5" s="73" t="s">
        <v>506</v>
      </c>
    </row>
    <row r="6" customHeight="1" spans="1:12">
      <c r="A6" s="28"/>
      <c r="B6" s="29"/>
      <c r="C6" s="28"/>
      <c r="D6" s="30"/>
      <c r="E6" s="30"/>
      <c r="F6" s="28"/>
      <c r="G6" s="28"/>
      <c r="H6" s="46"/>
      <c r="I6" s="31"/>
      <c r="J6" s="44">
        <f t="shared" ref="J6:J30" si="0">I6-H6</f>
        <v>0</v>
      </c>
      <c r="K6" s="128">
        <f t="shared" ref="K6:K30" si="1">IF(H6=0,0,ROUND(J6/H6*100,2))</f>
        <v>0</v>
      </c>
      <c r="L6" s="75"/>
    </row>
    <row r="7" customHeight="1" spans="1:12">
      <c r="A7" s="28"/>
      <c r="B7" s="29"/>
      <c r="C7" s="28"/>
      <c r="D7" s="30"/>
      <c r="E7" s="30"/>
      <c r="F7" s="28"/>
      <c r="G7" s="28"/>
      <c r="H7" s="46"/>
      <c r="I7" s="31"/>
      <c r="J7" s="44">
        <f t="shared" si="0"/>
        <v>0</v>
      </c>
      <c r="K7" s="128">
        <f t="shared" si="1"/>
        <v>0</v>
      </c>
      <c r="L7" s="75"/>
    </row>
    <row r="8" customHeight="1" spans="1:12">
      <c r="A8" s="28"/>
      <c r="B8" s="29"/>
      <c r="C8" s="28"/>
      <c r="D8" s="30"/>
      <c r="E8" s="30"/>
      <c r="F8" s="28"/>
      <c r="G8" s="28"/>
      <c r="H8" s="46"/>
      <c r="I8" s="31"/>
      <c r="J8" s="44">
        <f t="shared" si="0"/>
        <v>0</v>
      </c>
      <c r="K8" s="128">
        <f t="shared" si="1"/>
        <v>0</v>
      </c>
      <c r="L8" s="75"/>
    </row>
    <row r="9" customHeight="1" spans="1:12">
      <c r="A9" s="28"/>
      <c r="B9" s="29"/>
      <c r="C9" s="28"/>
      <c r="D9" s="30"/>
      <c r="E9" s="30"/>
      <c r="F9" s="28"/>
      <c r="G9" s="28"/>
      <c r="H9" s="46"/>
      <c r="I9" s="31"/>
      <c r="J9" s="44">
        <f t="shared" si="0"/>
        <v>0</v>
      </c>
      <c r="K9" s="128">
        <f t="shared" si="1"/>
        <v>0</v>
      </c>
      <c r="L9" s="75"/>
    </row>
    <row r="10" customHeight="1" spans="1:12">
      <c r="A10" s="28"/>
      <c r="B10" s="29"/>
      <c r="C10" s="28"/>
      <c r="D10" s="30"/>
      <c r="E10" s="30"/>
      <c r="F10" s="28"/>
      <c r="G10" s="28"/>
      <c r="H10" s="46"/>
      <c r="I10" s="31"/>
      <c r="J10" s="44">
        <f t="shared" si="0"/>
        <v>0</v>
      </c>
      <c r="K10" s="128">
        <f t="shared" si="1"/>
        <v>0</v>
      </c>
      <c r="L10" s="75"/>
    </row>
    <row r="11" customHeight="1" spans="1:12">
      <c r="A11" s="28"/>
      <c r="B11" s="29"/>
      <c r="C11" s="28"/>
      <c r="D11" s="30"/>
      <c r="E11" s="30"/>
      <c r="F11" s="28"/>
      <c r="G11" s="28"/>
      <c r="H11" s="46"/>
      <c r="I11" s="31"/>
      <c r="J11" s="44">
        <f t="shared" si="0"/>
        <v>0</v>
      </c>
      <c r="K11" s="128">
        <f t="shared" si="1"/>
        <v>0</v>
      </c>
      <c r="L11" s="75"/>
    </row>
    <row r="12" customHeight="1" spans="1:12">
      <c r="A12" s="28"/>
      <c r="B12" s="29"/>
      <c r="C12" s="28"/>
      <c r="D12" s="30"/>
      <c r="E12" s="30"/>
      <c r="F12" s="28"/>
      <c r="G12" s="28"/>
      <c r="H12" s="46"/>
      <c r="I12" s="31"/>
      <c r="J12" s="44">
        <f t="shared" si="0"/>
        <v>0</v>
      </c>
      <c r="K12" s="128">
        <f t="shared" si="1"/>
        <v>0</v>
      </c>
      <c r="L12" s="75"/>
    </row>
    <row r="13" customHeight="1" spans="1:12">
      <c r="A13" s="28"/>
      <c r="B13" s="29"/>
      <c r="C13" s="28"/>
      <c r="D13" s="30"/>
      <c r="E13" s="30"/>
      <c r="F13" s="28"/>
      <c r="G13" s="28"/>
      <c r="H13" s="46"/>
      <c r="I13" s="31"/>
      <c r="J13" s="44">
        <f t="shared" si="0"/>
        <v>0</v>
      </c>
      <c r="K13" s="128">
        <f t="shared" si="1"/>
        <v>0</v>
      </c>
      <c r="L13" s="75"/>
    </row>
    <row r="14" customHeight="1" spans="1:12">
      <c r="A14" s="28"/>
      <c r="B14" s="29"/>
      <c r="C14" s="28"/>
      <c r="D14" s="30"/>
      <c r="E14" s="30"/>
      <c r="F14" s="28"/>
      <c r="G14" s="28"/>
      <c r="H14" s="46"/>
      <c r="I14" s="31"/>
      <c r="J14" s="44">
        <f t="shared" si="0"/>
        <v>0</v>
      </c>
      <c r="K14" s="128">
        <f t="shared" si="1"/>
        <v>0</v>
      </c>
      <c r="L14" s="75"/>
    </row>
    <row r="15" customHeight="1" spans="1:12">
      <c r="A15" s="28"/>
      <c r="B15" s="29"/>
      <c r="C15" s="28"/>
      <c r="D15" s="30"/>
      <c r="E15" s="30"/>
      <c r="F15" s="28"/>
      <c r="G15" s="28"/>
      <c r="H15" s="46"/>
      <c r="I15" s="31"/>
      <c r="J15" s="44">
        <f t="shared" si="0"/>
        <v>0</v>
      </c>
      <c r="K15" s="128">
        <f t="shared" si="1"/>
        <v>0</v>
      </c>
      <c r="L15" s="75"/>
    </row>
    <row r="16" customHeight="1" spans="1:12">
      <c r="A16" s="28"/>
      <c r="B16" s="29"/>
      <c r="C16" s="28"/>
      <c r="D16" s="30"/>
      <c r="E16" s="30"/>
      <c r="F16" s="28"/>
      <c r="G16" s="28"/>
      <c r="H16" s="46"/>
      <c r="I16" s="31"/>
      <c r="J16" s="44">
        <f t="shared" si="0"/>
        <v>0</v>
      </c>
      <c r="K16" s="128">
        <f t="shared" si="1"/>
        <v>0</v>
      </c>
      <c r="L16" s="75"/>
    </row>
    <row r="17" customHeight="1" spans="1:12">
      <c r="A17" s="28"/>
      <c r="B17" s="29"/>
      <c r="C17" s="28"/>
      <c r="D17" s="30"/>
      <c r="E17" s="30"/>
      <c r="F17" s="28"/>
      <c r="G17" s="28"/>
      <c r="H17" s="46"/>
      <c r="I17" s="31"/>
      <c r="J17" s="44">
        <f t="shared" si="0"/>
        <v>0</v>
      </c>
      <c r="K17" s="128">
        <f t="shared" si="1"/>
        <v>0</v>
      </c>
      <c r="L17" s="75"/>
    </row>
    <row r="18" customHeight="1" spans="1:12">
      <c r="A18" s="28"/>
      <c r="B18" s="29"/>
      <c r="C18" s="28"/>
      <c r="D18" s="30"/>
      <c r="E18" s="30"/>
      <c r="F18" s="28"/>
      <c r="G18" s="28"/>
      <c r="H18" s="46"/>
      <c r="I18" s="31"/>
      <c r="J18" s="44">
        <f t="shared" si="0"/>
        <v>0</v>
      </c>
      <c r="K18" s="128">
        <f t="shared" si="1"/>
        <v>0</v>
      </c>
      <c r="L18" s="75"/>
    </row>
    <row r="19" customHeight="1" spans="1:12">
      <c r="A19" s="28"/>
      <c r="B19" s="29"/>
      <c r="C19" s="28"/>
      <c r="D19" s="30"/>
      <c r="E19" s="30"/>
      <c r="F19" s="28"/>
      <c r="G19" s="28"/>
      <c r="H19" s="46"/>
      <c r="I19" s="31"/>
      <c r="J19" s="44">
        <f t="shared" si="0"/>
        <v>0</v>
      </c>
      <c r="K19" s="128">
        <f t="shared" si="1"/>
        <v>0</v>
      </c>
      <c r="L19" s="75"/>
    </row>
    <row r="20" customHeight="1" spans="1:12">
      <c r="A20" s="28"/>
      <c r="B20" s="29"/>
      <c r="C20" s="28"/>
      <c r="D20" s="30"/>
      <c r="E20" s="30"/>
      <c r="F20" s="28"/>
      <c r="G20" s="28"/>
      <c r="H20" s="46"/>
      <c r="I20" s="31"/>
      <c r="J20" s="44">
        <f t="shared" si="0"/>
        <v>0</v>
      </c>
      <c r="K20" s="128">
        <f t="shared" si="1"/>
        <v>0</v>
      </c>
      <c r="L20" s="75"/>
    </row>
    <row r="21" customHeight="1" spans="1:12">
      <c r="A21" s="28"/>
      <c r="B21" s="29"/>
      <c r="C21" s="28"/>
      <c r="D21" s="30"/>
      <c r="E21" s="30"/>
      <c r="F21" s="28"/>
      <c r="G21" s="28"/>
      <c r="H21" s="46"/>
      <c r="I21" s="31"/>
      <c r="J21" s="44">
        <f t="shared" si="0"/>
        <v>0</v>
      </c>
      <c r="K21" s="128">
        <f t="shared" si="1"/>
        <v>0</v>
      </c>
      <c r="L21" s="75"/>
    </row>
    <row r="22" customHeight="1" spans="1:12">
      <c r="A22" s="28"/>
      <c r="B22" s="29"/>
      <c r="C22" s="28"/>
      <c r="D22" s="30"/>
      <c r="E22" s="30"/>
      <c r="F22" s="28"/>
      <c r="G22" s="28"/>
      <c r="H22" s="46"/>
      <c r="I22" s="31"/>
      <c r="J22" s="44">
        <f t="shared" si="0"/>
        <v>0</v>
      </c>
      <c r="K22" s="128">
        <f t="shared" si="1"/>
        <v>0</v>
      </c>
      <c r="L22" s="75"/>
    </row>
    <row r="23" customHeight="1" spans="1:12">
      <c r="A23" s="28"/>
      <c r="B23" s="29"/>
      <c r="C23" s="28"/>
      <c r="D23" s="30"/>
      <c r="E23" s="30"/>
      <c r="F23" s="28"/>
      <c r="G23" s="28"/>
      <c r="H23" s="46"/>
      <c r="I23" s="31"/>
      <c r="J23" s="44">
        <f t="shared" si="0"/>
        <v>0</v>
      </c>
      <c r="K23" s="128">
        <f t="shared" si="1"/>
        <v>0</v>
      </c>
      <c r="L23" s="75"/>
    </row>
    <row r="24" customHeight="1" spans="1:12">
      <c r="A24" s="28"/>
      <c r="B24" s="29"/>
      <c r="C24" s="28"/>
      <c r="D24" s="30"/>
      <c r="E24" s="30"/>
      <c r="F24" s="28"/>
      <c r="G24" s="28"/>
      <c r="H24" s="46"/>
      <c r="I24" s="31"/>
      <c r="J24" s="44">
        <f t="shared" si="0"/>
        <v>0</v>
      </c>
      <c r="K24" s="128">
        <f t="shared" si="1"/>
        <v>0</v>
      </c>
      <c r="L24" s="75"/>
    </row>
    <row r="25" customHeight="1" spans="1:12">
      <c r="A25" s="28"/>
      <c r="B25" s="29"/>
      <c r="C25" s="28"/>
      <c r="D25" s="30"/>
      <c r="E25" s="30"/>
      <c r="F25" s="28"/>
      <c r="G25" s="28"/>
      <c r="H25" s="46"/>
      <c r="I25" s="31"/>
      <c r="J25" s="44">
        <f t="shared" si="0"/>
        <v>0</v>
      </c>
      <c r="K25" s="128">
        <f t="shared" si="1"/>
        <v>0</v>
      </c>
      <c r="L25" s="75"/>
    </row>
    <row r="26" customHeight="1" spans="1:12">
      <c r="A26" s="28"/>
      <c r="B26" s="29"/>
      <c r="C26" s="28"/>
      <c r="D26" s="30"/>
      <c r="E26" s="30"/>
      <c r="F26" s="28"/>
      <c r="G26" s="28"/>
      <c r="H26" s="46"/>
      <c r="I26" s="31"/>
      <c r="J26" s="44">
        <f t="shared" si="0"/>
        <v>0</v>
      </c>
      <c r="K26" s="128">
        <f t="shared" si="1"/>
        <v>0</v>
      </c>
      <c r="L26" s="75"/>
    </row>
    <row r="27" customHeight="1" spans="1:12">
      <c r="A27" s="28"/>
      <c r="B27" s="29"/>
      <c r="C27" s="28"/>
      <c r="D27" s="30"/>
      <c r="E27" s="30"/>
      <c r="F27" s="28"/>
      <c r="G27" s="28"/>
      <c r="H27" s="46"/>
      <c r="I27" s="31"/>
      <c r="J27" s="44">
        <f t="shared" si="0"/>
        <v>0</v>
      </c>
      <c r="K27" s="128">
        <f t="shared" si="1"/>
        <v>0</v>
      </c>
      <c r="L27" s="75"/>
    </row>
    <row r="28" customHeight="1" spans="1:12">
      <c r="A28" s="28"/>
      <c r="B28" s="29"/>
      <c r="C28" s="28"/>
      <c r="D28" s="30"/>
      <c r="E28" s="30"/>
      <c r="F28" s="28"/>
      <c r="G28" s="28"/>
      <c r="H28" s="46"/>
      <c r="I28" s="31"/>
      <c r="J28" s="44">
        <f t="shared" si="0"/>
        <v>0</v>
      </c>
      <c r="K28" s="128">
        <f t="shared" si="1"/>
        <v>0</v>
      </c>
      <c r="L28" s="75"/>
    </row>
    <row r="29" customHeight="1" spans="1:12">
      <c r="A29" s="28"/>
      <c r="B29" s="33" t="s">
        <v>497</v>
      </c>
      <c r="C29" s="28"/>
      <c r="D29" s="30"/>
      <c r="E29" s="30"/>
      <c r="F29" s="28"/>
      <c r="G29" s="28"/>
      <c r="H29" s="46"/>
      <c r="I29" s="31"/>
      <c r="J29" s="44">
        <f t="shared" si="0"/>
        <v>0</v>
      </c>
      <c r="K29" s="128">
        <f t="shared" si="1"/>
        <v>0</v>
      </c>
      <c r="L29" s="75"/>
    </row>
    <row r="30" customHeight="1" spans="1:12">
      <c r="A30" s="34" t="s">
        <v>531</v>
      </c>
      <c r="B30" s="26"/>
      <c r="C30" s="37"/>
      <c r="D30" s="35"/>
      <c r="E30" s="35"/>
      <c r="F30" s="37"/>
      <c r="G30" s="37"/>
      <c r="H30" s="44">
        <f>SUM(H6:H29)</f>
        <v>0</v>
      </c>
      <c r="I30" s="36">
        <f>SUM(I6:I29)</f>
        <v>0</v>
      </c>
      <c r="J30" s="44">
        <f t="shared" si="0"/>
        <v>0</v>
      </c>
      <c r="K30" s="128">
        <f t="shared" si="1"/>
        <v>0</v>
      </c>
      <c r="L30" s="76"/>
    </row>
    <row r="31" customHeight="1" spans="1:12">
      <c r="A31" s="38" t="str">
        <f>申报表封面!C18</f>
        <v>被评估单位填表人：郭艳</v>
      </c>
      <c r="B31" s="38"/>
      <c r="C31" s="38"/>
      <c r="D31" s="38"/>
      <c r="E31" s="84"/>
      <c r="F31" s="84"/>
      <c r="G31" s="84"/>
      <c r="H31" s="39" t="str">
        <f>CONCATENATE(索引!$D$6,"：",索引!$D16,"    ",索引!$E16)</f>
        <v>评估人员：    </v>
      </c>
      <c r="I31" s="38"/>
      <c r="J31" s="38"/>
      <c r="K31" s="77"/>
      <c r="L31" s="77"/>
    </row>
    <row r="32" customHeight="1" spans="1:12">
      <c r="A32" s="84" t="str">
        <f>申报表封面!C20</f>
        <v>填表日期：2022年9月6日</v>
      </c>
      <c r="B32" s="84"/>
      <c r="C32" s="84"/>
      <c r="D32" s="84"/>
      <c r="E32" s="84"/>
      <c r="F32" s="84"/>
      <c r="G32" s="84"/>
      <c r="H32" s="84"/>
      <c r="I32" s="84"/>
      <c r="J32" s="84"/>
      <c r="K32" s="122"/>
      <c r="L32" s="122"/>
    </row>
    <row r="33" customHeight="1" spans="1:12">
      <c r="A33" s="68" t="s">
        <v>499</v>
      </c>
      <c r="B33" s="68"/>
      <c r="C33" s="68"/>
      <c r="D33" s="68"/>
      <c r="E33" s="68"/>
      <c r="F33" s="68"/>
      <c r="G33" s="68"/>
      <c r="H33" s="68"/>
      <c r="I33" s="68"/>
      <c r="J33" s="68"/>
      <c r="K33" s="518"/>
      <c r="L33" s="518"/>
    </row>
    <row r="34" customHeight="1" spans="1:12">
      <c r="A34" s="68"/>
      <c r="B34" s="69" t="s">
        <v>541</v>
      </c>
      <c r="C34" s="68"/>
      <c r="D34" s="68"/>
      <c r="E34" s="68"/>
      <c r="F34" s="68"/>
      <c r="G34" s="68"/>
      <c r="H34" s="68"/>
      <c r="I34" s="68"/>
      <c r="J34" s="68"/>
      <c r="K34" s="518"/>
      <c r="L34" s="518"/>
    </row>
    <row r="35" customHeight="1" spans="1:12">
      <c r="A35" s="68"/>
      <c r="B35" s="69" t="s">
        <v>542</v>
      </c>
      <c r="C35" s="68"/>
      <c r="D35" s="68"/>
      <c r="E35" s="68"/>
      <c r="F35" s="68"/>
      <c r="G35" s="68"/>
      <c r="H35" s="68"/>
      <c r="I35" s="68"/>
      <c r="J35" s="68"/>
      <c r="K35" s="518"/>
      <c r="L35" s="518"/>
    </row>
    <row r="36" customHeight="1" spans="1:12">
      <c r="A36" s="68"/>
      <c r="B36" s="69" t="s">
        <v>543</v>
      </c>
      <c r="C36" s="68"/>
      <c r="D36" s="68"/>
      <c r="E36" s="68"/>
      <c r="F36" s="68"/>
      <c r="G36" s="68"/>
      <c r="H36" s="68"/>
      <c r="I36" s="68"/>
      <c r="J36" s="68"/>
      <c r="K36" s="518"/>
      <c r="L36" s="518"/>
    </row>
    <row r="37" customHeight="1" spans="1:12">
      <c r="A37" s="68"/>
      <c r="B37" s="68"/>
      <c r="C37" s="68"/>
      <c r="D37" s="68"/>
      <c r="E37" s="68"/>
      <c r="F37" s="68"/>
      <c r="G37" s="68"/>
      <c r="H37" s="68"/>
      <c r="I37" s="68"/>
      <c r="J37" s="68"/>
      <c r="K37" s="518"/>
      <c r="L37" s="5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K2:L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J93"/>
  <sheetViews>
    <sheetView workbookViewId="0">
      <pane xSplit="1" ySplit="6" topLeftCell="B7" activePane="bottomRight" state="frozen"/>
      <selection/>
      <selection pane="topRight"/>
      <selection pane="bottomLeft"/>
      <selection pane="bottomRight" activeCell="G14" sqref="G14"/>
    </sheetView>
  </sheetViews>
  <sheetFormatPr defaultColWidth="9" defaultRowHeight="12.75"/>
  <cols>
    <col min="1" max="1" width="9.625" style="13" customWidth="1"/>
    <col min="2" max="2" width="41.125" style="13" customWidth="1"/>
    <col min="3" max="3" width="10.5" style="13" customWidth="1"/>
    <col min="4" max="5" width="11.875" style="13" customWidth="1"/>
    <col min="6" max="16384" width="9" style="13"/>
  </cols>
  <sheetData>
    <row r="1" ht="27" customHeight="1" spans="1:5">
      <c r="A1" s="775" t="s">
        <v>0</v>
      </c>
      <c r="B1" s="776"/>
      <c r="C1" s="776"/>
      <c r="D1" s="776"/>
      <c r="E1" s="776"/>
    </row>
    <row r="2" s="533" customFormat="1" ht="17.25" customHeight="1" spans="1:10">
      <c r="A2" s="777" t="s">
        <v>1</v>
      </c>
      <c r="B2" s="778" t="s">
        <v>2</v>
      </c>
      <c r="C2" s="549"/>
      <c r="D2" s="549"/>
      <c r="E2" s="549"/>
      <c r="F2" s="558"/>
      <c r="G2" s="558"/>
      <c r="H2" s="558"/>
      <c r="I2" s="558"/>
      <c r="J2" s="558"/>
    </row>
    <row r="3" s="533" customFormat="1" ht="17.25" customHeight="1" spans="1:10">
      <c r="A3" s="549" t="s">
        <v>3</v>
      </c>
      <c r="B3" s="779" t="s">
        <v>4</v>
      </c>
      <c r="C3" s="549"/>
      <c r="D3" s="549"/>
      <c r="E3" s="780"/>
      <c r="F3" s="558"/>
      <c r="G3" s="558"/>
      <c r="H3" s="558"/>
      <c r="I3" s="558"/>
      <c r="J3" s="558"/>
    </row>
    <row r="4" s="533" customFormat="1" ht="17.25" customHeight="1" spans="1:10">
      <c r="A4" s="549" t="s">
        <v>5</v>
      </c>
      <c r="B4" s="781" t="s">
        <v>6</v>
      </c>
      <c r="C4" s="549" t="s">
        <v>7</v>
      </c>
      <c r="D4" s="782"/>
      <c r="E4" s="780"/>
      <c r="F4" s="558"/>
      <c r="G4" s="558"/>
      <c r="H4" s="558"/>
      <c r="I4" s="558"/>
      <c r="J4" s="558"/>
    </row>
    <row r="5" s="533" customFormat="1" ht="17.25" customHeight="1" spans="1:10">
      <c r="A5" s="549" t="s">
        <v>8</v>
      </c>
      <c r="B5" s="781" t="s">
        <v>9</v>
      </c>
      <c r="C5" s="549" t="s">
        <v>10</v>
      </c>
      <c r="D5" s="783" t="s">
        <v>11</v>
      </c>
      <c r="E5" s="780"/>
      <c r="F5" s="558" t="s">
        <v>12</v>
      </c>
      <c r="G5" s="558"/>
      <c r="H5" s="558"/>
      <c r="I5" s="558"/>
      <c r="J5" s="558"/>
    </row>
    <row r="6" ht="17.25" customHeight="1" spans="1:10">
      <c r="A6" s="24" t="s">
        <v>13</v>
      </c>
      <c r="B6" s="24" t="s">
        <v>14</v>
      </c>
      <c r="C6" s="24" t="s">
        <v>15</v>
      </c>
      <c r="D6" s="550" t="s">
        <v>16</v>
      </c>
      <c r="E6" s="550" t="s">
        <v>16</v>
      </c>
      <c r="F6" s="18"/>
      <c r="G6" s="18"/>
      <c r="H6" s="18"/>
      <c r="I6" s="18"/>
      <c r="J6" s="18"/>
    </row>
    <row r="7" ht="17.25" customHeight="1" spans="1:10">
      <c r="A7" s="784">
        <v>1</v>
      </c>
      <c r="B7" s="785" t="s">
        <v>17</v>
      </c>
      <c r="C7" s="786" t="str">
        <f t="shared" ref="C7:C17" si="0">IF(D7=0,"×","√")</f>
        <v>×</v>
      </c>
      <c r="D7" s="82"/>
      <c r="E7" s="82"/>
      <c r="F7" s="18"/>
      <c r="G7" s="18"/>
      <c r="H7" s="18"/>
      <c r="I7" s="18"/>
      <c r="J7" s="18"/>
    </row>
    <row r="8" ht="17.25" customHeight="1" spans="1:10">
      <c r="A8" s="784">
        <v>2</v>
      </c>
      <c r="B8" s="785" t="s">
        <v>18</v>
      </c>
      <c r="C8" s="786" t="str">
        <f t="shared" si="0"/>
        <v>×</v>
      </c>
      <c r="D8" s="82"/>
      <c r="E8" s="82"/>
      <c r="F8" s="18"/>
      <c r="G8" s="18"/>
      <c r="H8" s="18"/>
      <c r="I8" s="18"/>
      <c r="J8" s="18"/>
    </row>
    <row r="9" ht="17.25" customHeight="1" spans="1:10">
      <c r="A9" s="784">
        <v>3</v>
      </c>
      <c r="B9" s="785" t="s">
        <v>19</v>
      </c>
      <c r="C9" s="786" t="str">
        <f t="shared" si="0"/>
        <v>×</v>
      </c>
      <c r="D9" s="787"/>
      <c r="E9" s="787"/>
      <c r="F9" s="18"/>
      <c r="G9" s="18"/>
      <c r="H9" s="18"/>
      <c r="I9" s="18"/>
      <c r="J9" s="18"/>
    </row>
    <row r="10" ht="17.25" customHeight="1" spans="1:10">
      <c r="A10" s="784" t="s">
        <v>20</v>
      </c>
      <c r="B10" s="785" t="s">
        <v>21</v>
      </c>
      <c r="C10" s="786" t="str">
        <f t="shared" si="0"/>
        <v>×</v>
      </c>
      <c r="D10" s="787"/>
      <c r="E10" s="787"/>
      <c r="F10" s="18"/>
      <c r="G10" s="18"/>
      <c r="H10" s="18"/>
      <c r="I10" s="18"/>
      <c r="J10" s="18"/>
    </row>
    <row r="11" ht="17.25" customHeight="1" spans="1:10">
      <c r="A11" s="784" t="s">
        <v>22</v>
      </c>
      <c r="B11" s="785" t="s">
        <v>23</v>
      </c>
      <c r="C11" s="786" t="str">
        <f t="shared" si="0"/>
        <v>×</v>
      </c>
      <c r="D11" s="787"/>
      <c r="E11" s="787"/>
      <c r="F11" s="18"/>
      <c r="G11" s="18"/>
      <c r="H11" s="18"/>
      <c r="I11" s="18"/>
      <c r="J11" s="18"/>
    </row>
    <row r="12" ht="17.25" customHeight="1" spans="1:10">
      <c r="A12" s="784" t="s">
        <v>24</v>
      </c>
      <c r="B12" s="785" t="s">
        <v>25</v>
      </c>
      <c r="C12" s="786" t="str">
        <f t="shared" si="0"/>
        <v>×</v>
      </c>
      <c r="D12" s="787"/>
      <c r="E12" s="787"/>
      <c r="F12" s="18"/>
      <c r="G12" s="18"/>
      <c r="H12" s="18"/>
      <c r="I12" s="18"/>
      <c r="J12" s="18"/>
    </row>
    <row r="13" ht="17.25" customHeight="1" spans="1:10">
      <c r="A13" s="784" t="s">
        <v>26</v>
      </c>
      <c r="B13" s="785" t="s">
        <v>27</v>
      </c>
      <c r="C13" s="786" t="str">
        <f t="shared" si="0"/>
        <v>×</v>
      </c>
      <c r="D13" s="787"/>
      <c r="E13" s="787"/>
      <c r="F13" s="18"/>
      <c r="G13" s="18"/>
      <c r="H13" s="18"/>
      <c r="I13" s="18"/>
      <c r="J13" s="18"/>
    </row>
    <row r="14" ht="17.25" customHeight="1" spans="1:10">
      <c r="A14" s="784" t="s">
        <v>28</v>
      </c>
      <c r="B14" s="785" t="s">
        <v>29</v>
      </c>
      <c r="C14" s="786" t="str">
        <f t="shared" si="0"/>
        <v>×</v>
      </c>
      <c r="D14" s="787"/>
      <c r="E14" s="787"/>
      <c r="F14" s="18"/>
      <c r="G14" s="18"/>
      <c r="H14" s="18"/>
      <c r="I14" s="18"/>
      <c r="J14" s="18"/>
    </row>
    <row r="15" ht="17.25" customHeight="1" spans="1:10">
      <c r="A15" s="784" t="s">
        <v>30</v>
      </c>
      <c r="B15" s="785" t="s">
        <v>31</v>
      </c>
      <c r="C15" s="786" t="str">
        <f t="shared" si="0"/>
        <v>×</v>
      </c>
      <c r="D15" s="787"/>
      <c r="E15" s="787"/>
      <c r="F15" s="18"/>
      <c r="G15" s="18"/>
      <c r="H15" s="18"/>
      <c r="I15" s="18"/>
      <c r="J15" s="18"/>
    </row>
    <row r="16" ht="17.25" customHeight="1" spans="1:10">
      <c r="A16" s="784" t="s">
        <v>32</v>
      </c>
      <c r="B16" s="785" t="s">
        <v>33</v>
      </c>
      <c r="C16" s="786" t="str">
        <f t="shared" si="0"/>
        <v>×</v>
      </c>
      <c r="D16" s="787"/>
      <c r="E16" s="787"/>
      <c r="F16" s="18"/>
      <c r="G16" s="18"/>
      <c r="H16" s="18"/>
      <c r="I16" s="18"/>
      <c r="J16" s="18"/>
    </row>
    <row r="17" ht="17.25" customHeight="1" spans="1:10">
      <c r="A17" s="784" t="s">
        <v>34</v>
      </c>
      <c r="B17" s="785" t="s">
        <v>35</v>
      </c>
      <c r="C17" s="786" t="str">
        <f t="shared" si="0"/>
        <v>×</v>
      </c>
      <c r="D17" s="787"/>
      <c r="E17" s="787"/>
      <c r="F17" s="18"/>
      <c r="G17" s="18"/>
      <c r="H17" s="18"/>
      <c r="I17" s="18"/>
      <c r="J17" s="18"/>
    </row>
    <row r="18" ht="17.25" customHeight="1" spans="1:10">
      <c r="A18" s="784" t="s">
        <v>36</v>
      </c>
      <c r="B18" s="785" t="s">
        <v>37</v>
      </c>
      <c r="C18" s="786" t="str">
        <f t="shared" ref="C18:C23" si="1">IF(D18=0,"×","√")</f>
        <v>×</v>
      </c>
      <c r="D18" s="787"/>
      <c r="E18" s="787"/>
      <c r="F18" s="18"/>
      <c r="G18" s="18"/>
      <c r="H18" s="18"/>
      <c r="I18" s="18"/>
      <c r="J18" s="18"/>
    </row>
    <row r="19" ht="17.25" customHeight="1" spans="1:10">
      <c r="A19" s="784" t="s">
        <v>38</v>
      </c>
      <c r="B19" s="785" t="s">
        <v>39</v>
      </c>
      <c r="C19" s="786" t="str">
        <f t="shared" si="1"/>
        <v>×</v>
      </c>
      <c r="D19" s="787"/>
      <c r="E19" s="787"/>
      <c r="F19" s="18"/>
      <c r="G19" s="18"/>
      <c r="H19" s="18"/>
      <c r="I19" s="18"/>
      <c r="J19" s="18"/>
    </row>
    <row r="20" ht="17.25" customHeight="1" spans="1:10">
      <c r="A20" s="784" t="s">
        <v>40</v>
      </c>
      <c r="B20" s="785" t="s">
        <v>41</v>
      </c>
      <c r="C20" s="786" t="str">
        <f t="shared" si="1"/>
        <v>×</v>
      </c>
      <c r="D20" s="787"/>
      <c r="E20" s="787"/>
      <c r="F20" s="18"/>
      <c r="G20" s="18"/>
      <c r="H20" s="18"/>
      <c r="I20" s="18"/>
      <c r="J20" s="18"/>
    </row>
    <row r="21" ht="17.25" customHeight="1" spans="1:10">
      <c r="A21" s="784" t="s">
        <v>42</v>
      </c>
      <c r="B21" s="785" t="s">
        <v>43</v>
      </c>
      <c r="C21" s="786" t="str">
        <f t="shared" si="1"/>
        <v>×</v>
      </c>
      <c r="D21" s="787"/>
      <c r="E21" s="787"/>
      <c r="F21" s="18"/>
      <c r="G21" s="18"/>
      <c r="H21" s="18"/>
      <c r="I21" s="18"/>
      <c r="J21" s="18"/>
    </row>
    <row r="22" ht="17.25" customHeight="1" spans="1:10">
      <c r="A22" s="784" t="s">
        <v>44</v>
      </c>
      <c r="B22" s="785" t="s">
        <v>45</v>
      </c>
      <c r="C22" s="786" t="str">
        <f t="shared" si="1"/>
        <v>×</v>
      </c>
      <c r="D22" s="787"/>
      <c r="E22" s="787"/>
      <c r="F22" s="18"/>
      <c r="G22" s="18"/>
      <c r="H22" s="18"/>
      <c r="I22" s="18"/>
      <c r="J22" s="18"/>
    </row>
    <row r="23" ht="17.25" customHeight="1" spans="1:10">
      <c r="A23" s="784" t="s">
        <v>46</v>
      </c>
      <c r="B23" s="785" t="s">
        <v>47</v>
      </c>
      <c r="C23" s="786" t="str">
        <f t="shared" si="1"/>
        <v>×</v>
      </c>
      <c r="D23" s="787"/>
      <c r="E23" s="787"/>
      <c r="F23" s="18"/>
      <c r="G23" s="18"/>
      <c r="H23" s="18"/>
      <c r="I23" s="18"/>
      <c r="J23" s="18"/>
    </row>
    <row r="24" ht="17.25" customHeight="1" spans="1:10">
      <c r="A24" s="784" t="s">
        <v>48</v>
      </c>
      <c r="B24" s="785" t="s">
        <v>49</v>
      </c>
      <c r="C24" s="786" t="str">
        <f t="shared" ref="C24:C47" si="2">IF(D24=0,"×","√")</f>
        <v>×</v>
      </c>
      <c r="D24" s="787"/>
      <c r="E24" s="787"/>
      <c r="F24" s="18"/>
      <c r="G24" s="18"/>
      <c r="H24" s="18"/>
      <c r="I24" s="18"/>
      <c r="J24" s="18"/>
    </row>
    <row r="25" ht="17.25" customHeight="1" spans="1:10">
      <c r="A25" s="784" t="s">
        <v>50</v>
      </c>
      <c r="B25" s="785" t="s">
        <v>51</v>
      </c>
      <c r="C25" s="786" t="str">
        <f t="shared" si="2"/>
        <v>×</v>
      </c>
      <c r="D25" s="787"/>
      <c r="E25" s="787"/>
      <c r="F25" s="18"/>
      <c r="G25" s="18"/>
      <c r="H25" s="18"/>
      <c r="I25" s="18"/>
      <c r="J25" s="18"/>
    </row>
    <row r="26" ht="17.25" customHeight="1" spans="1:10">
      <c r="A26" s="784" t="s">
        <v>52</v>
      </c>
      <c r="B26" s="785" t="s">
        <v>53</v>
      </c>
      <c r="C26" s="786" t="str">
        <f t="shared" si="2"/>
        <v>×</v>
      </c>
      <c r="D26" s="787"/>
      <c r="E26" s="787"/>
      <c r="F26" s="18"/>
      <c r="G26" s="18"/>
      <c r="H26" s="18"/>
      <c r="I26" s="18"/>
      <c r="J26" s="18"/>
    </row>
    <row r="27" ht="17.25" customHeight="1" spans="1:10">
      <c r="A27" s="784" t="s">
        <v>54</v>
      </c>
      <c r="B27" s="785" t="s">
        <v>55</v>
      </c>
      <c r="C27" s="786" t="str">
        <f t="shared" si="2"/>
        <v>×</v>
      </c>
      <c r="D27" s="787"/>
      <c r="E27" s="787"/>
      <c r="F27" s="18"/>
      <c r="G27" s="18"/>
      <c r="H27" s="18"/>
      <c r="I27" s="18"/>
      <c r="J27" s="18"/>
    </row>
    <row r="28" ht="17.25" customHeight="1" spans="1:10">
      <c r="A28" s="784" t="s">
        <v>56</v>
      </c>
      <c r="B28" s="785" t="s">
        <v>57</v>
      </c>
      <c r="C28" s="786" t="str">
        <f t="shared" si="2"/>
        <v>×</v>
      </c>
      <c r="D28" s="787"/>
      <c r="E28" s="787"/>
      <c r="F28" s="18"/>
      <c r="G28" s="18"/>
      <c r="H28" s="18"/>
      <c r="I28" s="18"/>
      <c r="J28" s="18"/>
    </row>
    <row r="29" ht="17.25" customHeight="1" spans="1:10">
      <c r="A29" s="784" t="s">
        <v>58</v>
      </c>
      <c r="B29" s="785" t="s">
        <v>59</v>
      </c>
      <c r="C29" s="786" t="str">
        <f t="shared" si="2"/>
        <v>×</v>
      </c>
      <c r="D29" s="787"/>
      <c r="E29" s="787"/>
      <c r="F29" s="18"/>
      <c r="G29" s="18"/>
      <c r="H29" s="18"/>
      <c r="I29" s="18"/>
      <c r="J29" s="18"/>
    </row>
    <row r="30" ht="17.25" customHeight="1" spans="1:10">
      <c r="A30" s="784" t="s">
        <v>60</v>
      </c>
      <c r="B30" s="785" t="s">
        <v>61</v>
      </c>
      <c r="C30" s="786" t="str">
        <f t="shared" si="2"/>
        <v>×</v>
      </c>
      <c r="D30" s="787"/>
      <c r="E30" s="787"/>
      <c r="F30" s="18"/>
      <c r="G30" s="18"/>
      <c r="H30" s="18"/>
      <c r="I30" s="18"/>
      <c r="J30" s="18"/>
    </row>
    <row r="31" ht="17.25" customHeight="1" spans="1:10">
      <c r="A31" s="784" t="s">
        <v>62</v>
      </c>
      <c r="B31" s="785" t="s">
        <v>63</v>
      </c>
      <c r="C31" s="786" t="str">
        <f t="shared" si="2"/>
        <v>×</v>
      </c>
      <c r="D31" s="787"/>
      <c r="E31" s="787"/>
      <c r="F31" s="18"/>
      <c r="G31" s="18"/>
      <c r="H31" s="18"/>
      <c r="I31" s="18"/>
      <c r="J31" s="18"/>
    </row>
    <row r="32" ht="17.25" customHeight="1" spans="1:10">
      <c r="A32" s="784" t="s">
        <v>64</v>
      </c>
      <c r="B32" s="785" t="s">
        <v>65</v>
      </c>
      <c r="C32" s="786" t="str">
        <f t="shared" si="2"/>
        <v>×</v>
      </c>
      <c r="D32" s="787"/>
      <c r="E32" s="787"/>
      <c r="F32" s="18"/>
      <c r="G32" s="18"/>
      <c r="H32" s="18"/>
      <c r="I32" s="18"/>
      <c r="J32" s="18"/>
    </row>
    <row r="33" ht="17.25" customHeight="1" spans="1:10">
      <c r="A33" s="784" t="s">
        <v>66</v>
      </c>
      <c r="B33" s="785" t="s">
        <v>67</v>
      </c>
      <c r="C33" s="786" t="str">
        <f t="shared" si="2"/>
        <v>×</v>
      </c>
      <c r="D33" s="787"/>
      <c r="E33" s="787"/>
      <c r="F33" s="18"/>
      <c r="G33" s="18"/>
      <c r="H33" s="18"/>
      <c r="I33" s="18"/>
      <c r="J33" s="18"/>
    </row>
    <row r="34" ht="17.25" customHeight="1" spans="1:10">
      <c r="A34" s="784" t="s">
        <v>68</v>
      </c>
      <c r="B34" s="785" t="s">
        <v>69</v>
      </c>
      <c r="C34" s="786" t="str">
        <f t="shared" si="2"/>
        <v>×</v>
      </c>
      <c r="D34" s="787"/>
      <c r="E34" s="787"/>
      <c r="F34" s="18"/>
      <c r="G34" s="18"/>
      <c r="H34" s="18"/>
      <c r="I34" s="18"/>
      <c r="J34" s="18"/>
    </row>
    <row r="35" ht="17.25" customHeight="1" spans="1:10">
      <c r="A35" s="784" t="s">
        <v>70</v>
      </c>
      <c r="B35" s="785" t="s">
        <v>71</v>
      </c>
      <c r="C35" s="786" t="str">
        <f t="shared" si="2"/>
        <v>×</v>
      </c>
      <c r="D35" s="787"/>
      <c r="E35" s="787"/>
      <c r="F35" s="18"/>
      <c r="G35" s="18"/>
      <c r="H35" s="18"/>
      <c r="I35" s="18"/>
      <c r="J35" s="18"/>
    </row>
    <row r="36" ht="17.25" customHeight="1" spans="1:10">
      <c r="A36" s="784" t="s">
        <v>72</v>
      </c>
      <c r="B36" s="785" t="s">
        <v>73</v>
      </c>
      <c r="C36" s="786" t="str">
        <f t="shared" si="2"/>
        <v>×</v>
      </c>
      <c r="D36" s="787"/>
      <c r="E36" s="787"/>
      <c r="F36" s="18"/>
      <c r="G36" s="18"/>
      <c r="H36" s="18"/>
      <c r="I36" s="18"/>
      <c r="J36" s="18"/>
    </row>
    <row r="37" ht="17.25" customHeight="1" spans="1:10">
      <c r="A37" s="784" t="s">
        <v>74</v>
      </c>
      <c r="B37" s="785" t="s">
        <v>75</v>
      </c>
      <c r="C37" s="786" t="str">
        <f t="shared" si="2"/>
        <v>×</v>
      </c>
      <c r="D37" s="787"/>
      <c r="E37" s="787"/>
      <c r="F37" s="18"/>
      <c r="G37" s="18"/>
      <c r="H37" s="18"/>
      <c r="I37" s="18"/>
      <c r="J37" s="18"/>
    </row>
    <row r="38" ht="17.25" customHeight="1" spans="1:10">
      <c r="A38" s="784" t="s">
        <v>76</v>
      </c>
      <c r="B38" s="785" t="s">
        <v>77</v>
      </c>
      <c r="C38" s="786" t="str">
        <f t="shared" si="2"/>
        <v>×</v>
      </c>
      <c r="D38" s="787"/>
      <c r="E38" s="787"/>
      <c r="F38" s="18"/>
      <c r="G38" s="18"/>
      <c r="H38" s="18"/>
      <c r="I38" s="18"/>
      <c r="J38" s="18"/>
    </row>
    <row r="39" ht="17.25" customHeight="1" spans="1:10">
      <c r="A39" s="784" t="s">
        <v>78</v>
      </c>
      <c r="B39" s="785" t="s">
        <v>79</v>
      </c>
      <c r="C39" s="786" t="str">
        <f t="shared" si="2"/>
        <v>×</v>
      </c>
      <c r="D39" s="787"/>
      <c r="E39" s="787"/>
      <c r="F39" s="18"/>
      <c r="G39" s="18"/>
      <c r="H39" s="18"/>
      <c r="I39" s="18"/>
      <c r="J39" s="18"/>
    </row>
    <row r="40" ht="17.25" customHeight="1" spans="1:10">
      <c r="A40" s="784" t="s">
        <v>80</v>
      </c>
      <c r="B40" s="785" t="s">
        <v>81</v>
      </c>
      <c r="C40" s="786" t="str">
        <f t="shared" si="2"/>
        <v>×</v>
      </c>
      <c r="D40" s="787"/>
      <c r="E40" s="787"/>
      <c r="F40" s="18"/>
      <c r="G40" s="18"/>
      <c r="H40" s="18"/>
      <c r="I40" s="18"/>
      <c r="J40" s="18"/>
    </row>
    <row r="41" ht="17.25" customHeight="1" spans="1:10">
      <c r="A41" s="784" t="s">
        <v>82</v>
      </c>
      <c r="B41" s="785" t="s">
        <v>83</v>
      </c>
      <c r="C41" s="786" t="str">
        <f t="shared" si="2"/>
        <v>×</v>
      </c>
      <c r="D41" s="787"/>
      <c r="E41" s="787"/>
      <c r="F41" s="18"/>
      <c r="G41" s="18"/>
      <c r="H41" s="18"/>
      <c r="I41" s="18"/>
      <c r="J41" s="18"/>
    </row>
    <row r="42" ht="17.25" customHeight="1" spans="1:10">
      <c r="A42" s="784" t="s">
        <v>84</v>
      </c>
      <c r="B42" s="785" t="s">
        <v>85</v>
      </c>
      <c r="C42" s="786" t="str">
        <f t="shared" si="2"/>
        <v>×</v>
      </c>
      <c r="D42" s="787"/>
      <c r="E42" s="787"/>
      <c r="F42" s="18"/>
      <c r="G42" s="18"/>
      <c r="H42" s="18"/>
      <c r="I42" s="18"/>
      <c r="J42" s="18"/>
    </row>
    <row r="43" ht="17.25" customHeight="1" spans="1:10">
      <c r="A43" s="784" t="s">
        <v>86</v>
      </c>
      <c r="B43" s="785" t="s">
        <v>87</v>
      </c>
      <c r="C43" s="786" t="str">
        <f t="shared" si="2"/>
        <v>×</v>
      </c>
      <c r="D43" s="787"/>
      <c r="E43" s="787"/>
      <c r="F43" s="18"/>
      <c r="G43" s="18"/>
      <c r="H43" s="18"/>
      <c r="I43" s="18"/>
      <c r="J43" s="18"/>
    </row>
    <row r="44" ht="17.25" customHeight="1" spans="1:10">
      <c r="A44" s="784" t="s">
        <v>88</v>
      </c>
      <c r="B44" s="785" t="s">
        <v>89</v>
      </c>
      <c r="C44" s="786" t="str">
        <f t="shared" si="2"/>
        <v>×</v>
      </c>
      <c r="D44" s="787"/>
      <c r="E44" s="787"/>
      <c r="F44" s="18"/>
      <c r="G44" s="18"/>
      <c r="H44" s="18"/>
      <c r="I44" s="18"/>
      <c r="J44" s="18"/>
    </row>
    <row r="45" ht="17.25" customHeight="1" spans="1:10">
      <c r="A45" s="784" t="s">
        <v>90</v>
      </c>
      <c r="B45" s="785" t="s">
        <v>91</v>
      </c>
      <c r="C45" s="786" t="str">
        <f t="shared" si="2"/>
        <v>×</v>
      </c>
      <c r="D45" s="787"/>
      <c r="E45" s="787"/>
      <c r="F45" s="18"/>
      <c r="G45" s="18"/>
      <c r="H45" s="18"/>
      <c r="I45" s="18"/>
      <c r="J45" s="18"/>
    </row>
    <row r="46" ht="17.25" customHeight="1" spans="1:10">
      <c r="A46" s="784" t="s">
        <v>92</v>
      </c>
      <c r="B46" s="785" t="s">
        <v>93</v>
      </c>
      <c r="C46" s="786" t="str">
        <f t="shared" si="2"/>
        <v>×</v>
      </c>
      <c r="D46" s="787"/>
      <c r="E46" s="787"/>
      <c r="F46" s="18"/>
      <c r="G46" s="18"/>
      <c r="H46" s="18"/>
      <c r="I46" s="18"/>
      <c r="J46" s="18"/>
    </row>
    <row r="47" ht="17.25" customHeight="1" spans="1:10">
      <c r="A47" s="784" t="s">
        <v>94</v>
      </c>
      <c r="B47" s="785" t="s">
        <v>95</v>
      </c>
      <c r="C47" s="786" t="str">
        <f t="shared" si="2"/>
        <v>×</v>
      </c>
      <c r="D47" s="787"/>
      <c r="E47" s="787"/>
      <c r="F47" s="18"/>
      <c r="G47" s="18"/>
      <c r="H47" s="18"/>
      <c r="I47" s="18"/>
      <c r="J47" s="18"/>
    </row>
    <row r="48" ht="17.25" customHeight="1" spans="1:10">
      <c r="A48" s="784" t="s">
        <v>96</v>
      </c>
      <c r="B48" s="785" t="s">
        <v>97</v>
      </c>
      <c r="C48" s="786" t="str">
        <f t="shared" ref="C48:C54" si="3">IF(D48=0,"×","√")</f>
        <v>×</v>
      </c>
      <c r="D48" s="787"/>
      <c r="E48" s="787"/>
      <c r="F48" s="18"/>
      <c r="G48" s="18"/>
      <c r="H48" s="18"/>
      <c r="I48" s="18"/>
      <c r="J48" s="18"/>
    </row>
    <row r="49" ht="17.25" customHeight="1" spans="1:10">
      <c r="A49" s="784" t="s">
        <v>98</v>
      </c>
      <c r="B49" s="785" t="s">
        <v>99</v>
      </c>
      <c r="C49" s="786" t="str">
        <f t="shared" si="3"/>
        <v>×</v>
      </c>
      <c r="D49" s="787"/>
      <c r="E49" s="787"/>
      <c r="F49" s="18"/>
      <c r="G49" s="18"/>
      <c r="H49" s="18"/>
      <c r="I49" s="18"/>
      <c r="J49" s="18"/>
    </row>
    <row r="50" ht="17.25" customHeight="1" spans="1:10">
      <c r="A50" s="784" t="s">
        <v>100</v>
      </c>
      <c r="B50" s="785" t="s">
        <v>101</v>
      </c>
      <c r="C50" s="786" t="str">
        <f t="shared" si="3"/>
        <v>×</v>
      </c>
      <c r="D50" s="787"/>
      <c r="E50" s="787"/>
      <c r="F50" s="18"/>
      <c r="G50" s="18"/>
      <c r="H50" s="18"/>
      <c r="I50" s="18"/>
      <c r="J50" s="18"/>
    </row>
    <row r="51" ht="17.25" customHeight="1" spans="1:10">
      <c r="A51" s="784" t="s">
        <v>102</v>
      </c>
      <c r="B51" s="785" t="s">
        <v>103</v>
      </c>
      <c r="C51" s="786" t="str">
        <f t="shared" si="3"/>
        <v>×</v>
      </c>
      <c r="D51" s="787"/>
      <c r="E51" s="787"/>
      <c r="F51" s="18"/>
      <c r="G51" s="18"/>
      <c r="H51" s="18"/>
      <c r="I51" s="18"/>
      <c r="J51" s="18"/>
    </row>
    <row r="52" ht="17.25" customHeight="1" spans="1:10">
      <c r="A52" s="784" t="s">
        <v>104</v>
      </c>
      <c r="B52" s="785" t="s">
        <v>105</v>
      </c>
      <c r="C52" s="786" t="str">
        <f t="shared" si="3"/>
        <v>×</v>
      </c>
      <c r="D52" s="787"/>
      <c r="E52" s="787"/>
      <c r="F52" s="18"/>
      <c r="G52" s="18"/>
      <c r="H52" s="18"/>
      <c r="I52" s="18"/>
      <c r="J52" s="18"/>
    </row>
    <row r="53" ht="17.25" customHeight="1" spans="1:10">
      <c r="A53" s="784" t="s">
        <v>106</v>
      </c>
      <c r="B53" s="785" t="s">
        <v>107</v>
      </c>
      <c r="C53" s="786" t="str">
        <f t="shared" si="3"/>
        <v>×</v>
      </c>
      <c r="D53" s="787"/>
      <c r="E53" s="787"/>
      <c r="F53" s="18"/>
      <c r="G53" s="18"/>
      <c r="H53" s="18"/>
      <c r="I53" s="18"/>
      <c r="J53" s="18"/>
    </row>
    <row r="54" ht="17.25" customHeight="1" spans="1:10">
      <c r="A54" s="784" t="s">
        <v>108</v>
      </c>
      <c r="B54" s="785" t="s">
        <v>109</v>
      </c>
      <c r="C54" s="786" t="str">
        <f t="shared" si="3"/>
        <v>×</v>
      </c>
      <c r="D54" s="787"/>
      <c r="E54" s="787"/>
      <c r="F54" s="18"/>
      <c r="G54" s="18"/>
      <c r="H54" s="18"/>
      <c r="I54" s="18"/>
      <c r="J54" s="18"/>
    </row>
    <row r="55" ht="17.25" customHeight="1" spans="1:10">
      <c r="A55" s="784" t="s">
        <v>110</v>
      </c>
      <c r="B55" s="785" t="s">
        <v>111</v>
      </c>
      <c r="C55" s="786" t="str">
        <f t="shared" ref="C55:C67" si="4">IF(D55=0,"×","√")</f>
        <v>×</v>
      </c>
      <c r="D55" s="787"/>
      <c r="E55" s="787"/>
      <c r="F55" s="18"/>
      <c r="G55" s="18"/>
      <c r="H55" s="18"/>
      <c r="I55" s="18"/>
      <c r="J55" s="18"/>
    </row>
    <row r="56" ht="17.25" customHeight="1" spans="1:10">
      <c r="A56" s="784" t="s">
        <v>112</v>
      </c>
      <c r="B56" s="785" t="s">
        <v>113</v>
      </c>
      <c r="C56" s="786" t="str">
        <f t="shared" si="4"/>
        <v>×</v>
      </c>
      <c r="D56" s="787"/>
      <c r="E56" s="787"/>
      <c r="F56" s="18"/>
      <c r="G56" s="18"/>
      <c r="H56" s="18"/>
      <c r="I56" s="18"/>
      <c r="J56" s="18"/>
    </row>
    <row r="57" ht="17.25" customHeight="1" spans="1:10">
      <c r="A57" s="784" t="s">
        <v>114</v>
      </c>
      <c r="B57" s="785" t="s">
        <v>115</v>
      </c>
      <c r="C57" s="786" t="str">
        <f t="shared" si="4"/>
        <v>×</v>
      </c>
      <c r="D57" s="787"/>
      <c r="E57" s="787"/>
      <c r="F57" s="18"/>
      <c r="G57" s="18"/>
      <c r="H57" s="18"/>
      <c r="I57" s="18"/>
      <c r="J57" s="18"/>
    </row>
    <row r="58" ht="17.25" customHeight="1" spans="1:10">
      <c r="A58" s="784" t="s">
        <v>116</v>
      </c>
      <c r="B58" s="785" t="s">
        <v>117</v>
      </c>
      <c r="C58" s="786" t="str">
        <f t="shared" si="4"/>
        <v>×</v>
      </c>
      <c r="D58" s="787"/>
      <c r="E58" s="787"/>
      <c r="F58" s="18"/>
      <c r="G58" s="18"/>
      <c r="H58" s="18"/>
      <c r="I58" s="18"/>
      <c r="J58" s="18"/>
    </row>
    <row r="59" ht="17.25" customHeight="1" spans="1:10">
      <c r="A59" s="784" t="s">
        <v>118</v>
      </c>
      <c r="B59" s="785" t="s">
        <v>119</v>
      </c>
      <c r="C59" s="786" t="str">
        <f t="shared" si="4"/>
        <v>×</v>
      </c>
      <c r="D59" s="787"/>
      <c r="E59" s="787"/>
      <c r="F59" s="18"/>
      <c r="G59" s="18"/>
      <c r="H59" s="18"/>
      <c r="I59" s="18"/>
      <c r="J59" s="18"/>
    </row>
    <row r="60" ht="17.25" customHeight="1" spans="1:10">
      <c r="A60" s="784" t="s">
        <v>120</v>
      </c>
      <c r="B60" s="785" t="s">
        <v>121</v>
      </c>
      <c r="C60" s="786" t="str">
        <f t="shared" si="4"/>
        <v>×</v>
      </c>
      <c r="D60" s="787"/>
      <c r="E60" s="787"/>
      <c r="F60" s="18"/>
      <c r="G60" s="18"/>
      <c r="H60" s="18"/>
      <c r="I60" s="18"/>
      <c r="J60" s="18"/>
    </row>
    <row r="61" ht="17.25" customHeight="1" spans="1:5">
      <c r="A61" s="788" t="s">
        <v>122</v>
      </c>
      <c r="B61" s="789" t="s">
        <v>123</v>
      </c>
      <c r="C61" s="790" t="str">
        <f t="shared" si="4"/>
        <v>×</v>
      </c>
      <c r="D61" s="791"/>
      <c r="E61" s="791"/>
    </row>
    <row r="62" ht="17.25" customHeight="1" spans="1:5">
      <c r="A62" s="788" t="s">
        <v>124</v>
      </c>
      <c r="B62" s="789" t="s">
        <v>125</v>
      </c>
      <c r="C62" s="790" t="str">
        <f t="shared" si="4"/>
        <v>×</v>
      </c>
      <c r="D62" s="791"/>
      <c r="E62" s="791"/>
    </row>
    <row r="63" ht="17.25" customHeight="1" spans="1:5">
      <c r="A63" s="788" t="s">
        <v>126</v>
      </c>
      <c r="B63" s="789" t="s">
        <v>127</v>
      </c>
      <c r="C63" s="790" t="str">
        <f t="shared" si="4"/>
        <v>×</v>
      </c>
      <c r="D63" s="791"/>
      <c r="E63" s="791"/>
    </row>
    <row r="64" ht="17.25" customHeight="1" spans="1:5">
      <c r="A64" s="788" t="s">
        <v>128</v>
      </c>
      <c r="B64" s="789" t="s">
        <v>129</v>
      </c>
      <c r="C64" s="790" t="str">
        <f t="shared" si="4"/>
        <v>×</v>
      </c>
      <c r="D64" s="791"/>
      <c r="E64" s="791"/>
    </row>
    <row r="65" ht="17.25" customHeight="1" spans="1:5">
      <c r="A65" s="788" t="s">
        <v>130</v>
      </c>
      <c r="B65" s="789" t="s">
        <v>131</v>
      </c>
      <c r="C65" s="790" t="str">
        <f t="shared" si="4"/>
        <v>×</v>
      </c>
      <c r="D65" s="791"/>
      <c r="E65" s="791"/>
    </row>
    <row r="66" ht="17.25" customHeight="1" spans="1:5">
      <c r="A66" s="788" t="s">
        <v>132</v>
      </c>
      <c r="B66" s="789" t="s">
        <v>133</v>
      </c>
      <c r="C66" s="790" t="str">
        <f t="shared" si="4"/>
        <v>×</v>
      </c>
      <c r="D66" s="791"/>
      <c r="E66" s="791"/>
    </row>
    <row r="67" ht="17.25" customHeight="1" spans="1:5">
      <c r="A67" s="788" t="s">
        <v>134</v>
      </c>
      <c r="B67" s="789" t="s">
        <v>135</v>
      </c>
      <c r="C67" s="790" t="str">
        <f t="shared" si="4"/>
        <v>×</v>
      </c>
      <c r="D67" s="791"/>
      <c r="E67" s="791"/>
    </row>
    <row r="68" ht="17.25" customHeight="1" spans="1:5">
      <c r="A68" s="788" t="s">
        <v>136</v>
      </c>
      <c r="B68" s="789" t="s">
        <v>137</v>
      </c>
      <c r="C68" s="790" t="str">
        <f t="shared" ref="C68:C75" si="5">IF(D68=0,"×","√")</f>
        <v>×</v>
      </c>
      <c r="D68" s="791"/>
      <c r="E68" s="791"/>
    </row>
    <row r="69" ht="17.25" customHeight="1" spans="1:5">
      <c r="A69" s="788" t="s">
        <v>138</v>
      </c>
      <c r="B69" s="789" t="s">
        <v>139</v>
      </c>
      <c r="C69" s="790" t="str">
        <f t="shared" si="5"/>
        <v>×</v>
      </c>
      <c r="D69" s="791"/>
      <c r="E69" s="791"/>
    </row>
    <row r="70" ht="17.25" customHeight="1" spans="1:5">
      <c r="A70" s="788" t="s">
        <v>140</v>
      </c>
      <c r="B70" s="789" t="s">
        <v>141</v>
      </c>
      <c r="C70" s="790" t="str">
        <f t="shared" si="5"/>
        <v>×</v>
      </c>
      <c r="D70" s="791"/>
      <c r="E70" s="791"/>
    </row>
    <row r="71" ht="17.25" customHeight="1" spans="1:5">
      <c r="A71" s="788" t="s">
        <v>142</v>
      </c>
      <c r="B71" s="789" t="s">
        <v>143</v>
      </c>
      <c r="C71" s="790" t="str">
        <f t="shared" si="5"/>
        <v>×</v>
      </c>
      <c r="D71" s="791"/>
      <c r="E71" s="791"/>
    </row>
    <row r="72" ht="17.25" customHeight="1" spans="1:5">
      <c r="A72" s="788" t="s">
        <v>144</v>
      </c>
      <c r="B72" s="789" t="s">
        <v>145</v>
      </c>
      <c r="C72" s="790" t="str">
        <f t="shared" si="5"/>
        <v>×</v>
      </c>
      <c r="D72" s="791"/>
      <c r="E72" s="791"/>
    </row>
    <row r="73" ht="17.25" customHeight="1" spans="1:5">
      <c r="A73" s="788" t="s">
        <v>146</v>
      </c>
      <c r="B73" s="789" t="s">
        <v>147</v>
      </c>
      <c r="C73" s="790" t="str">
        <f t="shared" si="5"/>
        <v>×</v>
      </c>
      <c r="D73" s="791"/>
      <c r="E73" s="791"/>
    </row>
    <row r="74" ht="17.25" customHeight="1" spans="1:5">
      <c r="A74" s="788" t="s">
        <v>148</v>
      </c>
      <c r="B74" s="789" t="s">
        <v>149</v>
      </c>
      <c r="C74" s="790" t="str">
        <f t="shared" si="5"/>
        <v>×</v>
      </c>
      <c r="D74" s="791"/>
      <c r="E74" s="791"/>
    </row>
    <row r="75" ht="17.25" customHeight="1" spans="1:5">
      <c r="A75" s="788" t="s">
        <v>150</v>
      </c>
      <c r="B75" s="789" t="s">
        <v>151</v>
      </c>
      <c r="C75" s="790" t="str">
        <f t="shared" si="5"/>
        <v>×</v>
      </c>
      <c r="D75" s="791"/>
      <c r="E75" s="791"/>
    </row>
    <row r="76" ht="17.25" customHeight="1" spans="1:5">
      <c r="A76" s="788" t="s">
        <v>152</v>
      </c>
      <c r="B76" s="789" t="s">
        <v>153</v>
      </c>
      <c r="C76" s="790" t="str">
        <f t="shared" ref="C76:C91" si="6">IF(D76=0,"×","√")</f>
        <v>×</v>
      </c>
      <c r="D76" s="791"/>
      <c r="E76" s="791"/>
    </row>
    <row r="77" ht="17.25" customHeight="1" spans="1:5">
      <c r="A77" s="788" t="s">
        <v>154</v>
      </c>
      <c r="B77" s="789" t="s">
        <v>155</v>
      </c>
      <c r="C77" s="790" t="str">
        <f t="shared" si="6"/>
        <v>×</v>
      </c>
      <c r="D77" s="791"/>
      <c r="E77" s="791"/>
    </row>
    <row r="78" ht="17.25" customHeight="1" spans="1:5">
      <c r="A78" s="788" t="s">
        <v>156</v>
      </c>
      <c r="B78" s="789" t="s">
        <v>157</v>
      </c>
      <c r="C78" s="790" t="str">
        <f t="shared" si="6"/>
        <v>×</v>
      </c>
      <c r="D78" s="791"/>
      <c r="E78" s="791"/>
    </row>
    <row r="79" ht="17.25" customHeight="1" spans="1:5">
      <c r="A79" s="788" t="s">
        <v>158</v>
      </c>
      <c r="B79" s="789" t="s">
        <v>159</v>
      </c>
      <c r="C79" s="790" t="str">
        <f t="shared" si="6"/>
        <v>×</v>
      </c>
      <c r="D79" s="791"/>
      <c r="E79" s="791"/>
    </row>
    <row r="80" ht="17.25" customHeight="1" spans="1:5">
      <c r="A80" s="788" t="s">
        <v>160</v>
      </c>
      <c r="B80" s="789" t="s">
        <v>161</v>
      </c>
      <c r="C80" s="790" t="str">
        <f t="shared" si="6"/>
        <v>×</v>
      </c>
      <c r="D80" s="791"/>
      <c r="E80" s="791"/>
    </row>
    <row r="81" ht="17.25" customHeight="1" spans="1:5">
      <c r="A81" s="788" t="s">
        <v>162</v>
      </c>
      <c r="B81" s="789" t="s">
        <v>163</v>
      </c>
      <c r="C81" s="790" t="str">
        <f t="shared" si="6"/>
        <v>×</v>
      </c>
      <c r="D81" s="791"/>
      <c r="E81" s="791"/>
    </row>
    <row r="82" ht="17.25" customHeight="1" spans="1:5">
      <c r="A82" s="788" t="s">
        <v>164</v>
      </c>
      <c r="B82" s="789" t="s">
        <v>165</v>
      </c>
      <c r="C82" s="790" t="str">
        <f t="shared" si="6"/>
        <v>×</v>
      </c>
      <c r="D82" s="791"/>
      <c r="E82" s="791"/>
    </row>
    <row r="83" ht="17.25" customHeight="1" spans="1:5">
      <c r="A83" s="788" t="s">
        <v>166</v>
      </c>
      <c r="B83" s="789" t="s">
        <v>167</v>
      </c>
      <c r="C83" s="790" t="str">
        <f t="shared" si="6"/>
        <v>×</v>
      </c>
      <c r="D83" s="791"/>
      <c r="E83" s="791"/>
    </row>
    <row r="84" ht="17.25" customHeight="1" spans="1:5">
      <c r="A84" s="788" t="s">
        <v>168</v>
      </c>
      <c r="B84" s="789" t="s">
        <v>169</v>
      </c>
      <c r="C84" s="790" t="str">
        <f t="shared" si="6"/>
        <v>×</v>
      </c>
      <c r="D84" s="791"/>
      <c r="E84" s="791"/>
    </row>
    <row r="85" ht="17.25" customHeight="1" spans="1:5">
      <c r="A85" s="788" t="s">
        <v>170</v>
      </c>
      <c r="B85" s="789" t="s">
        <v>171</v>
      </c>
      <c r="C85" s="790" t="str">
        <f t="shared" si="6"/>
        <v>×</v>
      </c>
      <c r="D85" s="791"/>
      <c r="E85" s="791"/>
    </row>
    <row r="86" ht="17.25" customHeight="1" spans="1:5">
      <c r="A86" s="788" t="s">
        <v>172</v>
      </c>
      <c r="B86" s="789" t="s">
        <v>173</v>
      </c>
      <c r="C86" s="790" t="str">
        <f t="shared" si="6"/>
        <v>×</v>
      </c>
      <c r="D86" s="791"/>
      <c r="E86" s="791"/>
    </row>
    <row r="87" ht="17.25" customHeight="1" spans="1:5">
      <c r="A87" s="788" t="s">
        <v>174</v>
      </c>
      <c r="B87" s="789" t="s">
        <v>175</v>
      </c>
      <c r="C87" s="790" t="str">
        <f t="shared" si="6"/>
        <v>×</v>
      </c>
      <c r="D87" s="791"/>
      <c r="E87" s="791"/>
    </row>
    <row r="88" ht="17.25" customHeight="1" spans="1:5">
      <c r="A88" s="788" t="s">
        <v>176</v>
      </c>
      <c r="B88" s="789" t="s">
        <v>177</v>
      </c>
      <c r="C88" s="790" t="str">
        <f t="shared" si="6"/>
        <v>×</v>
      </c>
      <c r="D88" s="791"/>
      <c r="E88" s="791"/>
    </row>
    <row r="89" ht="17.25" customHeight="1" spans="1:5">
      <c r="A89" s="788" t="s">
        <v>178</v>
      </c>
      <c r="B89" s="789" t="s">
        <v>179</v>
      </c>
      <c r="C89" s="790" t="str">
        <f t="shared" si="6"/>
        <v>×</v>
      </c>
      <c r="D89" s="791"/>
      <c r="E89" s="791"/>
    </row>
    <row r="90" ht="17.25" customHeight="1" spans="1:5">
      <c r="A90" s="788" t="s">
        <v>180</v>
      </c>
      <c r="B90" s="789" t="s">
        <v>181</v>
      </c>
      <c r="C90" s="790" t="str">
        <f t="shared" si="6"/>
        <v>×</v>
      </c>
      <c r="D90" s="791"/>
      <c r="E90" s="791"/>
    </row>
    <row r="91" ht="17.25" customHeight="1" spans="1:5">
      <c r="A91" s="788" t="s">
        <v>182</v>
      </c>
      <c r="B91" s="789" t="s">
        <v>183</v>
      </c>
      <c r="C91" s="790" t="str">
        <f t="shared" si="6"/>
        <v>×</v>
      </c>
      <c r="D91" s="791"/>
      <c r="E91" s="791"/>
    </row>
    <row r="92" ht="17.25" customHeight="1" spans="1:5">
      <c r="A92" s="79"/>
      <c r="B92" s="79"/>
      <c r="C92" s="79"/>
      <c r="D92" s="79"/>
      <c r="E92" s="79"/>
    </row>
    <row r="93" ht="17.25" customHeight="1" spans="1:5">
      <c r="A93" s="792" t="s">
        <v>184</v>
      </c>
      <c r="B93" s="79"/>
      <c r="C93" s="79"/>
      <c r="D93" s="79"/>
      <c r="E93" s="79"/>
    </row>
  </sheetData>
  <protectedRanges>
    <protectedRange password="CE28" sqref="A2:A4" name="区域1"/>
  </protectedRanges>
  <hyperlinks>
    <hyperlink ref="B7" location="'1-汇总表'!A1" display="资产评估结果汇总表"/>
    <hyperlink ref="B8" location="'2-分类汇总'!A1" display="资产评估结果分类汇总表"/>
    <hyperlink ref="B9" location="'3-流动汇总'!A1" display="流动资产评估汇总表"/>
    <hyperlink ref="B10" location="'3-1货币汇总表'!A1" display="货币资金评估汇总表"/>
    <hyperlink ref="B11" location="'3-1-1现金'!A1" display="货币资金—现金评估明细表"/>
    <hyperlink ref="B12" location="'3-1-2银行存款'!A1" display="货币资金—银行存款评估明细表"/>
    <hyperlink ref="B13" location="'3-1-3其他货币资金'!A1" display="货币资金—其他货币资金评估明细表"/>
    <hyperlink ref="B14" location="'3-2交易性金融资产汇总'!A1" display="交易性金融资产评估汇总表"/>
    <hyperlink ref="B15" location="'3-2-1交易性-股票'!A1" display="交易性金融资产—股票投资评估明细表"/>
    <hyperlink ref="B16" location="'3-2-2交易性-债券'!A1" display="交易性金融资产-债券投资"/>
    <hyperlink ref="B17" location="'3-2-3交易性-基金'!A1" display="交易性金融资产-基金投资"/>
    <hyperlink ref="B18" location="'3-3应收票据'!A1" display="应收票据评估明细表"/>
    <hyperlink ref="B19" location="'3-4应收账款'!A1" display="应收账款评估明细表"/>
    <hyperlink ref="B20" location="'3-5预付账款'!A1" display="预付账款评估明细表"/>
    <hyperlink ref="B21" location="'3-6应收利息'!A1" display="应收利息评估明细表"/>
    <hyperlink ref="B22" location="'3-7应收股利'!A1" display="应收股利评估明细表"/>
    <hyperlink ref="B23" location="'3-8其他应收款'!A1" display="其他应收款评估明细表"/>
    <hyperlink ref="B24" location="'3-9存货汇总'!A1" display="存货评估汇总表"/>
    <hyperlink ref="B91" location="'6-7其他非流动负债'!A1" display="其他非流动负债评估明细表"/>
    <hyperlink ref="B90" location="'6-6递延所得税负债'!A1" display="递延所得税负债评估明细表"/>
    <hyperlink ref="B89" location="'6-5预计负债'!A1" display="预计负债评估明细表"/>
    <hyperlink ref="B88" location="'6-4专项应付款'!A1" display="专项应付款评估明细表"/>
    <hyperlink ref="B87" location="'6-3长期应付款'!A1" display="长期应付款评估明细表"/>
    <hyperlink ref="B86" location="'6-2应付债券'!A1" display="应付债券评估明细表"/>
    <hyperlink ref="B85" location="'6-1长期借款'!A1" display="长期借款评估明细表"/>
    <hyperlink ref="B84" location="'6-非流动负债汇总'!A1" display="非流动负债汇总表"/>
    <hyperlink ref="B25" location="'3-9-1材料采购（在途物资）'!A1" display="存货－材料采购（在途物资）评估明细表"/>
    <hyperlink ref="B26" location="'3-9-2原材料'!A1" display="存货－原材料评估明细表"/>
    <hyperlink ref="B27" location="'3-9-3在库周转材料'!A1" display="存货－在库周转材料评估明细表"/>
    <hyperlink ref="B28" location="'3-9-4委托加工物资'!A1" display="存货－委托加工物资评估明细表"/>
    <hyperlink ref="B29" location="'3-9-5产成品（库存商品）'!A1" display="存货－产成品（库存商品）评估明细表"/>
    <hyperlink ref="B30" location="'3-9-6在产品（自制半成品）'!A1" display="存货－在产品（自制半成品）评估明细表"/>
    <hyperlink ref="B31" location="'3-9-7发出商品'!A1" display="存货－发出商品评估明细表"/>
    <hyperlink ref="B32" location="'3-9-8在用周转材料'!A1" display="存货－在用周转材料评估明细表"/>
    <hyperlink ref="B33" location="'3-10一年到期非流动资产'!A1" display="一年内到期的非流动资产评估明细表"/>
    <hyperlink ref="B34" location="'3-11其他流动资产'!A1" display="其他流动资产评估明细表"/>
    <hyperlink ref="B35" location="'4-非流动资产汇总'!A1" display="非流动资产评估汇总表"/>
    <hyperlink ref="B36" location="'4-1可供出售金融资产汇总'!A1" display="可供出售金融资产评估汇总表"/>
    <hyperlink ref="B37" location="'4-1-1可出售-股票'!A1" display="可供出售金融资产—股票投资评估明细表"/>
    <hyperlink ref="B38" location="'4-1-2可出售-债券'!A1" display="可供出售金融资产—债券投资评估明细表"/>
    <hyperlink ref="B39" location="'4-1-3可出售-其他'!A1" display="可供出售金融资产—其他投资评估明细表"/>
    <hyperlink ref="B40" location="'4-2持有到期投资'!A1" display="持有至到期投资评估明细表"/>
    <hyperlink ref="B41" location="'4-3长期应收'!A1" display="长期应收款评估明细表"/>
    <hyperlink ref="B42" location="'4-4股权投资'!A1" display="长期股权投资评估明细表"/>
    <hyperlink ref="B43" location="'4-5-1投资性房地产'!A1" display="投资性房地产——房屋评估明细表（成本模式）"/>
    <hyperlink ref="B44" location="'4-5-2投资性房地产'!A1" display="投资性房地产——房屋评估明细表（公允模式）"/>
    <hyperlink ref="B45" location="'4-5-3投资性地产'!A1" display="投资性房地产——土地使用权评估明细表（成本模式）"/>
    <hyperlink ref="B46" location="'4-5-4投资性地产'!A1" display="投资性房地产——土地使用权评估明细表（公允模式）"/>
    <hyperlink ref="B47" location="'4-6固定资产汇总'!A1" display="固定资产评估汇总表"/>
    <hyperlink ref="B48" location="'4-6-1房屋建筑物'!A1" display="固定资产-房屋建筑物评估明细表"/>
    <hyperlink ref="B49" location="'4-6-2构筑物'!A1" display="固定资产-构筑物及其他辅助设施评估明细表"/>
    <hyperlink ref="B50" location="'4-6-3管道沟槽'!A1" display="固定资产-管道及沟槽评估明细表"/>
    <hyperlink ref="B52" location="'4-6-5车辆'!A1" display="固定资产-车辆评估明细表"/>
    <hyperlink ref="B51" location="'4-6-4机器设备'!A1" display="固定资产-机器设备评估明细表"/>
    <hyperlink ref="B53" location="'4-6-6电子设备'!A1" display="固定资产-电子设备评估明细表"/>
    <hyperlink ref="B54" location="'4-6-7土地'!A1" display="固定资产—土地评估明细表"/>
    <hyperlink ref="B55" location="'4-7在建工程汇总'!A1" display="在建工程评估汇总表"/>
    <hyperlink ref="B56" location="'4-7-1在建（土建）'!A1" display="在建工程—土建工程评估明细表"/>
    <hyperlink ref="B57" location="'4-7-2在建（设备）'!A1" display="在建工程—设备安装工程评估明细表"/>
    <hyperlink ref="B58" location="'4-8工程物资'!A1" display="工程物资评估明细表"/>
    <hyperlink ref="B59" location="'4-9固定资产清理'!A1" display="固定资产清理评估明细表"/>
    <hyperlink ref="B60" location="'4-10生产性生物资产'!A1" display="生产性生物资产评估明细表"/>
    <hyperlink ref="B61" location="'4-11油气资产'!A1" display="油气资产评估明细表"/>
    <hyperlink ref="B62" location="'4-12无形资产汇总'!A1" display="无形资产评估明细表"/>
    <hyperlink ref="B66" location="'4-13开发支出'!A1" display="开发支出评估明细表"/>
    <hyperlink ref="B67" location="'4-14商誉'!A1" display="商誉评估明细表"/>
    <hyperlink ref="B68" location="'4-15长期待摊费用'!A1" display="长期待摊费用评估明细表"/>
    <hyperlink ref="B69" location="'4-16递延所得税资产'!A1" display="递延所得税资产评估明细表"/>
    <hyperlink ref="B70" location="'4-17其他非流动资产'!A1" display="其他非流动资产评估明细表"/>
    <hyperlink ref="B71" location="'5-流动负债汇总'!A1" display="流动负债评估汇总表"/>
    <hyperlink ref="B72" location="'5-1短期借款'!A1" display="短期借款评估明细表"/>
    <hyperlink ref="B73" location="'5-2交易性金融负债'!A1" display="交易性金融负债评估明细表"/>
    <hyperlink ref="B74" location="'5-3应付票据'!A1" display="应付票据评估明细表"/>
    <hyperlink ref="B75" location="'5-4应付账款'!A1" display="应付账款评估明细表"/>
    <hyperlink ref="B76" location="'5-5预收账款'!A1" display="预收款项评估明细表"/>
    <hyperlink ref="B77" location="'5-6职工薪酬'!A1" display="应付职工薪酬评估明细表"/>
    <hyperlink ref="B78" location="'5-7应交税费'!A1" display="应交税费评估明细表"/>
    <hyperlink ref="B79" location="'5-8应付利息'!A1" display="应付利息评估明细表"/>
    <hyperlink ref="B80" location="'5-9应付股利（利润）'!A1" display="应付股利（应付利润）评估明细表"/>
    <hyperlink ref="B81" location="'5-10其他应付款'!A1" display="其他应付款评估明细表"/>
    <hyperlink ref="B82" location="'5-11一年到期非流动负债'!A1" display="一年内到期的非流动负债评估明细表"/>
    <hyperlink ref="B83" location="'5-12其他流动负债'!A1" display="其他流动负债评估明细表"/>
    <hyperlink ref="B63" location="'4-12-1无形-土地'!A1" display="无形资产-土地使用权评估明细表"/>
    <hyperlink ref="B64" location="'4-12-2无形-矿业权'!A1" display="无形资产-矿业权评估明细表"/>
    <hyperlink ref="B65" location="'4-12-3无形-其他'!A1" display="无形资产-其他无形资产评估明细表"/>
  </hyperlink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0"/>
  </sheetPr>
  <dimension ref="A1:L60"/>
  <sheetViews>
    <sheetView workbookViewId="0">
      <selection activeCell="L7" sqref="L7:O160"/>
    </sheetView>
  </sheetViews>
  <sheetFormatPr defaultColWidth="9" defaultRowHeight="15.75" customHeight="1"/>
  <cols>
    <col min="1" max="1" width="4.375" style="13" customWidth="1"/>
    <col min="2" max="2" width="21.125" style="13" customWidth="1"/>
    <col min="3" max="3" width="10.875" style="13" customWidth="1"/>
    <col min="4" max="4" width="7.125" style="13" customWidth="1"/>
    <col min="5" max="5" width="7.375" style="13" customWidth="1"/>
    <col min="6" max="6" width="9.625" style="13" customWidth="1"/>
    <col min="7" max="7" width="10.625" style="13" customWidth="1"/>
    <col min="8" max="8" width="12.875" style="13" customWidth="1"/>
    <col min="9" max="9" width="12.125" style="13" customWidth="1"/>
    <col min="10" max="10" width="8.625" style="13" customWidth="1"/>
    <col min="11" max="11" width="8.125" style="13" customWidth="1"/>
    <col min="12" max="16384" width="9" style="13"/>
  </cols>
  <sheetData>
    <row r="1" s="11" customFormat="1" ht="25.5" customHeight="1" spans="1:12">
      <c r="A1" s="14" t="s">
        <v>544</v>
      </c>
      <c r="B1" s="15"/>
      <c r="C1" s="15"/>
      <c r="D1" s="15"/>
      <c r="E1" s="15"/>
      <c r="F1" s="15"/>
      <c r="G1" s="15"/>
      <c r="H1" s="15"/>
      <c r="I1" s="15"/>
      <c r="J1" s="15"/>
      <c r="K1" s="15"/>
      <c r="L1" s="15"/>
    </row>
    <row r="2" customHeight="1" spans="1:12">
      <c r="A2" s="16"/>
      <c r="B2" s="16"/>
      <c r="C2" s="16"/>
      <c r="D2" s="16"/>
      <c r="E2" s="16"/>
      <c r="F2" s="16"/>
      <c r="G2" s="16"/>
      <c r="H2" s="48"/>
      <c r="I2" s="48"/>
      <c r="J2" s="48"/>
      <c r="K2" s="70" t="s">
        <v>545</v>
      </c>
      <c r="L2" s="95"/>
    </row>
    <row r="3" customHeight="1" spans="1:12">
      <c r="A3" s="19" t="str">
        <f>申报表封面!A8</f>
        <v>评估基准日：2022年8月31日</v>
      </c>
      <c r="B3" s="19"/>
      <c r="C3" s="19"/>
      <c r="D3" s="19"/>
      <c r="E3" s="19"/>
      <c r="F3" s="19"/>
      <c r="G3" s="19"/>
      <c r="H3" s="19"/>
      <c r="I3" s="19"/>
      <c r="J3" s="19"/>
      <c r="K3" s="134"/>
      <c r="L3" s="134"/>
    </row>
    <row r="4" customHeight="1" spans="1:12">
      <c r="A4" s="90" t="str">
        <f>申报表封面!C14</f>
        <v>被评估单位：湖南森华木业有限公司</v>
      </c>
      <c r="B4" s="22"/>
      <c r="C4" s="22"/>
      <c r="D4" s="22"/>
      <c r="E4" s="22"/>
      <c r="F4" s="22"/>
      <c r="G4" s="22"/>
      <c r="H4" s="22"/>
      <c r="I4" s="22"/>
      <c r="J4" s="22"/>
      <c r="K4" s="79"/>
      <c r="L4" s="142" t="s">
        <v>373</v>
      </c>
    </row>
    <row r="5" s="12" customFormat="1" customHeight="1" spans="1:12">
      <c r="A5" s="24" t="s">
        <v>413</v>
      </c>
      <c r="B5" s="24" t="s">
        <v>546</v>
      </c>
      <c r="C5" s="24" t="s">
        <v>547</v>
      </c>
      <c r="D5" s="24" t="s">
        <v>548</v>
      </c>
      <c r="E5" s="24" t="s">
        <v>526</v>
      </c>
      <c r="F5" s="24" t="s">
        <v>540</v>
      </c>
      <c r="G5" s="24" t="s">
        <v>375</v>
      </c>
      <c r="H5" s="24" t="s">
        <v>549</v>
      </c>
      <c r="I5" s="26" t="s">
        <v>376</v>
      </c>
      <c r="J5" s="24" t="s">
        <v>377</v>
      </c>
      <c r="K5" s="73" t="s">
        <v>530</v>
      </c>
      <c r="L5" s="73" t="s">
        <v>506</v>
      </c>
    </row>
    <row r="6" customHeight="1" spans="1:12">
      <c r="A6" s="28"/>
      <c r="B6" s="29"/>
      <c r="C6" s="28"/>
      <c r="D6" s="30"/>
      <c r="E6" s="30"/>
      <c r="F6" s="28"/>
      <c r="G6" s="46"/>
      <c r="H6" s="46"/>
      <c r="I6" s="31"/>
      <c r="J6" s="44">
        <f t="shared" ref="J6:J30" si="0">I6-G6</f>
        <v>0</v>
      </c>
      <c r="K6" s="128">
        <f t="shared" ref="K6:K30" si="1">IF(G6=0,0,ROUND(J6/G6*100,2))</f>
        <v>0</v>
      </c>
      <c r="L6" s="75"/>
    </row>
    <row r="7" customHeight="1" spans="1:12">
      <c r="A7" s="28"/>
      <c r="B7" s="29"/>
      <c r="C7" s="28"/>
      <c r="D7" s="30"/>
      <c r="E7" s="50"/>
      <c r="F7" s="28"/>
      <c r="G7" s="46"/>
      <c r="H7" s="46"/>
      <c r="I7" s="31"/>
      <c r="J7" s="44">
        <f t="shared" si="0"/>
        <v>0</v>
      </c>
      <c r="K7" s="128">
        <f t="shared" si="1"/>
        <v>0</v>
      </c>
      <c r="L7" s="75"/>
    </row>
    <row r="8" customHeight="1" spans="1:12">
      <c r="A8" s="28"/>
      <c r="B8" s="29"/>
      <c r="C8" s="28"/>
      <c r="D8" s="30"/>
      <c r="E8" s="50"/>
      <c r="F8" s="28"/>
      <c r="G8" s="46"/>
      <c r="H8" s="46"/>
      <c r="I8" s="31"/>
      <c r="J8" s="44">
        <f t="shared" si="0"/>
        <v>0</v>
      </c>
      <c r="K8" s="128">
        <f t="shared" si="1"/>
        <v>0</v>
      </c>
      <c r="L8" s="75"/>
    </row>
    <row r="9" customHeight="1" spans="1:12">
      <c r="A9" s="28"/>
      <c r="B9" s="29"/>
      <c r="C9" s="28"/>
      <c r="D9" s="30"/>
      <c r="E9" s="50"/>
      <c r="F9" s="28"/>
      <c r="G9" s="46"/>
      <c r="H9" s="46"/>
      <c r="I9" s="31"/>
      <c r="J9" s="44">
        <f t="shared" si="0"/>
        <v>0</v>
      </c>
      <c r="K9" s="128">
        <f t="shared" si="1"/>
        <v>0</v>
      </c>
      <c r="L9" s="75"/>
    </row>
    <row r="10" customHeight="1" spans="1:12">
      <c r="A10" s="28"/>
      <c r="B10" s="29"/>
      <c r="C10" s="28"/>
      <c r="D10" s="30"/>
      <c r="E10" s="50"/>
      <c r="F10" s="28"/>
      <c r="G10" s="46"/>
      <c r="H10" s="46"/>
      <c r="I10" s="31"/>
      <c r="J10" s="44">
        <f t="shared" si="0"/>
        <v>0</v>
      </c>
      <c r="K10" s="128">
        <f t="shared" si="1"/>
        <v>0</v>
      </c>
      <c r="L10" s="75"/>
    </row>
    <row r="11" customHeight="1" spans="1:12">
      <c r="A11" s="28"/>
      <c r="B11" s="29"/>
      <c r="C11" s="28"/>
      <c r="D11" s="30"/>
      <c r="E11" s="50"/>
      <c r="F11" s="28"/>
      <c r="G11" s="46"/>
      <c r="H11" s="46"/>
      <c r="I11" s="31"/>
      <c r="J11" s="44">
        <f t="shared" si="0"/>
        <v>0</v>
      </c>
      <c r="K11" s="128">
        <f t="shared" si="1"/>
        <v>0</v>
      </c>
      <c r="L11" s="75"/>
    </row>
    <row r="12" customHeight="1" spans="1:12">
      <c r="A12" s="28"/>
      <c r="B12" s="29"/>
      <c r="C12" s="28"/>
      <c r="D12" s="30"/>
      <c r="E12" s="50"/>
      <c r="F12" s="28"/>
      <c r="G12" s="46"/>
      <c r="H12" s="46"/>
      <c r="I12" s="31"/>
      <c r="J12" s="44">
        <f t="shared" si="0"/>
        <v>0</v>
      </c>
      <c r="K12" s="128">
        <f t="shared" si="1"/>
        <v>0</v>
      </c>
      <c r="L12" s="75"/>
    </row>
    <row r="13" customHeight="1" spans="1:12">
      <c r="A13" s="28"/>
      <c r="B13" s="29"/>
      <c r="C13" s="28"/>
      <c r="D13" s="30"/>
      <c r="E13" s="50"/>
      <c r="F13" s="28"/>
      <c r="G13" s="46"/>
      <c r="H13" s="46"/>
      <c r="I13" s="31"/>
      <c r="J13" s="44">
        <f t="shared" si="0"/>
        <v>0</v>
      </c>
      <c r="K13" s="128">
        <f t="shared" si="1"/>
        <v>0</v>
      </c>
      <c r="L13" s="75"/>
    </row>
    <row r="14" customHeight="1" spans="1:12">
      <c r="A14" s="28"/>
      <c r="B14" s="29"/>
      <c r="C14" s="28"/>
      <c r="D14" s="30"/>
      <c r="E14" s="50"/>
      <c r="F14" s="28"/>
      <c r="G14" s="46"/>
      <c r="H14" s="46"/>
      <c r="I14" s="31"/>
      <c r="J14" s="44">
        <f t="shared" si="0"/>
        <v>0</v>
      </c>
      <c r="K14" s="128">
        <f t="shared" si="1"/>
        <v>0</v>
      </c>
      <c r="L14" s="75"/>
    </row>
    <row r="15" customHeight="1" spans="1:12">
      <c r="A15" s="28"/>
      <c r="B15" s="29"/>
      <c r="C15" s="28"/>
      <c r="D15" s="30"/>
      <c r="E15" s="50"/>
      <c r="F15" s="28"/>
      <c r="G15" s="46"/>
      <c r="H15" s="46"/>
      <c r="I15" s="31"/>
      <c r="J15" s="44">
        <f t="shared" si="0"/>
        <v>0</v>
      </c>
      <c r="K15" s="128">
        <f t="shared" si="1"/>
        <v>0</v>
      </c>
      <c r="L15" s="75"/>
    </row>
    <row r="16" customHeight="1" spans="1:12">
      <c r="A16" s="28"/>
      <c r="B16" s="29"/>
      <c r="C16" s="28"/>
      <c r="D16" s="30"/>
      <c r="E16" s="50"/>
      <c r="F16" s="28"/>
      <c r="G16" s="46"/>
      <c r="H16" s="46"/>
      <c r="I16" s="31"/>
      <c r="J16" s="44">
        <f t="shared" si="0"/>
        <v>0</v>
      </c>
      <c r="K16" s="128">
        <f t="shared" si="1"/>
        <v>0</v>
      </c>
      <c r="L16" s="75"/>
    </row>
    <row r="17" customHeight="1" spans="1:12">
      <c r="A17" s="28"/>
      <c r="B17" s="29"/>
      <c r="C17" s="28"/>
      <c r="D17" s="30"/>
      <c r="E17" s="50"/>
      <c r="F17" s="28"/>
      <c r="G17" s="46"/>
      <c r="H17" s="46"/>
      <c r="I17" s="31"/>
      <c r="J17" s="44">
        <f t="shared" si="0"/>
        <v>0</v>
      </c>
      <c r="K17" s="128">
        <f t="shared" si="1"/>
        <v>0</v>
      </c>
      <c r="L17" s="75"/>
    </row>
    <row r="18" customHeight="1" spans="1:12">
      <c r="A18" s="28"/>
      <c r="B18" s="29"/>
      <c r="C18" s="28"/>
      <c r="D18" s="30"/>
      <c r="E18" s="50"/>
      <c r="F18" s="28"/>
      <c r="G18" s="46"/>
      <c r="H18" s="46"/>
      <c r="I18" s="31"/>
      <c r="J18" s="44">
        <f t="shared" si="0"/>
        <v>0</v>
      </c>
      <c r="K18" s="128">
        <f t="shared" si="1"/>
        <v>0</v>
      </c>
      <c r="L18" s="75"/>
    </row>
    <row r="19" customHeight="1" spans="1:12">
      <c r="A19" s="28"/>
      <c r="B19" s="29"/>
      <c r="C19" s="28"/>
      <c r="D19" s="30"/>
      <c r="E19" s="50"/>
      <c r="F19" s="28"/>
      <c r="G19" s="46"/>
      <c r="H19" s="46"/>
      <c r="I19" s="31"/>
      <c r="J19" s="44">
        <f t="shared" si="0"/>
        <v>0</v>
      </c>
      <c r="K19" s="128">
        <f t="shared" si="1"/>
        <v>0</v>
      </c>
      <c r="L19" s="75"/>
    </row>
    <row r="20" customHeight="1" spans="1:12">
      <c r="A20" s="28"/>
      <c r="B20" s="29"/>
      <c r="C20" s="28"/>
      <c r="D20" s="30"/>
      <c r="E20" s="50"/>
      <c r="F20" s="28"/>
      <c r="G20" s="46"/>
      <c r="H20" s="46"/>
      <c r="I20" s="31"/>
      <c r="J20" s="44">
        <f t="shared" si="0"/>
        <v>0</v>
      </c>
      <c r="K20" s="128">
        <f t="shared" si="1"/>
        <v>0</v>
      </c>
      <c r="L20" s="75"/>
    </row>
    <row r="21" customHeight="1" spans="1:12">
      <c r="A21" s="28"/>
      <c r="B21" s="29"/>
      <c r="C21" s="28"/>
      <c r="D21" s="30"/>
      <c r="E21" s="50"/>
      <c r="F21" s="28"/>
      <c r="G21" s="46"/>
      <c r="H21" s="46"/>
      <c r="I21" s="31"/>
      <c r="J21" s="44">
        <f t="shared" si="0"/>
        <v>0</v>
      </c>
      <c r="K21" s="128">
        <f t="shared" si="1"/>
        <v>0</v>
      </c>
      <c r="L21" s="75"/>
    </row>
    <row r="22" customHeight="1" spans="1:12">
      <c r="A22" s="28"/>
      <c r="B22" s="29"/>
      <c r="C22" s="28"/>
      <c r="D22" s="30"/>
      <c r="E22" s="50"/>
      <c r="F22" s="28"/>
      <c r="G22" s="46"/>
      <c r="H22" s="46"/>
      <c r="I22" s="31"/>
      <c r="J22" s="44">
        <f t="shared" si="0"/>
        <v>0</v>
      </c>
      <c r="K22" s="128">
        <f t="shared" si="1"/>
        <v>0</v>
      </c>
      <c r="L22" s="75"/>
    </row>
    <row r="23" customHeight="1" spans="1:12">
      <c r="A23" s="28"/>
      <c r="B23" s="29"/>
      <c r="C23" s="28"/>
      <c r="D23" s="30"/>
      <c r="E23" s="50"/>
      <c r="F23" s="28"/>
      <c r="G23" s="46"/>
      <c r="H23" s="46"/>
      <c r="I23" s="31"/>
      <c r="J23" s="44">
        <f t="shared" si="0"/>
        <v>0</v>
      </c>
      <c r="K23" s="128">
        <f t="shared" si="1"/>
        <v>0</v>
      </c>
      <c r="L23" s="75"/>
    </row>
    <row r="24" customHeight="1" spans="1:12">
      <c r="A24" s="28"/>
      <c r="B24" s="29"/>
      <c r="C24" s="28"/>
      <c r="D24" s="30"/>
      <c r="E24" s="50"/>
      <c r="F24" s="28"/>
      <c r="G24" s="46"/>
      <c r="H24" s="46"/>
      <c r="I24" s="31"/>
      <c r="J24" s="44">
        <f t="shared" si="0"/>
        <v>0</v>
      </c>
      <c r="K24" s="128">
        <f t="shared" si="1"/>
        <v>0</v>
      </c>
      <c r="L24" s="75"/>
    </row>
    <row r="25" customHeight="1" spans="1:12">
      <c r="A25" s="28"/>
      <c r="B25" s="29"/>
      <c r="C25" s="28"/>
      <c r="D25" s="30"/>
      <c r="E25" s="50"/>
      <c r="F25" s="28"/>
      <c r="G25" s="46"/>
      <c r="H25" s="46"/>
      <c r="I25" s="31"/>
      <c r="J25" s="44">
        <f t="shared" si="0"/>
        <v>0</v>
      </c>
      <c r="K25" s="128">
        <f t="shared" si="1"/>
        <v>0</v>
      </c>
      <c r="L25" s="75"/>
    </row>
    <row r="26" customHeight="1" spans="1:12">
      <c r="A26" s="28"/>
      <c r="B26" s="29"/>
      <c r="C26" s="28"/>
      <c r="D26" s="30"/>
      <c r="E26" s="50"/>
      <c r="F26" s="28"/>
      <c r="G26" s="46"/>
      <c r="H26" s="46"/>
      <c r="I26" s="31"/>
      <c r="J26" s="44">
        <f t="shared" si="0"/>
        <v>0</v>
      </c>
      <c r="K26" s="128">
        <f t="shared" si="1"/>
        <v>0</v>
      </c>
      <c r="L26" s="75"/>
    </row>
    <row r="27" customHeight="1" spans="1:12">
      <c r="A27" s="28"/>
      <c r="B27" s="29"/>
      <c r="C27" s="28"/>
      <c r="D27" s="30"/>
      <c r="E27" s="50"/>
      <c r="F27" s="28"/>
      <c r="G27" s="46"/>
      <c r="H27" s="46"/>
      <c r="I27" s="31"/>
      <c r="J27" s="44">
        <f t="shared" si="0"/>
        <v>0</v>
      </c>
      <c r="K27" s="128">
        <f t="shared" si="1"/>
        <v>0</v>
      </c>
      <c r="L27" s="75"/>
    </row>
    <row r="28" customHeight="1" spans="1:12">
      <c r="A28" s="28"/>
      <c r="B28" s="29"/>
      <c r="C28" s="28"/>
      <c r="D28" s="30"/>
      <c r="E28" s="50"/>
      <c r="F28" s="28"/>
      <c r="G28" s="46"/>
      <c r="H28" s="46"/>
      <c r="I28" s="31"/>
      <c r="J28" s="44">
        <f t="shared" si="0"/>
        <v>0</v>
      </c>
      <c r="K28" s="128">
        <f t="shared" si="1"/>
        <v>0</v>
      </c>
      <c r="L28" s="75"/>
    </row>
    <row r="29" customHeight="1" spans="1:12">
      <c r="A29" s="28"/>
      <c r="B29" s="33" t="s">
        <v>497</v>
      </c>
      <c r="C29" s="28"/>
      <c r="D29" s="30"/>
      <c r="E29" s="50"/>
      <c r="F29" s="28"/>
      <c r="G29" s="46"/>
      <c r="H29" s="46"/>
      <c r="I29" s="31"/>
      <c r="J29" s="44">
        <f t="shared" si="0"/>
        <v>0</v>
      </c>
      <c r="K29" s="128">
        <f t="shared" si="1"/>
        <v>0</v>
      </c>
      <c r="L29" s="75"/>
    </row>
    <row r="30" customHeight="1" spans="1:12">
      <c r="A30" s="34" t="s">
        <v>531</v>
      </c>
      <c r="B30" s="26"/>
      <c r="C30" s="37"/>
      <c r="D30" s="35"/>
      <c r="E30" s="37"/>
      <c r="F30" s="37"/>
      <c r="G30" s="44">
        <f>SUM(G6:G29)</f>
        <v>0</v>
      </c>
      <c r="H30" s="44"/>
      <c r="I30" s="36">
        <f>SUM(I6:I29)</f>
        <v>0</v>
      </c>
      <c r="J30" s="44">
        <f t="shared" si="0"/>
        <v>0</v>
      </c>
      <c r="K30" s="128">
        <f t="shared" si="1"/>
        <v>0</v>
      </c>
      <c r="L30" s="76"/>
    </row>
    <row r="31" customHeight="1" spans="1:12">
      <c r="A31" s="38" t="str">
        <f>申报表封面!C18</f>
        <v>被评估单位填表人：郭艳</v>
      </c>
      <c r="B31" s="38"/>
      <c r="C31" s="38"/>
      <c r="D31" s="38"/>
      <c r="E31" s="84"/>
      <c r="F31" s="84"/>
      <c r="G31" s="84"/>
      <c r="H31" s="39" t="str">
        <f>CONCATENATE(索引!$D$6,"：",索引!$D17,"    ",索引!$E17)</f>
        <v>评估人员：    </v>
      </c>
      <c r="I31" s="512"/>
      <c r="J31" s="512"/>
      <c r="K31" s="530"/>
      <c r="L31" s="530"/>
    </row>
    <row r="32" customHeight="1" spans="1:12">
      <c r="A32" s="84" t="str">
        <f>申报表封面!C20</f>
        <v>填表日期：2022年9月6日</v>
      </c>
      <c r="B32" s="84"/>
      <c r="C32" s="84"/>
      <c r="D32" s="84"/>
      <c r="E32" s="84"/>
      <c r="F32" s="84"/>
      <c r="G32" s="84"/>
      <c r="H32" s="84"/>
      <c r="I32" s="84"/>
      <c r="J32" s="84"/>
      <c r="K32" s="122"/>
      <c r="L32" s="122"/>
    </row>
    <row r="33" customHeight="1" spans="1:12">
      <c r="A33" s="68" t="s">
        <v>499</v>
      </c>
      <c r="B33" s="68"/>
      <c r="C33" s="68"/>
      <c r="D33" s="68"/>
      <c r="E33" s="68"/>
      <c r="F33" s="68"/>
      <c r="G33" s="68"/>
      <c r="H33" s="68"/>
      <c r="I33" s="68"/>
      <c r="J33" s="68"/>
      <c r="K33" s="518"/>
      <c r="L33" s="518"/>
    </row>
    <row r="34" customHeight="1" spans="1:12">
      <c r="A34" s="68"/>
      <c r="B34" s="69" t="s">
        <v>550</v>
      </c>
      <c r="C34" s="68"/>
      <c r="D34" s="68"/>
      <c r="E34" s="68"/>
      <c r="F34" s="68"/>
      <c r="G34" s="68"/>
      <c r="H34" s="68"/>
      <c r="I34" s="68"/>
      <c r="J34" s="68"/>
      <c r="K34" s="518"/>
      <c r="L34" s="518"/>
    </row>
    <row r="35" customHeight="1" spans="1:12">
      <c r="A35" s="68"/>
      <c r="B35" s="69"/>
      <c r="C35" s="68"/>
      <c r="D35" s="68"/>
      <c r="E35" s="68"/>
      <c r="F35" s="68"/>
      <c r="G35" s="68"/>
      <c r="H35" s="68"/>
      <c r="I35" s="68"/>
      <c r="J35" s="68"/>
      <c r="K35" s="518"/>
      <c r="L35" s="518"/>
    </row>
    <row r="36" customHeight="1" spans="1:12">
      <c r="A36" s="68"/>
      <c r="B36" s="69"/>
      <c r="C36" s="68"/>
      <c r="D36" s="68"/>
      <c r="E36" s="68"/>
      <c r="F36" s="68"/>
      <c r="G36" s="68"/>
      <c r="H36" s="68"/>
      <c r="I36" s="68"/>
      <c r="J36" s="68"/>
      <c r="K36" s="518"/>
      <c r="L36" s="518"/>
    </row>
    <row r="37" customHeight="1" spans="1:12">
      <c r="A37" s="68"/>
      <c r="B37" s="68"/>
      <c r="C37" s="68"/>
      <c r="D37" s="68"/>
      <c r="E37" s="68"/>
      <c r="F37" s="68"/>
      <c r="G37" s="68"/>
      <c r="H37" s="68"/>
      <c r="I37" s="68"/>
      <c r="J37" s="68"/>
      <c r="K37" s="518"/>
      <c r="L37" s="5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K2:L2"/>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7"/>
  </sheetPr>
  <dimension ref="A1:N60"/>
  <sheetViews>
    <sheetView topLeftCell="A22" workbookViewId="0">
      <selection activeCell="G12" sqref="G12"/>
    </sheetView>
  </sheetViews>
  <sheetFormatPr defaultColWidth="9" defaultRowHeight="15.75" customHeight="1"/>
  <cols>
    <col min="1" max="1" width="5.625" style="13" customWidth="1"/>
    <col min="2" max="5" width="14.875" style="13" customWidth="1"/>
    <col min="6" max="7" width="8.125" style="13" customWidth="1"/>
    <col min="8" max="8" width="9" style="13"/>
    <col min="9" max="9" width="13.125" style="396" customWidth="1"/>
    <col min="10" max="10" width="14.625" style="396" customWidth="1"/>
    <col min="11" max="12" width="11.375" style="396" customWidth="1"/>
    <col min="13" max="13" width="14.625" style="13" customWidth="1"/>
    <col min="14" max="16384" width="9" style="13"/>
  </cols>
  <sheetData>
    <row r="1" s="11" customFormat="1" ht="25.5" customHeight="1" spans="1:13">
      <c r="A1" s="14" t="s">
        <v>551</v>
      </c>
      <c r="B1" s="15"/>
      <c r="C1" s="15"/>
      <c r="D1" s="15"/>
      <c r="E1" s="15"/>
      <c r="F1" s="15"/>
      <c r="G1" s="15"/>
      <c r="H1" s="15"/>
      <c r="I1" s="15"/>
      <c r="J1" s="15"/>
      <c r="K1" s="15"/>
      <c r="L1" s="15"/>
      <c r="M1" s="15"/>
    </row>
    <row r="2" customHeight="1" spans="1:13">
      <c r="A2" s="16"/>
      <c r="B2" s="16"/>
      <c r="C2" s="16"/>
      <c r="D2" s="16"/>
      <c r="E2" s="16"/>
      <c r="F2" s="16"/>
      <c r="G2" s="16"/>
      <c r="H2" s="16"/>
      <c r="I2" s="16"/>
      <c r="J2" s="528"/>
      <c r="K2" s="528"/>
      <c r="L2" s="528"/>
      <c r="M2" s="23" t="s">
        <v>552</v>
      </c>
    </row>
    <row r="3" customHeight="1" spans="1:13">
      <c r="A3" s="19" t="str">
        <f>[2]申报表封面!A8</f>
        <v>评估基准日：年月日</v>
      </c>
      <c r="B3" s="19"/>
      <c r="C3" s="19"/>
      <c r="D3" s="19"/>
      <c r="E3" s="19"/>
      <c r="F3" s="19"/>
      <c r="G3" s="19"/>
      <c r="H3" s="19"/>
      <c r="I3" s="19"/>
      <c r="J3" s="342"/>
      <c r="K3" s="342"/>
      <c r="L3" s="342"/>
      <c r="M3" s="342"/>
    </row>
    <row r="4" customHeight="1" spans="1:13">
      <c r="A4" s="90" t="str">
        <f>[2]申报表封面!C14</f>
        <v>被评估单位：</v>
      </c>
      <c r="B4" s="22"/>
      <c r="C4" s="22"/>
      <c r="D4" s="22"/>
      <c r="E4" s="22"/>
      <c r="F4" s="22"/>
      <c r="G4" s="22"/>
      <c r="H4" s="22"/>
      <c r="I4" s="397"/>
      <c r="J4" s="397"/>
      <c r="K4" s="397"/>
      <c r="L4" s="397"/>
      <c r="M4" s="23" t="s">
        <v>412</v>
      </c>
    </row>
    <row r="5" s="12" customFormat="1" customHeight="1" spans="1:14">
      <c r="A5" s="24" t="s">
        <v>413</v>
      </c>
      <c r="B5" s="24" t="s">
        <v>553</v>
      </c>
      <c r="C5" s="24" t="s">
        <v>554</v>
      </c>
      <c r="D5" s="24" t="s">
        <v>555</v>
      </c>
      <c r="E5" s="24" t="s">
        <v>556</v>
      </c>
      <c r="F5" s="24" t="s">
        <v>557</v>
      </c>
      <c r="G5" s="24" t="s">
        <v>558</v>
      </c>
      <c r="H5" s="24" t="s">
        <v>539</v>
      </c>
      <c r="I5" s="24" t="s">
        <v>375</v>
      </c>
      <c r="J5" s="403" t="s">
        <v>376</v>
      </c>
      <c r="K5" s="404" t="s">
        <v>377</v>
      </c>
      <c r="L5" s="404" t="s">
        <v>415</v>
      </c>
      <c r="M5" s="24" t="s">
        <v>486</v>
      </c>
      <c r="N5" s="382" t="s">
        <v>559</v>
      </c>
    </row>
    <row r="6" customHeight="1" spans="1:13">
      <c r="A6" s="28"/>
      <c r="B6" s="29"/>
      <c r="C6" s="29"/>
      <c r="D6" s="29"/>
      <c r="E6" s="29"/>
      <c r="F6" s="30"/>
      <c r="G6" s="30"/>
      <c r="H6" s="32"/>
      <c r="I6" s="46"/>
      <c r="J6" s="31"/>
      <c r="K6" s="44">
        <f t="shared" ref="K6:K30" si="0">J6-I6</f>
        <v>0</v>
      </c>
      <c r="L6" s="44">
        <f t="shared" ref="L6:L30" si="1">IF(I6=0,0,ROUND(K6/I6*100,2))</f>
        <v>0</v>
      </c>
      <c r="M6" s="32"/>
    </row>
    <row r="7" customHeight="1" spans="1:13">
      <c r="A7" s="28"/>
      <c r="B7" s="29"/>
      <c r="C7" s="29"/>
      <c r="D7" s="29"/>
      <c r="E7" s="29"/>
      <c r="F7" s="30"/>
      <c r="G7" s="30"/>
      <c r="H7" s="32"/>
      <c r="I7" s="46"/>
      <c r="J7" s="31"/>
      <c r="K7" s="44">
        <f t="shared" si="0"/>
        <v>0</v>
      </c>
      <c r="L7" s="44">
        <f t="shared" si="1"/>
        <v>0</v>
      </c>
      <c r="M7" s="32"/>
    </row>
    <row r="8" customHeight="1" spans="1:13">
      <c r="A8" s="28"/>
      <c r="B8" s="29"/>
      <c r="C8" s="29"/>
      <c r="D8" s="29"/>
      <c r="E8" s="29"/>
      <c r="F8" s="30"/>
      <c r="G8" s="30"/>
      <c r="H8" s="32"/>
      <c r="I8" s="46"/>
      <c r="J8" s="31"/>
      <c r="K8" s="44">
        <f t="shared" si="0"/>
        <v>0</v>
      </c>
      <c r="L8" s="44">
        <f t="shared" si="1"/>
        <v>0</v>
      </c>
      <c r="M8" s="32"/>
    </row>
    <row r="9" customHeight="1" spans="1:13">
      <c r="A9" s="28"/>
      <c r="B9" s="29"/>
      <c r="C9" s="29"/>
      <c r="D9" s="29"/>
      <c r="E9" s="29"/>
      <c r="F9" s="30"/>
      <c r="G9" s="30"/>
      <c r="H9" s="32"/>
      <c r="I9" s="46"/>
      <c r="J9" s="31"/>
      <c r="K9" s="44">
        <f t="shared" si="0"/>
        <v>0</v>
      </c>
      <c r="L9" s="44">
        <f t="shared" si="1"/>
        <v>0</v>
      </c>
      <c r="M9" s="32"/>
    </row>
    <row r="10" customHeight="1" spans="1:13">
      <c r="A10" s="28"/>
      <c r="B10" s="29"/>
      <c r="C10" s="29"/>
      <c r="D10" s="29"/>
      <c r="E10" s="29"/>
      <c r="F10" s="30"/>
      <c r="G10" s="30"/>
      <c r="H10" s="32"/>
      <c r="I10" s="46"/>
      <c r="J10" s="31"/>
      <c r="K10" s="44">
        <f t="shared" si="0"/>
        <v>0</v>
      </c>
      <c r="L10" s="44">
        <f t="shared" si="1"/>
        <v>0</v>
      </c>
      <c r="M10" s="32"/>
    </row>
    <row r="11" customHeight="1" spans="1:13">
      <c r="A11" s="28"/>
      <c r="B11" s="29"/>
      <c r="C11" s="29"/>
      <c r="D11" s="29"/>
      <c r="E11" s="29"/>
      <c r="F11" s="30"/>
      <c r="G11" s="30"/>
      <c r="H11" s="32"/>
      <c r="I11" s="46"/>
      <c r="J11" s="31"/>
      <c r="K11" s="44">
        <f t="shared" si="0"/>
        <v>0</v>
      </c>
      <c r="L11" s="44">
        <f t="shared" si="1"/>
        <v>0</v>
      </c>
      <c r="M11" s="32"/>
    </row>
    <row r="12" customHeight="1" spans="1:13">
      <c r="A12" s="28"/>
      <c r="B12" s="29"/>
      <c r="C12" s="29"/>
      <c r="D12" s="29"/>
      <c r="E12" s="29"/>
      <c r="F12" s="30"/>
      <c r="G12" s="30"/>
      <c r="H12" s="32"/>
      <c r="I12" s="46"/>
      <c r="J12" s="31"/>
      <c r="K12" s="44">
        <f t="shared" si="0"/>
        <v>0</v>
      </c>
      <c r="L12" s="44">
        <f t="shared" si="1"/>
        <v>0</v>
      </c>
      <c r="M12" s="32"/>
    </row>
    <row r="13" customHeight="1" spans="1:13">
      <c r="A13" s="28"/>
      <c r="B13" s="29"/>
      <c r="C13" s="29"/>
      <c r="D13" s="29"/>
      <c r="E13" s="29"/>
      <c r="F13" s="30"/>
      <c r="G13" s="30"/>
      <c r="H13" s="32"/>
      <c r="I13" s="46"/>
      <c r="J13" s="31"/>
      <c r="K13" s="44">
        <f t="shared" si="0"/>
        <v>0</v>
      </c>
      <c r="L13" s="44">
        <f t="shared" si="1"/>
        <v>0</v>
      </c>
      <c r="M13" s="32"/>
    </row>
    <row r="14" customHeight="1" spans="1:13">
      <c r="A14" s="28"/>
      <c r="B14" s="29"/>
      <c r="C14" s="29"/>
      <c r="D14" s="29"/>
      <c r="E14" s="29"/>
      <c r="F14" s="30"/>
      <c r="G14" s="30"/>
      <c r="H14" s="32"/>
      <c r="I14" s="46"/>
      <c r="J14" s="31"/>
      <c r="K14" s="44">
        <f t="shared" si="0"/>
        <v>0</v>
      </c>
      <c r="L14" s="44">
        <f t="shared" si="1"/>
        <v>0</v>
      </c>
      <c r="M14" s="32"/>
    </row>
    <row r="15" customHeight="1" spans="1:13">
      <c r="A15" s="28"/>
      <c r="B15" s="29"/>
      <c r="C15" s="29"/>
      <c r="D15" s="29"/>
      <c r="E15" s="29"/>
      <c r="F15" s="30"/>
      <c r="G15" s="30"/>
      <c r="H15" s="32"/>
      <c r="I15" s="46"/>
      <c r="J15" s="31"/>
      <c r="K15" s="44">
        <f t="shared" si="0"/>
        <v>0</v>
      </c>
      <c r="L15" s="44">
        <f t="shared" si="1"/>
        <v>0</v>
      </c>
      <c r="M15" s="32"/>
    </row>
    <row r="16" customHeight="1" spans="1:13">
      <c r="A16" s="28"/>
      <c r="B16" s="29"/>
      <c r="C16" s="29"/>
      <c r="D16" s="29"/>
      <c r="E16" s="29"/>
      <c r="F16" s="30"/>
      <c r="G16" s="30"/>
      <c r="H16" s="32"/>
      <c r="I16" s="46"/>
      <c r="J16" s="31"/>
      <c r="K16" s="44">
        <f t="shared" si="0"/>
        <v>0</v>
      </c>
      <c r="L16" s="44">
        <f t="shared" si="1"/>
        <v>0</v>
      </c>
      <c r="M16" s="32"/>
    </row>
    <row r="17" customHeight="1" spans="1:13">
      <c r="A17" s="28"/>
      <c r="B17" s="29"/>
      <c r="C17" s="29"/>
      <c r="D17" s="29"/>
      <c r="E17" s="29"/>
      <c r="F17" s="30"/>
      <c r="G17" s="30"/>
      <c r="H17" s="32"/>
      <c r="I17" s="46"/>
      <c r="J17" s="31"/>
      <c r="K17" s="44">
        <f t="shared" si="0"/>
        <v>0</v>
      </c>
      <c r="L17" s="44">
        <f t="shared" si="1"/>
        <v>0</v>
      </c>
      <c r="M17" s="32"/>
    </row>
    <row r="18" customHeight="1" spans="1:13">
      <c r="A18" s="28"/>
      <c r="B18" s="29"/>
      <c r="C18" s="29"/>
      <c r="D18" s="29"/>
      <c r="E18" s="29"/>
      <c r="F18" s="30"/>
      <c r="G18" s="30"/>
      <c r="H18" s="32"/>
      <c r="I18" s="46"/>
      <c r="J18" s="31"/>
      <c r="K18" s="44">
        <f t="shared" si="0"/>
        <v>0</v>
      </c>
      <c r="L18" s="44">
        <f t="shared" si="1"/>
        <v>0</v>
      </c>
      <c r="M18" s="32"/>
    </row>
    <row r="19" customHeight="1" spans="1:13">
      <c r="A19" s="28"/>
      <c r="B19" s="29"/>
      <c r="C19" s="29"/>
      <c r="D19" s="29"/>
      <c r="E19" s="29"/>
      <c r="F19" s="30"/>
      <c r="G19" s="30"/>
      <c r="H19" s="32"/>
      <c r="I19" s="46"/>
      <c r="J19" s="31"/>
      <c r="K19" s="44">
        <f t="shared" si="0"/>
        <v>0</v>
      </c>
      <c r="L19" s="44">
        <f t="shared" si="1"/>
        <v>0</v>
      </c>
      <c r="M19" s="32"/>
    </row>
    <row r="20" customHeight="1" spans="1:13">
      <c r="A20" s="28"/>
      <c r="B20" s="29"/>
      <c r="C20" s="29"/>
      <c r="D20" s="29"/>
      <c r="E20" s="29"/>
      <c r="F20" s="30"/>
      <c r="G20" s="30"/>
      <c r="H20" s="32"/>
      <c r="I20" s="46"/>
      <c r="J20" s="31"/>
      <c r="K20" s="44">
        <f t="shared" si="0"/>
        <v>0</v>
      </c>
      <c r="L20" s="44">
        <f t="shared" si="1"/>
        <v>0</v>
      </c>
      <c r="M20" s="32"/>
    </row>
    <row r="21" customHeight="1" spans="1:13">
      <c r="A21" s="28"/>
      <c r="B21" s="29"/>
      <c r="C21" s="29"/>
      <c r="D21" s="29"/>
      <c r="E21" s="29"/>
      <c r="F21" s="30"/>
      <c r="G21" s="30"/>
      <c r="H21" s="32"/>
      <c r="I21" s="46"/>
      <c r="J21" s="31"/>
      <c r="K21" s="44">
        <f t="shared" si="0"/>
        <v>0</v>
      </c>
      <c r="L21" s="44">
        <f t="shared" si="1"/>
        <v>0</v>
      </c>
      <c r="M21" s="32"/>
    </row>
    <row r="22" customHeight="1" spans="1:13">
      <c r="A22" s="28"/>
      <c r="B22" s="29"/>
      <c r="C22" s="29"/>
      <c r="D22" s="29"/>
      <c r="E22" s="29"/>
      <c r="F22" s="30"/>
      <c r="G22" s="30"/>
      <c r="H22" s="32"/>
      <c r="I22" s="46"/>
      <c r="J22" s="31"/>
      <c r="K22" s="44">
        <f t="shared" si="0"/>
        <v>0</v>
      </c>
      <c r="L22" s="44">
        <f t="shared" si="1"/>
        <v>0</v>
      </c>
      <c r="M22" s="32"/>
    </row>
    <row r="23" customHeight="1" spans="1:13">
      <c r="A23" s="28"/>
      <c r="B23" s="29"/>
      <c r="C23" s="29"/>
      <c r="D23" s="29"/>
      <c r="E23" s="29"/>
      <c r="F23" s="30"/>
      <c r="G23" s="30"/>
      <c r="H23" s="32"/>
      <c r="I23" s="46"/>
      <c r="J23" s="31"/>
      <c r="K23" s="44">
        <f t="shared" si="0"/>
        <v>0</v>
      </c>
      <c r="L23" s="44">
        <f t="shared" si="1"/>
        <v>0</v>
      </c>
      <c r="M23" s="32"/>
    </row>
    <row r="24" customHeight="1" spans="1:13">
      <c r="A24" s="28"/>
      <c r="B24" s="29"/>
      <c r="C24" s="29"/>
      <c r="D24" s="29"/>
      <c r="E24" s="29"/>
      <c r="F24" s="30"/>
      <c r="G24" s="30"/>
      <c r="H24" s="32"/>
      <c r="I24" s="46"/>
      <c r="J24" s="31"/>
      <c r="K24" s="44">
        <f t="shared" si="0"/>
        <v>0</v>
      </c>
      <c r="L24" s="44">
        <f t="shared" si="1"/>
        <v>0</v>
      </c>
      <c r="M24" s="32"/>
    </row>
    <row r="25" customHeight="1" spans="1:13">
      <c r="A25" s="28"/>
      <c r="B25" s="29"/>
      <c r="C25" s="29"/>
      <c r="D25" s="29"/>
      <c r="E25" s="29"/>
      <c r="F25" s="30"/>
      <c r="G25" s="30"/>
      <c r="H25" s="32"/>
      <c r="I25" s="46"/>
      <c r="J25" s="31"/>
      <c r="K25" s="44">
        <f t="shared" si="0"/>
        <v>0</v>
      </c>
      <c r="L25" s="44">
        <f t="shared" si="1"/>
        <v>0</v>
      </c>
      <c r="M25" s="32"/>
    </row>
    <row r="26" customHeight="1" spans="1:13">
      <c r="A26" s="28"/>
      <c r="B26" s="29"/>
      <c r="C26" s="29"/>
      <c r="D26" s="29"/>
      <c r="E26" s="29"/>
      <c r="F26" s="30"/>
      <c r="G26" s="30"/>
      <c r="H26" s="32"/>
      <c r="I26" s="46"/>
      <c r="J26" s="31"/>
      <c r="K26" s="44">
        <f t="shared" si="0"/>
        <v>0</v>
      </c>
      <c r="L26" s="44">
        <f t="shared" si="1"/>
        <v>0</v>
      </c>
      <c r="M26" s="32"/>
    </row>
    <row r="27" customHeight="1" spans="1:13">
      <c r="A27" s="28"/>
      <c r="B27" s="33" t="s">
        <v>497</v>
      </c>
      <c r="C27" s="33"/>
      <c r="D27" s="33"/>
      <c r="E27" s="33"/>
      <c r="F27" s="30"/>
      <c r="G27" s="30"/>
      <c r="H27" s="32"/>
      <c r="I27" s="46"/>
      <c r="J27" s="31"/>
      <c r="K27" s="44">
        <f t="shared" si="0"/>
        <v>0</v>
      </c>
      <c r="L27" s="44">
        <f t="shared" si="1"/>
        <v>0</v>
      </c>
      <c r="M27" s="32"/>
    </row>
    <row r="28" customHeight="1" spans="1:13">
      <c r="A28" s="34" t="s">
        <v>560</v>
      </c>
      <c r="B28" s="26"/>
      <c r="C28" s="26"/>
      <c r="D28" s="26"/>
      <c r="E28" s="26"/>
      <c r="F28" s="24"/>
      <c r="G28" s="35"/>
      <c r="H28" s="24"/>
      <c r="I28" s="44">
        <f>SUM(I6:I27)</f>
        <v>0</v>
      </c>
      <c r="J28" s="36">
        <f>SUM(J6:J27)</f>
        <v>0</v>
      </c>
      <c r="K28" s="44">
        <f t="shared" si="0"/>
        <v>0</v>
      </c>
      <c r="L28" s="44">
        <f t="shared" si="1"/>
        <v>0</v>
      </c>
      <c r="M28" s="37"/>
    </row>
    <row r="29" customHeight="1" spans="1:13">
      <c r="A29" s="34" t="s">
        <v>561</v>
      </c>
      <c r="B29" s="26"/>
      <c r="C29" s="26"/>
      <c r="D29" s="26"/>
      <c r="E29" s="26"/>
      <c r="F29" s="28"/>
      <c r="G29" s="30"/>
      <c r="H29" s="28"/>
      <c r="I29" s="46"/>
      <c r="J29" s="31"/>
      <c r="K29" s="44">
        <f t="shared" si="0"/>
        <v>0</v>
      </c>
      <c r="L29" s="44">
        <f t="shared" si="1"/>
        <v>0</v>
      </c>
      <c r="M29" s="32"/>
    </row>
    <row r="30" customHeight="1" spans="1:13">
      <c r="A30" s="24" t="s">
        <v>490</v>
      </c>
      <c r="B30" s="24"/>
      <c r="C30" s="24"/>
      <c r="D30" s="24"/>
      <c r="E30" s="24"/>
      <c r="F30" s="37"/>
      <c r="G30" s="37"/>
      <c r="H30" s="37"/>
      <c r="I30" s="44">
        <f>I28-I29</f>
        <v>0</v>
      </c>
      <c r="J30" s="36">
        <f>J28-J29</f>
        <v>0</v>
      </c>
      <c r="K30" s="44">
        <f t="shared" si="0"/>
        <v>0</v>
      </c>
      <c r="L30" s="44">
        <f t="shared" si="1"/>
        <v>0</v>
      </c>
      <c r="M30" s="37"/>
    </row>
    <row r="31" customHeight="1" spans="1:13">
      <c r="A31" s="527" t="str">
        <f>[2]申报表封面!C18</f>
        <v>被评估单位填表人：</v>
      </c>
      <c r="B31" s="527"/>
      <c r="C31" s="527"/>
      <c r="D31" s="527"/>
      <c r="E31" s="527"/>
      <c r="F31" s="527"/>
      <c r="G31" s="527"/>
      <c r="H31" s="22"/>
      <c r="I31" s="22"/>
      <c r="J31" s="39" t="str">
        <f>CONCATENATE([2]索引!$D$6,"：",[2]索引!$D18,"    ",[2]索引!$E18)</f>
        <v>评估人员：    </v>
      </c>
      <c r="K31" s="529"/>
      <c r="L31" s="529"/>
      <c r="M31" s="529"/>
    </row>
    <row r="32" customHeight="1" spans="1:13">
      <c r="A32" s="22" t="str">
        <f>[2]申报表封面!C20</f>
        <v>填表日期：年月日</v>
      </c>
      <c r="B32" s="22"/>
      <c r="C32" s="22"/>
      <c r="D32" s="22"/>
      <c r="E32" s="22"/>
      <c r="F32" s="22"/>
      <c r="G32" s="22"/>
      <c r="H32" s="22"/>
      <c r="I32" s="22"/>
      <c r="J32" s="22"/>
      <c r="K32" s="22"/>
      <c r="L32" s="22"/>
      <c r="M32" s="22"/>
    </row>
    <row r="33" customHeight="1" spans="1:13">
      <c r="A33" s="68" t="s">
        <v>499</v>
      </c>
      <c r="B33" s="68"/>
      <c r="C33" s="68"/>
      <c r="D33" s="68"/>
      <c r="E33" s="68"/>
      <c r="F33" s="68"/>
      <c r="G33" s="68"/>
      <c r="H33" s="68"/>
      <c r="I33" s="68"/>
      <c r="J33" s="68"/>
      <c r="K33" s="68"/>
      <c r="L33" s="68"/>
      <c r="M33" s="68"/>
    </row>
    <row r="34" customHeight="1" spans="1:13">
      <c r="A34" s="68"/>
      <c r="B34" s="69" t="s">
        <v>562</v>
      </c>
      <c r="C34" s="69"/>
      <c r="D34" s="69"/>
      <c r="E34" s="69"/>
      <c r="F34" s="68"/>
      <c r="G34" s="68"/>
      <c r="H34" s="68"/>
      <c r="I34" s="68"/>
      <c r="J34" s="68"/>
      <c r="K34" s="68"/>
      <c r="L34" s="68"/>
      <c r="M34" s="68"/>
    </row>
    <row r="35" customHeight="1" spans="1:13">
      <c r="A35" s="68"/>
      <c r="B35" s="69" t="s">
        <v>563</v>
      </c>
      <c r="C35" s="69"/>
      <c r="D35" s="69"/>
      <c r="E35" s="69"/>
      <c r="F35" s="68"/>
      <c r="G35" s="68"/>
      <c r="H35" s="68"/>
      <c r="I35" s="68"/>
      <c r="J35" s="68"/>
      <c r="K35" s="68"/>
      <c r="L35" s="68"/>
      <c r="M35" s="68"/>
    </row>
    <row r="36" customHeight="1" spans="1:13">
      <c r="A36" s="68" t="s">
        <v>564</v>
      </c>
      <c r="B36" s="68"/>
      <c r="C36" s="68"/>
      <c r="D36" s="68"/>
      <c r="E36" s="68"/>
      <c r="F36" s="68"/>
      <c r="G36" s="68"/>
      <c r="H36" s="68"/>
      <c r="I36" s="68"/>
      <c r="J36" s="68"/>
      <c r="K36" s="68"/>
      <c r="L36" s="68"/>
      <c r="M36" s="68"/>
    </row>
    <row r="37" customHeight="1" spans="1:13">
      <c r="A37" s="68"/>
      <c r="B37" s="69" t="s">
        <v>565</v>
      </c>
      <c r="C37" s="69"/>
      <c r="D37" s="69"/>
      <c r="E37" s="69"/>
      <c r="F37" s="68"/>
      <c r="G37" s="68"/>
      <c r="H37" s="68"/>
      <c r="I37" s="68"/>
      <c r="J37" s="68"/>
      <c r="K37" s="68"/>
      <c r="L37" s="68"/>
      <c r="M37" s="68"/>
    </row>
    <row r="38" customHeight="1" spans="1:13">
      <c r="A38" s="68"/>
      <c r="B38" s="69" t="s">
        <v>566</v>
      </c>
      <c r="C38" s="69"/>
      <c r="D38" s="69"/>
      <c r="E38" s="69"/>
      <c r="F38" s="68"/>
      <c r="G38" s="68"/>
      <c r="H38" s="68"/>
      <c r="I38" s="68"/>
      <c r="J38" s="68"/>
      <c r="K38" s="68"/>
      <c r="L38" s="68"/>
      <c r="M38" s="68"/>
    </row>
    <row r="39" customHeight="1" spans="1:13">
      <c r="A39" s="18"/>
      <c r="B39" s="18"/>
      <c r="C39" s="18"/>
      <c r="D39" s="18"/>
      <c r="E39" s="18"/>
      <c r="F39" s="18"/>
      <c r="G39" s="18"/>
      <c r="H39" s="18"/>
      <c r="I39" s="401"/>
      <c r="J39" s="401"/>
      <c r="K39" s="401"/>
      <c r="L39" s="401"/>
      <c r="M39" s="18"/>
    </row>
    <row r="40" customHeight="1" spans="1:13">
      <c r="A40" s="18"/>
      <c r="B40" s="18"/>
      <c r="C40" s="18"/>
      <c r="D40" s="18"/>
      <c r="E40" s="18"/>
      <c r="F40" s="18"/>
      <c r="G40" s="18"/>
      <c r="H40" s="18"/>
      <c r="I40" s="401"/>
      <c r="J40" s="401"/>
      <c r="K40" s="401"/>
      <c r="L40" s="401"/>
      <c r="M40" s="18"/>
    </row>
    <row r="41" customHeight="1" spans="1:13">
      <c r="A41" s="18"/>
      <c r="B41" s="18"/>
      <c r="C41" s="18"/>
      <c r="D41" s="18"/>
      <c r="E41" s="18"/>
      <c r="F41" s="18"/>
      <c r="G41" s="18"/>
      <c r="H41" s="18"/>
      <c r="I41" s="401"/>
      <c r="J41" s="401"/>
      <c r="K41" s="401"/>
      <c r="L41" s="401"/>
      <c r="M41" s="18"/>
    </row>
    <row r="42" customHeight="1" spans="1:13">
      <c r="A42" s="18"/>
      <c r="B42" s="18"/>
      <c r="C42" s="18"/>
      <c r="D42" s="18"/>
      <c r="E42" s="18"/>
      <c r="F42" s="18"/>
      <c r="G42" s="18"/>
      <c r="H42" s="18"/>
      <c r="I42" s="401"/>
      <c r="J42" s="401"/>
      <c r="K42" s="401"/>
      <c r="L42" s="401"/>
      <c r="M42" s="18"/>
    </row>
    <row r="43" customHeight="1" spans="1:13">
      <c r="A43" s="18"/>
      <c r="B43" s="18"/>
      <c r="C43" s="18"/>
      <c r="D43" s="18"/>
      <c r="E43" s="18"/>
      <c r="F43" s="18"/>
      <c r="G43" s="18"/>
      <c r="H43" s="18"/>
      <c r="I43" s="401"/>
      <c r="J43" s="401"/>
      <c r="K43" s="401"/>
      <c r="L43" s="401"/>
      <c r="M43" s="18"/>
    </row>
    <row r="44" customHeight="1" spans="1:13">
      <c r="A44" s="18"/>
      <c r="B44" s="18"/>
      <c r="C44" s="18"/>
      <c r="D44" s="18"/>
      <c r="E44" s="18"/>
      <c r="F44" s="18"/>
      <c r="G44" s="18"/>
      <c r="H44" s="18"/>
      <c r="I44" s="401"/>
      <c r="J44" s="401"/>
      <c r="K44" s="401"/>
      <c r="L44" s="401"/>
      <c r="M44" s="18"/>
    </row>
    <row r="45" customHeight="1" spans="1:13">
      <c r="A45" s="18"/>
      <c r="B45" s="18"/>
      <c r="C45" s="18"/>
      <c r="D45" s="18"/>
      <c r="E45" s="18"/>
      <c r="F45" s="18"/>
      <c r="G45" s="18"/>
      <c r="H45" s="18"/>
      <c r="I45" s="401"/>
      <c r="J45" s="401"/>
      <c r="K45" s="401"/>
      <c r="L45" s="401"/>
      <c r="M45" s="18"/>
    </row>
    <row r="46" customHeight="1" spans="1:13">
      <c r="A46" s="18"/>
      <c r="B46" s="18"/>
      <c r="C46" s="18"/>
      <c r="D46" s="18"/>
      <c r="E46" s="18"/>
      <c r="F46" s="18"/>
      <c r="G46" s="18"/>
      <c r="H46" s="18"/>
      <c r="I46" s="401"/>
      <c r="J46" s="401"/>
      <c r="K46" s="401"/>
      <c r="L46" s="401"/>
      <c r="M46" s="18"/>
    </row>
    <row r="47" customHeight="1" spans="1:13">
      <c r="A47" s="18"/>
      <c r="B47" s="18"/>
      <c r="C47" s="18"/>
      <c r="D47" s="18"/>
      <c r="E47" s="18"/>
      <c r="F47" s="18"/>
      <c r="G47" s="18"/>
      <c r="H47" s="18"/>
      <c r="I47" s="401"/>
      <c r="J47" s="401"/>
      <c r="K47" s="401"/>
      <c r="L47" s="401"/>
      <c r="M47" s="18"/>
    </row>
    <row r="48" customHeight="1" spans="1:13">
      <c r="A48" s="18"/>
      <c r="B48" s="18"/>
      <c r="C48" s="18"/>
      <c r="D48" s="18"/>
      <c r="E48" s="18"/>
      <c r="F48" s="18"/>
      <c r="G48" s="18"/>
      <c r="H48" s="18"/>
      <c r="I48" s="401"/>
      <c r="J48" s="401"/>
      <c r="K48" s="401"/>
      <c r="L48" s="401"/>
      <c r="M48" s="18"/>
    </row>
    <row r="49" customHeight="1" spans="1:13">
      <c r="A49" s="18"/>
      <c r="B49" s="18"/>
      <c r="C49" s="18"/>
      <c r="D49" s="18"/>
      <c r="E49" s="18"/>
      <c r="F49" s="18"/>
      <c r="G49" s="18"/>
      <c r="H49" s="18"/>
      <c r="I49" s="401"/>
      <c r="J49" s="401"/>
      <c r="K49" s="401"/>
      <c r="L49" s="401"/>
      <c r="M49" s="18"/>
    </row>
    <row r="50" customHeight="1" spans="1:13">
      <c r="A50" s="18"/>
      <c r="B50" s="18"/>
      <c r="C50" s="18"/>
      <c r="D50" s="18"/>
      <c r="E50" s="18"/>
      <c r="F50" s="18"/>
      <c r="G50" s="18"/>
      <c r="H50" s="18"/>
      <c r="I50" s="401"/>
      <c r="J50" s="401"/>
      <c r="K50" s="401"/>
      <c r="L50" s="401"/>
      <c r="M50" s="18"/>
    </row>
    <row r="51" customHeight="1" spans="1:13">
      <c r="A51" s="18"/>
      <c r="B51" s="18"/>
      <c r="C51" s="18"/>
      <c r="D51" s="18"/>
      <c r="E51" s="18"/>
      <c r="F51" s="18"/>
      <c r="G51" s="18"/>
      <c r="H51" s="18"/>
      <c r="I51" s="401"/>
      <c r="J51" s="401"/>
      <c r="K51" s="401"/>
      <c r="L51" s="401"/>
      <c r="M51" s="18"/>
    </row>
    <row r="52" customHeight="1" spans="1:13">
      <c r="A52" s="18"/>
      <c r="B52" s="18"/>
      <c r="C52" s="18"/>
      <c r="D52" s="18"/>
      <c r="E52" s="18"/>
      <c r="F52" s="18"/>
      <c r="G52" s="18"/>
      <c r="H52" s="18"/>
      <c r="I52" s="401"/>
      <c r="J52" s="401"/>
      <c r="K52" s="401"/>
      <c r="L52" s="401"/>
      <c r="M52" s="18"/>
    </row>
    <row r="53" customHeight="1" spans="1:13">
      <c r="A53" s="18"/>
      <c r="B53" s="18"/>
      <c r="C53" s="18"/>
      <c r="D53" s="18"/>
      <c r="E53" s="18"/>
      <c r="F53" s="18"/>
      <c r="G53" s="18"/>
      <c r="H53" s="18"/>
      <c r="I53" s="401"/>
      <c r="J53" s="401"/>
      <c r="K53" s="401"/>
      <c r="L53" s="401"/>
      <c r="M53" s="18"/>
    </row>
    <row r="54" customHeight="1" spans="1:13">
      <c r="A54" s="18"/>
      <c r="B54" s="18"/>
      <c r="C54" s="18"/>
      <c r="D54" s="18"/>
      <c r="E54" s="18"/>
      <c r="F54" s="18"/>
      <c r="G54" s="18"/>
      <c r="H54" s="18"/>
      <c r="I54" s="401"/>
      <c r="J54" s="401"/>
      <c r="K54" s="401"/>
      <c r="L54" s="401"/>
      <c r="M54" s="18"/>
    </row>
    <row r="55" customHeight="1" spans="1:13">
      <c r="A55" s="18"/>
      <c r="B55" s="18"/>
      <c r="C55" s="18"/>
      <c r="D55" s="18"/>
      <c r="E55" s="18"/>
      <c r="F55" s="18"/>
      <c r="G55" s="18"/>
      <c r="H55" s="18"/>
      <c r="I55" s="401"/>
      <c r="J55" s="401"/>
      <c r="K55" s="401"/>
      <c r="L55" s="401"/>
      <c r="M55" s="18"/>
    </row>
    <row r="56" customHeight="1" spans="1:13">
      <c r="A56" s="18"/>
      <c r="B56" s="18"/>
      <c r="C56" s="18"/>
      <c r="D56" s="18"/>
      <c r="E56" s="18"/>
      <c r="F56" s="18"/>
      <c r="G56" s="18"/>
      <c r="H56" s="18"/>
      <c r="I56" s="401"/>
      <c r="J56" s="401"/>
      <c r="K56" s="401"/>
      <c r="L56" s="401"/>
      <c r="M56" s="18"/>
    </row>
    <row r="57" customHeight="1" spans="1:13">
      <c r="A57" s="18"/>
      <c r="B57" s="18"/>
      <c r="C57" s="18"/>
      <c r="D57" s="18"/>
      <c r="E57" s="18"/>
      <c r="F57" s="18"/>
      <c r="G57" s="18"/>
      <c r="H57" s="18"/>
      <c r="I57" s="401"/>
      <c r="J57" s="401"/>
      <c r="K57" s="401"/>
      <c r="L57" s="401"/>
      <c r="M57" s="18"/>
    </row>
    <row r="58" customHeight="1" spans="1:13">
      <c r="A58" s="18"/>
      <c r="B58" s="18"/>
      <c r="C58" s="18"/>
      <c r="D58" s="18"/>
      <c r="E58" s="18"/>
      <c r="F58" s="18"/>
      <c r="G58" s="18"/>
      <c r="H58" s="18"/>
      <c r="I58" s="401"/>
      <c r="J58" s="401"/>
      <c r="K58" s="401"/>
      <c r="L58" s="401"/>
      <c r="M58" s="18"/>
    </row>
    <row r="59" customHeight="1" spans="1:13">
      <c r="A59" s="18"/>
      <c r="B59" s="18"/>
      <c r="C59" s="18"/>
      <c r="D59" s="18"/>
      <c r="E59" s="18"/>
      <c r="F59" s="18"/>
      <c r="G59" s="18"/>
      <c r="H59" s="18"/>
      <c r="I59" s="401"/>
      <c r="J59" s="401"/>
      <c r="K59" s="401"/>
      <c r="L59" s="401"/>
      <c r="M59" s="18"/>
    </row>
    <row r="60" customHeight="1" spans="1:13">
      <c r="A60" s="18"/>
      <c r="B60" s="18"/>
      <c r="C60" s="18"/>
      <c r="D60" s="18"/>
      <c r="E60" s="18"/>
      <c r="F60" s="18"/>
      <c r="G60" s="18"/>
      <c r="H60" s="18"/>
      <c r="I60" s="401"/>
      <c r="J60" s="401"/>
      <c r="K60" s="401"/>
      <c r="L60" s="401"/>
      <c r="M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indexed="49"/>
  </sheetPr>
  <dimension ref="A1:Q61"/>
  <sheetViews>
    <sheetView topLeftCell="A13" workbookViewId="0">
      <selection activeCell="L7" sqref="L7:O160"/>
    </sheetView>
  </sheetViews>
  <sheetFormatPr defaultColWidth="9" defaultRowHeight="15.75" customHeight="1"/>
  <cols>
    <col min="1" max="1" width="5.125" style="13" customWidth="1"/>
    <col min="2" max="2" width="27.375" style="13" customWidth="1"/>
    <col min="3" max="3" width="13" style="13" customWidth="1"/>
    <col min="4" max="4" width="11.625" style="13" customWidth="1"/>
    <col min="5" max="5" width="10.125" style="13" customWidth="1"/>
    <col min="6" max="11" width="10.125" style="13" customWidth="1" outlineLevel="1"/>
    <col min="12" max="12" width="13.375" style="191" customWidth="1"/>
    <col min="13" max="13" width="13.375" style="13" customWidth="1"/>
    <col min="14" max="14" width="10.875" style="13" customWidth="1"/>
    <col min="15" max="15" width="9.125" style="13" customWidth="1"/>
    <col min="16" max="16" width="12" style="13" customWidth="1"/>
    <col min="17" max="17" width="13.125" style="13" customWidth="1"/>
    <col min="18" max="16384" width="9" style="13"/>
  </cols>
  <sheetData>
    <row r="1" s="11" customFormat="1" ht="25.5" customHeight="1" spans="1:16">
      <c r="A1" s="14" t="s">
        <v>567</v>
      </c>
      <c r="B1" s="15"/>
      <c r="C1" s="15"/>
      <c r="D1" s="15"/>
      <c r="E1" s="15"/>
      <c r="F1" s="15"/>
      <c r="G1" s="15"/>
      <c r="H1" s="15"/>
      <c r="I1" s="15"/>
      <c r="J1" s="15"/>
      <c r="K1" s="15"/>
      <c r="L1" s="15"/>
      <c r="M1" s="15"/>
      <c r="N1" s="15"/>
      <c r="O1" s="15"/>
      <c r="P1" s="15"/>
    </row>
    <row r="2" customHeight="1" spans="1:16">
      <c r="A2" s="16"/>
      <c r="B2" s="16"/>
      <c r="C2" s="16"/>
      <c r="D2" s="16"/>
      <c r="E2" s="16"/>
      <c r="F2" s="16"/>
      <c r="G2" s="16"/>
      <c r="H2" s="16"/>
      <c r="I2" s="16"/>
      <c r="J2" s="16"/>
      <c r="K2" s="133"/>
      <c r="L2" s="125"/>
      <c r="M2" s="125"/>
      <c r="N2" s="125"/>
      <c r="O2" s="125"/>
      <c r="P2" s="70" t="s">
        <v>568</v>
      </c>
    </row>
    <row r="3" customHeight="1" spans="1:16">
      <c r="A3" s="19" t="str">
        <f>申报表封面!A8</f>
        <v>评估基准日：2022年8月31日</v>
      </c>
      <c r="B3" s="19"/>
      <c r="C3" s="19"/>
      <c r="D3" s="19"/>
      <c r="E3" s="19"/>
      <c r="F3" s="19"/>
      <c r="G3" s="19"/>
      <c r="H3" s="19"/>
      <c r="I3" s="19"/>
      <c r="J3" s="19"/>
      <c r="K3" s="134"/>
      <c r="L3" s="71"/>
      <c r="M3" s="71"/>
      <c r="N3" s="71"/>
      <c r="O3" s="71"/>
      <c r="P3" s="71"/>
    </row>
    <row r="4" customHeight="1" spans="1:16">
      <c r="A4" s="90" t="str">
        <f>申报表封面!C14</f>
        <v>被评估单位：湖南森华木业有限公司</v>
      </c>
      <c r="B4" s="22"/>
      <c r="C4" s="22"/>
      <c r="D4" s="22"/>
      <c r="E4" s="22"/>
      <c r="F4" s="22"/>
      <c r="G4" s="22"/>
      <c r="H4" s="22"/>
      <c r="I4" s="22"/>
      <c r="J4" s="22"/>
      <c r="K4" s="79"/>
      <c r="L4" s="515"/>
      <c r="M4" s="79"/>
      <c r="N4" s="79"/>
      <c r="O4" s="79"/>
      <c r="P4" s="72" t="s">
        <v>373</v>
      </c>
    </row>
    <row r="5" s="12" customFormat="1" customHeight="1" spans="1:17">
      <c r="A5" s="168" t="s">
        <v>413</v>
      </c>
      <c r="B5" s="168" t="s">
        <v>569</v>
      </c>
      <c r="C5" s="168" t="s">
        <v>570</v>
      </c>
      <c r="D5" s="168" t="s">
        <v>571</v>
      </c>
      <c r="E5" s="168" t="s">
        <v>572</v>
      </c>
      <c r="F5" s="34" t="s">
        <v>573</v>
      </c>
      <c r="G5" s="124"/>
      <c r="H5" s="124"/>
      <c r="I5" s="124"/>
      <c r="J5" s="124"/>
      <c r="K5" s="522"/>
      <c r="L5" s="523" t="s">
        <v>574</v>
      </c>
      <c r="M5" s="73" t="s">
        <v>575</v>
      </c>
      <c r="N5" s="165" t="s">
        <v>576</v>
      </c>
      <c r="O5" s="165" t="s">
        <v>530</v>
      </c>
      <c r="P5" s="524" t="s">
        <v>506</v>
      </c>
      <c r="Q5" s="519" t="s">
        <v>559</v>
      </c>
    </row>
    <row r="6" customHeight="1" spans="1:17">
      <c r="A6" s="170"/>
      <c r="B6" s="170"/>
      <c r="C6" s="170"/>
      <c r="D6" s="170"/>
      <c r="E6" s="170"/>
      <c r="F6" s="44" t="s">
        <v>577</v>
      </c>
      <c r="G6" s="44" t="s">
        <v>578</v>
      </c>
      <c r="H6" s="44" t="s">
        <v>579</v>
      </c>
      <c r="I6" s="44" t="s">
        <v>580</v>
      </c>
      <c r="J6" s="44" t="s">
        <v>581</v>
      </c>
      <c r="K6" s="128" t="s">
        <v>582</v>
      </c>
      <c r="L6" s="525"/>
      <c r="M6" s="73"/>
      <c r="N6" s="182"/>
      <c r="O6" s="182"/>
      <c r="P6" s="526"/>
      <c r="Q6" s="520"/>
    </row>
    <row r="7" customHeight="1" spans="1:16">
      <c r="A7" s="28"/>
      <c r="B7" s="29"/>
      <c r="C7" s="29"/>
      <c r="D7" s="28"/>
      <c r="E7" s="30"/>
      <c r="F7" s="30"/>
      <c r="G7" s="30"/>
      <c r="H7" s="30"/>
      <c r="I7" s="30"/>
      <c r="J7" s="30"/>
      <c r="K7" s="184"/>
      <c r="L7" s="516"/>
      <c r="M7" s="127"/>
      <c r="N7" s="128">
        <f t="shared" ref="N7:N31" si="0">M7-L7</f>
        <v>0</v>
      </c>
      <c r="O7" s="128">
        <f t="shared" ref="O7:O31" si="1">IF(L7=0,0,ROUND(N7/L7*100,2))</f>
        <v>0</v>
      </c>
      <c r="P7" s="75"/>
    </row>
    <row r="8" customHeight="1" spans="1:16">
      <c r="A8" s="28"/>
      <c r="B8" s="29"/>
      <c r="C8" s="29"/>
      <c r="D8" s="28"/>
      <c r="E8" s="30"/>
      <c r="F8" s="30"/>
      <c r="G8" s="30"/>
      <c r="H8" s="30"/>
      <c r="I8" s="30"/>
      <c r="J8" s="30"/>
      <c r="K8" s="184"/>
      <c r="L8" s="516"/>
      <c r="M8" s="127"/>
      <c r="N8" s="128">
        <f t="shared" si="0"/>
        <v>0</v>
      </c>
      <c r="O8" s="128">
        <f t="shared" si="1"/>
        <v>0</v>
      </c>
      <c r="P8" s="75"/>
    </row>
    <row r="9" customHeight="1" spans="1:16">
      <c r="A9" s="28"/>
      <c r="B9" s="29"/>
      <c r="C9" s="29"/>
      <c r="D9" s="28"/>
      <c r="E9" s="30"/>
      <c r="F9" s="30"/>
      <c r="G9" s="30"/>
      <c r="H9" s="30"/>
      <c r="I9" s="30"/>
      <c r="J9" s="30"/>
      <c r="K9" s="184"/>
      <c r="L9" s="516"/>
      <c r="M9" s="127"/>
      <c r="N9" s="128">
        <f t="shared" si="0"/>
        <v>0</v>
      </c>
      <c r="O9" s="128">
        <f t="shared" si="1"/>
        <v>0</v>
      </c>
      <c r="P9" s="75"/>
    </row>
    <row r="10" customHeight="1" spans="1:16">
      <c r="A10" s="28"/>
      <c r="B10" s="29"/>
      <c r="C10" s="29"/>
      <c r="D10" s="28"/>
      <c r="E10" s="30"/>
      <c r="F10" s="30"/>
      <c r="G10" s="30"/>
      <c r="H10" s="30"/>
      <c r="I10" s="30"/>
      <c r="J10" s="30"/>
      <c r="K10" s="184"/>
      <c r="L10" s="516"/>
      <c r="M10" s="127"/>
      <c r="N10" s="128">
        <f t="shared" si="0"/>
        <v>0</v>
      </c>
      <c r="O10" s="128">
        <f t="shared" si="1"/>
        <v>0</v>
      </c>
      <c r="P10" s="75"/>
    </row>
    <row r="11" customHeight="1" spans="1:16">
      <c r="A11" s="28"/>
      <c r="B11" s="29"/>
      <c r="C11" s="29"/>
      <c r="D11" s="28"/>
      <c r="E11" s="30"/>
      <c r="F11" s="30"/>
      <c r="G11" s="30"/>
      <c r="H11" s="30"/>
      <c r="I11" s="30"/>
      <c r="J11" s="30"/>
      <c r="K11" s="184"/>
      <c r="L11" s="516"/>
      <c r="M11" s="127"/>
      <c r="N11" s="128">
        <f t="shared" si="0"/>
        <v>0</v>
      </c>
      <c r="O11" s="128">
        <f t="shared" si="1"/>
        <v>0</v>
      </c>
      <c r="P11" s="75"/>
    </row>
    <row r="12" customHeight="1" spans="1:16">
      <c r="A12" s="28"/>
      <c r="B12" s="29"/>
      <c r="C12" s="29"/>
      <c r="D12" s="28"/>
      <c r="E12" s="30"/>
      <c r="F12" s="30"/>
      <c r="G12" s="30"/>
      <c r="H12" s="30"/>
      <c r="I12" s="30"/>
      <c r="J12" s="30"/>
      <c r="K12" s="184"/>
      <c r="L12" s="516"/>
      <c r="M12" s="127"/>
      <c r="N12" s="128">
        <f t="shared" si="0"/>
        <v>0</v>
      </c>
      <c r="O12" s="128">
        <f t="shared" si="1"/>
        <v>0</v>
      </c>
      <c r="P12" s="75"/>
    </row>
    <row r="13" customHeight="1" spans="1:16">
      <c r="A13" s="28"/>
      <c r="B13" s="29"/>
      <c r="C13" s="29"/>
      <c r="D13" s="28"/>
      <c r="E13" s="30"/>
      <c r="F13" s="30"/>
      <c r="G13" s="30"/>
      <c r="H13" s="30"/>
      <c r="I13" s="30"/>
      <c r="J13" s="30"/>
      <c r="K13" s="184"/>
      <c r="L13" s="516"/>
      <c r="M13" s="127"/>
      <c r="N13" s="128">
        <f t="shared" si="0"/>
        <v>0</v>
      </c>
      <c r="O13" s="128">
        <f t="shared" si="1"/>
        <v>0</v>
      </c>
      <c r="P13" s="75"/>
    </row>
    <row r="14" customHeight="1" spans="1:16">
      <c r="A14" s="28"/>
      <c r="B14" s="29"/>
      <c r="C14" s="29"/>
      <c r="D14" s="28"/>
      <c r="E14" s="30"/>
      <c r="F14" s="30"/>
      <c r="G14" s="30"/>
      <c r="H14" s="30"/>
      <c r="I14" s="30"/>
      <c r="J14" s="30"/>
      <c r="K14" s="184"/>
      <c r="L14" s="516"/>
      <c r="M14" s="127"/>
      <c r="N14" s="128">
        <f t="shared" si="0"/>
        <v>0</v>
      </c>
      <c r="O14" s="128">
        <f t="shared" si="1"/>
        <v>0</v>
      </c>
      <c r="P14" s="75"/>
    </row>
    <row r="15" customHeight="1" spans="1:16">
      <c r="A15" s="28"/>
      <c r="B15" s="29"/>
      <c r="C15" s="29"/>
      <c r="D15" s="28"/>
      <c r="E15" s="30"/>
      <c r="F15" s="30"/>
      <c r="G15" s="30"/>
      <c r="H15" s="30"/>
      <c r="I15" s="30"/>
      <c r="J15" s="30"/>
      <c r="K15" s="184"/>
      <c r="L15" s="516"/>
      <c r="M15" s="127"/>
      <c r="N15" s="128">
        <f t="shared" si="0"/>
        <v>0</v>
      </c>
      <c r="O15" s="128">
        <f t="shared" si="1"/>
        <v>0</v>
      </c>
      <c r="P15" s="75"/>
    </row>
    <row r="16" customHeight="1" spans="1:16">
      <c r="A16" s="28"/>
      <c r="B16" s="29"/>
      <c r="C16" s="29"/>
      <c r="D16" s="28"/>
      <c r="E16" s="30"/>
      <c r="F16" s="30"/>
      <c r="G16" s="30"/>
      <c r="H16" s="30"/>
      <c r="I16" s="30"/>
      <c r="J16" s="30"/>
      <c r="K16" s="184"/>
      <c r="L16" s="516"/>
      <c r="M16" s="127"/>
      <c r="N16" s="128">
        <f t="shared" si="0"/>
        <v>0</v>
      </c>
      <c r="O16" s="128">
        <f t="shared" si="1"/>
        <v>0</v>
      </c>
      <c r="P16" s="75"/>
    </row>
    <row r="17" customHeight="1" spans="1:16">
      <c r="A17" s="28"/>
      <c r="B17" s="29"/>
      <c r="C17" s="29"/>
      <c r="D17" s="28"/>
      <c r="E17" s="30"/>
      <c r="F17" s="30"/>
      <c r="G17" s="30"/>
      <c r="H17" s="30"/>
      <c r="I17" s="30"/>
      <c r="J17" s="30"/>
      <c r="K17" s="184"/>
      <c r="L17" s="516"/>
      <c r="M17" s="127"/>
      <c r="N17" s="128">
        <f t="shared" si="0"/>
        <v>0</v>
      </c>
      <c r="O17" s="128">
        <f t="shared" si="1"/>
        <v>0</v>
      </c>
      <c r="P17" s="75"/>
    </row>
    <row r="18" customHeight="1" spans="1:16">
      <c r="A18" s="28"/>
      <c r="B18" s="29"/>
      <c r="C18" s="29"/>
      <c r="D18" s="28"/>
      <c r="E18" s="30"/>
      <c r="F18" s="30"/>
      <c r="G18" s="30"/>
      <c r="H18" s="30"/>
      <c r="I18" s="30"/>
      <c r="J18" s="30"/>
      <c r="K18" s="184"/>
      <c r="L18" s="516"/>
      <c r="M18" s="127"/>
      <c r="N18" s="128">
        <f t="shared" si="0"/>
        <v>0</v>
      </c>
      <c r="O18" s="128">
        <f t="shared" si="1"/>
        <v>0</v>
      </c>
      <c r="P18" s="75"/>
    </row>
    <row r="19" customHeight="1" spans="1:16">
      <c r="A19" s="28"/>
      <c r="B19" s="29"/>
      <c r="C19" s="29"/>
      <c r="D19" s="28"/>
      <c r="E19" s="30"/>
      <c r="F19" s="30"/>
      <c r="G19" s="30"/>
      <c r="H19" s="30"/>
      <c r="I19" s="30"/>
      <c r="J19" s="30"/>
      <c r="K19" s="184"/>
      <c r="L19" s="516"/>
      <c r="M19" s="127"/>
      <c r="N19" s="128">
        <f t="shared" si="0"/>
        <v>0</v>
      </c>
      <c r="O19" s="128">
        <f t="shared" si="1"/>
        <v>0</v>
      </c>
      <c r="P19" s="75"/>
    </row>
    <row r="20" customHeight="1" spans="1:16">
      <c r="A20" s="28"/>
      <c r="B20" s="29"/>
      <c r="C20" s="29"/>
      <c r="D20" s="28"/>
      <c r="E20" s="30"/>
      <c r="F20" s="30"/>
      <c r="G20" s="30"/>
      <c r="H20" s="30"/>
      <c r="I20" s="30"/>
      <c r="J20" s="30"/>
      <c r="K20" s="184"/>
      <c r="L20" s="516"/>
      <c r="M20" s="127"/>
      <c r="N20" s="128">
        <f t="shared" si="0"/>
        <v>0</v>
      </c>
      <c r="O20" s="128">
        <f t="shared" si="1"/>
        <v>0</v>
      </c>
      <c r="P20" s="75"/>
    </row>
    <row r="21" customHeight="1" spans="1:16">
      <c r="A21" s="28"/>
      <c r="B21" s="29"/>
      <c r="C21" s="29"/>
      <c r="D21" s="28"/>
      <c r="E21" s="30"/>
      <c r="F21" s="30"/>
      <c r="G21" s="30"/>
      <c r="H21" s="30"/>
      <c r="I21" s="30"/>
      <c r="J21" s="30"/>
      <c r="K21" s="184"/>
      <c r="L21" s="516"/>
      <c r="M21" s="127"/>
      <c r="N21" s="128">
        <f t="shared" si="0"/>
        <v>0</v>
      </c>
      <c r="O21" s="128">
        <f t="shared" si="1"/>
        <v>0</v>
      </c>
      <c r="P21" s="75"/>
    </row>
    <row r="22" customHeight="1" spans="1:16">
      <c r="A22" s="28"/>
      <c r="B22" s="29"/>
      <c r="C22" s="29"/>
      <c r="D22" s="28"/>
      <c r="E22" s="30"/>
      <c r="F22" s="30"/>
      <c r="G22" s="30"/>
      <c r="H22" s="30"/>
      <c r="I22" s="30"/>
      <c r="J22" s="30"/>
      <c r="K22" s="184"/>
      <c r="L22" s="516"/>
      <c r="M22" s="127"/>
      <c r="N22" s="128">
        <f t="shared" si="0"/>
        <v>0</v>
      </c>
      <c r="O22" s="128">
        <f t="shared" si="1"/>
        <v>0</v>
      </c>
      <c r="P22" s="75"/>
    </row>
    <row r="23" customHeight="1" spans="1:16">
      <c r="A23" s="28"/>
      <c r="B23" s="29"/>
      <c r="C23" s="29"/>
      <c r="D23" s="28"/>
      <c r="E23" s="30"/>
      <c r="F23" s="30"/>
      <c r="G23" s="30"/>
      <c r="H23" s="30"/>
      <c r="I23" s="30"/>
      <c r="J23" s="30"/>
      <c r="K23" s="184"/>
      <c r="L23" s="516"/>
      <c r="M23" s="127"/>
      <c r="N23" s="128">
        <f t="shared" si="0"/>
        <v>0</v>
      </c>
      <c r="O23" s="128">
        <f t="shared" si="1"/>
        <v>0</v>
      </c>
      <c r="P23" s="75"/>
    </row>
    <row r="24" customHeight="1" spans="1:16">
      <c r="A24" s="28"/>
      <c r="B24" s="29"/>
      <c r="C24" s="29"/>
      <c r="D24" s="28"/>
      <c r="E24" s="30"/>
      <c r="F24" s="30"/>
      <c r="G24" s="30"/>
      <c r="H24" s="30"/>
      <c r="I24" s="30"/>
      <c r="J24" s="30"/>
      <c r="K24" s="184"/>
      <c r="L24" s="516"/>
      <c r="M24" s="127"/>
      <c r="N24" s="128">
        <f t="shared" si="0"/>
        <v>0</v>
      </c>
      <c r="O24" s="128">
        <f t="shared" si="1"/>
        <v>0</v>
      </c>
      <c r="P24" s="75"/>
    </row>
    <row r="25" customHeight="1" spans="1:16">
      <c r="A25" s="28"/>
      <c r="B25" s="29"/>
      <c r="C25" s="29"/>
      <c r="D25" s="28"/>
      <c r="E25" s="30"/>
      <c r="F25" s="30"/>
      <c r="G25" s="30"/>
      <c r="H25" s="30"/>
      <c r="I25" s="30"/>
      <c r="J25" s="30"/>
      <c r="K25" s="184"/>
      <c r="L25" s="516"/>
      <c r="M25" s="127"/>
      <c r="N25" s="128">
        <f t="shared" si="0"/>
        <v>0</v>
      </c>
      <c r="O25" s="128">
        <f t="shared" si="1"/>
        <v>0</v>
      </c>
      <c r="P25" s="75"/>
    </row>
    <row r="26" customHeight="1" spans="1:16">
      <c r="A26" s="28"/>
      <c r="B26" s="29"/>
      <c r="C26" s="29"/>
      <c r="D26" s="28"/>
      <c r="E26" s="30"/>
      <c r="F26" s="30"/>
      <c r="G26" s="30"/>
      <c r="H26" s="30"/>
      <c r="I26" s="30"/>
      <c r="J26" s="30"/>
      <c r="K26" s="184"/>
      <c r="L26" s="516"/>
      <c r="M26" s="127"/>
      <c r="N26" s="128">
        <f t="shared" si="0"/>
        <v>0</v>
      </c>
      <c r="O26" s="128">
        <f t="shared" si="1"/>
        <v>0</v>
      </c>
      <c r="P26" s="75"/>
    </row>
    <row r="27" customHeight="1" spans="1:16">
      <c r="A27" s="28"/>
      <c r="B27" s="33" t="s">
        <v>497</v>
      </c>
      <c r="C27" s="33"/>
      <c r="D27" s="28"/>
      <c r="E27" s="30"/>
      <c r="F27" s="30"/>
      <c r="G27" s="30"/>
      <c r="H27" s="30"/>
      <c r="I27" s="30"/>
      <c r="J27" s="30"/>
      <c r="K27" s="184"/>
      <c r="L27" s="516"/>
      <c r="M27" s="127"/>
      <c r="N27" s="128">
        <f t="shared" si="0"/>
        <v>0</v>
      </c>
      <c r="O27" s="128">
        <f t="shared" si="1"/>
        <v>0</v>
      </c>
      <c r="P27" s="75"/>
    </row>
    <row r="28" customHeight="1" spans="1:16">
      <c r="A28" s="34" t="s">
        <v>560</v>
      </c>
      <c r="B28" s="26"/>
      <c r="C28" s="26"/>
      <c r="D28" s="24"/>
      <c r="E28" s="35"/>
      <c r="F28" s="35"/>
      <c r="G28" s="35"/>
      <c r="H28" s="35"/>
      <c r="I28" s="35"/>
      <c r="J28" s="35"/>
      <c r="K28" s="318"/>
      <c r="L28" s="128">
        <f>SUM(L7:L27)</f>
        <v>0</v>
      </c>
      <c r="M28" s="129">
        <f>SUM(M7:M27)</f>
        <v>0</v>
      </c>
      <c r="N28" s="128">
        <f t="shared" si="0"/>
        <v>0</v>
      </c>
      <c r="O28" s="128">
        <f t="shared" si="1"/>
        <v>0</v>
      </c>
      <c r="P28" s="76"/>
    </row>
    <row r="29" customHeight="1" spans="1:16">
      <c r="A29" s="521" t="s">
        <v>583</v>
      </c>
      <c r="B29" s="26"/>
      <c r="C29" s="26"/>
      <c r="D29" s="28"/>
      <c r="E29" s="30"/>
      <c r="F29" s="30"/>
      <c r="G29" s="30"/>
      <c r="H29" s="30"/>
      <c r="I29" s="30"/>
      <c r="J29" s="30"/>
      <c r="K29" s="184"/>
      <c r="L29" s="516"/>
      <c r="M29" s="127"/>
      <c r="N29" s="128">
        <f t="shared" si="0"/>
        <v>0</v>
      </c>
      <c r="O29" s="128">
        <f t="shared" si="1"/>
        <v>0</v>
      </c>
      <c r="P29" s="75"/>
    </row>
    <row r="30" customHeight="1" spans="1:16">
      <c r="A30" s="521"/>
      <c r="B30" s="513" t="s">
        <v>584</v>
      </c>
      <c r="C30" s="26"/>
      <c r="D30" s="28"/>
      <c r="E30" s="30"/>
      <c r="F30" s="30"/>
      <c r="G30" s="30"/>
      <c r="H30" s="30"/>
      <c r="I30" s="30"/>
      <c r="J30" s="30"/>
      <c r="K30" s="184"/>
      <c r="L30" s="516"/>
      <c r="M30" s="127">
        <f>L29</f>
        <v>0</v>
      </c>
      <c r="N30" s="128">
        <f t="shared" ref="N30" si="2">M30-L30</f>
        <v>0</v>
      </c>
      <c r="O30" s="128">
        <f t="shared" ref="O30" si="3">IF(L30=0,0,ROUND(N30/L30*100,2))</f>
        <v>0</v>
      </c>
      <c r="P30" s="75"/>
    </row>
    <row r="31" customHeight="1" spans="1:16">
      <c r="A31" s="34" t="s">
        <v>490</v>
      </c>
      <c r="B31" s="26"/>
      <c r="C31" s="26"/>
      <c r="D31" s="37"/>
      <c r="E31" s="35"/>
      <c r="F31" s="35"/>
      <c r="G31" s="35"/>
      <c r="H31" s="35"/>
      <c r="I31" s="35"/>
      <c r="J31" s="35"/>
      <c r="K31" s="318"/>
      <c r="L31" s="128">
        <f>L28-L29</f>
        <v>0</v>
      </c>
      <c r="M31" s="129">
        <f>M28-M30</f>
        <v>0</v>
      </c>
      <c r="N31" s="128">
        <f t="shared" si="0"/>
        <v>0</v>
      </c>
      <c r="O31" s="128">
        <f t="shared" si="1"/>
        <v>0</v>
      </c>
      <c r="P31" s="76"/>
    </row>
    <row r="32" customHeight="1" spans="1:16">
      <c r="A32" s="38" t="str">
        <f>申报表封面!C18</f>
        <v>被评估单位填表人：郭艳</v>
      </c>
      <c r="B32" s="38"/>
      <c r="C32" s="38"/>
      <c r="D32" s="38"/>
      <c r="E32" s="38"/>
      <c r="F32" s="514"/>
      <c r="G32" s="514"/>
      <c r="H32" s="514"/>
      <c r="I32" s="514"/>
      <c r="J32" s="514"/>
      <c r="K32" s="319"/>
      <c r="L32" s="146" t="str">
        <f>CONCATENATE(索引!$D$6,"：",索引!$D19,"    ",索引!$E19)</f>
        <v>评估人员：    </v>
      </c>
      <c r="M32" s="122"/>
      <c r="N32" s="517"/>
      <c r="O32" s="517"/>
      <c r="P32" s="517"/>
    </row>
    <row r="33" customHeight="1" spans="1:16">
      <c r="A33" s="84" t="str">
        <f>申报表封面!C20</f>
        <v>填表日期：2022年9月6日</v>
      </c>
      <c r="B33" s="84"/>
      <c r="C33" s="84"/>
      <c r="D33" s="84"/>
      <c r="E33" s="84"/>
      <c r="F33" s="84"/>
      <c r="G33" s="84"/>
      <c r="H33" s="84"/>
      <c r="I33" s="84"/>
      <c r="J33" s="84"/>
      <c r="K33" s="122"/>
      <c r="L33" s="122"/>
      <c r="M33" s="122"/>
      <c r="N33" s="122"/>
      <c r="O33" s="122"/>
      <c r="P33" s="122"/>
    </row>
    <row r="34" customHeight="1" spans="1:16">
      <c r="A34" s="68" t="s">
        <v>499</v>
      </c>
      <c r="B34" s="68"/>
      <c r="C34" s="68"/>
      <c r="D34" s="68"/>
      <c r="E34" s="68"/>
      <c r="F34" s="68"/>
      <c r="G34" s="68"/>
      <c r="H34" s="68"/>
      <c r="I34" s="68"/>
      <c r="J34" s="68"/>
      <c r="K34" s="518"/>
      <c r="L34" s="518"/>
      <c r="M34" s="518"/>
      <c r="N34" s="518"/>
      <c r="O34" s="518"/>
      <c r="P34" s="518"/>
    </row>
    <row r="35" customHeight="1" spans="1:16">
      <c r="A35" s="68"/>
      <c r="B35" s="69" t="s">
        <v>585</v>
      </c>
      <c r="C35" s="69"/>
      <c r="D35" s="68"/>
      <c r="E35" s="68"/>
      <c r="F35" s="68"/>
      <c r="G35" s="68"/>
      <c r="H35" s="68"/>
      <c r="I35" s="68"/>
      <c r="J35" s="68"/>
      <c r="K35" s="518"/>
      <c r="L35" s="518"/>
      <c r="M35" s="518"/>
      <c r="N35" s="518"/>
      <c r="O35" s="518"/>
      <c r="P35" s="518"/>
    </row>
    <row r="36" customHeight="1" spans="1:16">
      <c r="A36" s="68"/>
      <c r="B36" s="69" t="s">
        <v>586</v>
      </c>
      <c r="C36" s="69"/>
      <c r="D36" s="68"/>
      <c r="E36" s="68"/>
      <c r="F36" s="68"/>
      <c r="G36" s="68"/>
      <c r="H36" s="68"/>
      <c r="I36" s="68"/>
      <c r="J36" s="68"/>
      <c r="K36" s="518"/>
      <c r="L36" s="518"/>
      <c r="M36" s="518"/>
      <c r="N36" s="518"/>
      <c r="O36" s="518"/>
      <c r="P36" s="518"/>
    </row>
    <row r="37" customHeight="1" spans="1:16">
      <c r="A37" s="68"/>
      <c r="B37" s="69" t="s">
        <v>587</v>
      </c>
      <c r="C37" s="69"/>
      <c r="D37" s="68"/>
      <c r="E37" s="68"/>
      <c r="F37" s="68"/>
      <c r="G37" s="68"/>
      <c r="H37" s="68"/>
      <c r="I37" s="68"/>
      <c r="J37" s="68"/>
      <c r="K37" s="518"/>
      <c r="L37" s="518"/>
      <c r="M37" s="518"/>
      <c r="N37" s="518"/>
      <c r="O37" s="518"/>
      <c r="P37" s="518"/>
    </row>
    <row r="38" customHeight="1" spans="1:16">
      <c r="A38" s="68"/>
      <c r="B38" s="69" t="s">
        <v>588</v>
      </c>
      <c r="C38" s="69"/>
      <c r="D38" s="68"/>
      <c r="E38" s="68"/>
      <c r="F38" s="68"/>
      <c r="G38" s="68"/>
      <c r="H38" s="68"/>
      <c r="I38" s="68"/>
      <c r="J38" s="68"/>
      <c r="K38" s="518"/>
      <c r="L38" s="518"/>
      <c r="M38" s="518"/>
      <c r="N38" s="518"/>
      <c r="O38" s="518"/>
      <c r="P38" s="518"/>
    </row>
    <row r="39" customHeight="1" spans="1:16">
      <c r="A39" s="68"/>
      <c r="B39" s="69" t="s">
        <v>589</v>
      </c>
      <c r="C39" s="69"/>
      <c r="D39" s="68"/>
      <c r="E39" s="68"/>
      <c r="F39" s="68"/>
      <c r="G39" s="68"/>
      <c r="H39" s="68"/>
      <c r="I39" s="68"/>
      <c r="J39" s="68"/>
      <c r="K39" s="518"/>
      <c r="L39" s="518"/>
      <c r="M39" s="518"/>
      <c r="N39" s="518"/>
      <c r="O39" s="518"/>
      <c r="P39" s="518"/>
    </row>
    <row r="40" customHeight="1" spans="1:16">
      <c r="A40" s="68"/>
      <c r="B40" s="68"/>
      <c r="C40" s="68"/>
      <c r="D40" s="68" t="s">
        <v>590</v>
      </c>
      <c r="E40" s="68"/>
      <c r="F40" s="68"/>
      <c r="G40" s="68"/>
      <c r="H40" s="68"/>
      <c r="I40" s="68"/>
      <c r="J40" s="68"/>
      <c r="K40" s="518"/>
      <c r="L40" s="518"/>
      <c r="M40" s="518"/>
      <c r="N40" s="518"/>
      <c r="O40" s="518"/>
      <c r="P40" s="518"/>
    </row>
    <row r="41" customHeight="1" spans="1:16">
      <c r="A41" s="68"/>
      <c r="B41" s="68"/>
      <c r="C41" s="68"/>
      <c r="D41" s="68" t="s">
        <v>591</v>
      </c>
      <c r="E41" s="68"/>
      <c r="F41" s="68"/>
      <c r="G41" s="68"/>
      <c r="H41" s="68"/>
      <c r="I41" s="68"/>
      <c r="J41" s="68"/>
      <c r="K41" s="518"/>
      <c r="L41" s="518"/>
      <c r="M41" s="518"/>
      <c r="N41" s="518"/>
      <c r="O41" s="518"/>
      <c r="P41" s="518"/>
    </row>
    <row r="42" customHeight="1" spans="1:16">
      <c r="A42" s="68"/>
      <c r="B42" s="68"/>
      <c r="C42" s="68"/>
      <c r="D42" s="68" t="s">
        <v>592</v>
      </c>
      <c r="E42" s="68"/>
      <c r="F42" s="68"/>
      <c r="G42" s="68"/>
      <c r="H42" s="68"/>
      <c r="I42" s="68"/>
      <c r="J42" s="68"/>
      <c r="K42" s="518"/>
      <c r="L42" s="518"/>
      <c r="M42" s="518"/>
      <c r="N42" s="518"/>
      <c r="O42" s="518"/>
      <c r="P42" s="5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row r="61" customHeight="1" spans="1:10">
      <c r="A61" s="18"/>
      <c r="B61" s="18"/>
      <c r="C61" s="18"/>
      <c r="D61" s="18"/>
      <c r="E61" s="18"/>
      <c r="F61" s="18"/>
      <c r="G61" s="18"/>
      <c r="H61" s="18"/>
      <c r="I61" s="18"/>
      <c r="J61" s="18"/>
    </row>
  </sheetData>
  <mergeCells count="15">
    <mergeCell ref="F5:K5"/>
    <mergeCell ref="A28:B28"/>
    <mergeCell ref="A29:B29"/>
    <mergeCell ref="A31:B31"/>
    <mergeCell ref="A5:A6"/>
    <mergeCell ref="B5:B6"/>
    <mergeCell ref="C5:C6"/>
    <mergeCell ref="D5:D6"/>
    <mergeCell ref="E5:E6"/>
    <mergeCell ref="L5:L6"/>
    <mergeCell ref="M5:M6"/>
    <mergeCell ref="N5:N6"/>
    <mergeCell ref="O5:O6"/>
    <mergeCell ref="P5:P6"/>
    <mergeCell ref="Q5:Q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indexed="48"/>
  </sheetPr>
  <dimension ref="A1:Q61"/>
  <sheetViews>
    <sheetView topLeftCell="A13" workbookViewId="0">
      <selection activeCell="L7" sqref="L7:O160"/>
    </sheetView>
  </sheetViews>
  <sheetFormatPr defaultColWidth="9" defaultRowHeight="15.75" customHeight="1"/>
  <cols>
    <col min="1" max="1" width="6.375" style="13" customWidth="1"/>
    <col min="2" max="2" width="26.375" style="13" customWidth="1"/>
    <col min="3" max="3" width="11.125" style="13" customWidth="1"/>
    <col min="4" max="4" width="13.625" style="13" customWidth="1"/>
    <col min="5" max="5" width="7.5" style="13" customWidth="1"/>
    <col min="6" max="6" width="10.125" style="13" customWidth="1" outlineLevel="1"/>
    <col min="7" max="7" width="9.125" style="13" customWidth="1" outlineLevel="1"/>
    <col min="8" max="8" width="9.375" style="13" customWidth="1" outlineLevel="1"/>
    <col min="9" max="9" width="9" style="13" outlineLevel="1"/>
    <col min="10" max="10" width="9.375" style="13" customWidth="1" outlineLevel="1"/>
    <col min="11" max="11" width="11" style="13" customWidth="1" outlineLevel="1"/>
    <col min="12" max="12" width="13.125" style="13" customWidth="1"/>
    <col min="13" max="13" width="14.125" style="13" customWidth="1"/>
    <col min="14" max="14" width="10.625" style="13" customWidth="1"/>
    <col min="15" max="15" width="10.875" style="13" customWidth="1"/>
    <col min="16" max="16" width="10.125" style="13" customWidth="1"/>
    <col min="17" max="16384" width="9" style="13"/>
  </cols>
  <sheetData>
    <row r="1" s="11" customFormat="1" ht="25.5" customHeight="1" spans="1:16">
      <c r="A1" s="14" t="s">
        <v>593</v>
      </c>
      <c r="B1" s="15"/>
      <c r="C1" s="15"/>
      <c r="D1" s="15"/>
      <c r="E1" s="15"/>
      <c r="F1" s="15"/>
      <c r="G1" s="15"/>
      <c r="H1" s="15"/>
      <c r="I1" s="15"/>
      <c r="J1" s="15"/>
      <c r="K1" s="15"/>
      <c r="L1" s="15"/>
      <c r="M1" s="15"/>
      <c r="N1" s="15"/>
      <c r="O1" s="15"/>
      <c r="P1" s="15"/>
    </row>
    <row r="2" customHeight="1" spans="1:16">
      <c r="A2" s="16"/>
      <c r="B2" s="16"/>
      <c r="C2" s="16"/>
      <c r="D2" s="16"/>
      <c r="E2" s="16"/>
      <c r="F2" s="16"/>
      <c r="G2" s="16"/>
      <c r="H2" s="16"/>
      <c r="I2" s="16"/>
      <c r="J2" s="16"/>
      <c r="K2" s="133"/>
      <c r="L2" s="133"/>
      <c r="M2" s="125"/>
      <c r="N2" s="125"/>
      <c r="O2" s="125"/>
      <c r="P2" s="70" t="s">
        <v>594</v>
      </c>
    </row>
    <row r="3" customHeight="1" spans="1:16">
      <c r="A3" s="19" t="str">
        <f>申报表封面!A8</f>
        <v>评估基准日：2022年8月31日</v>
      </c>
      <c r="B3" s="19"/>
      <c r="C3" s="19"/>
      <c r="D3" s="19"/>
      <c r="E3" s="19"/>
      <c r="F3" s="19"/>
      <c r="G3" s="19"/>
      <c r="H3" s="19"/>
      <c r="I3" s="19"/>
      <c r="J3" s="19"/>
      <c r="K3" s="134"/>
      <c r="L3" s="134"/>
      <c r="M3" s="71"/>
      <c r="N3" s="71"/>
      <c r="O3" s="71"/>
      <c r="P3" s="71"/>
    </row>
    <row r="4" customHeight="1" spans="1:16">
      <c r="A4" s="90" t="str">
        <f>申报表封面!C14</f>
        <v>被评估单位：湖南森华木业有限公司</v>
      </c>
      <c r="B4" s="22"/>
      <c r="C4" s="22"/>
      <c r="D4" s="22"/>
      <c r="E4" s="22"/>
      <c r="F4" s="22"/>
      <c r="G4" s="22"/>
      <c r="H4" s="22"/>
      <c r="I4" s="22"/>
      <c r="J4" s="22"/>
      <c r="K4" s="79"/>
      <c r="L4" s="79"/>
      <c r="M4" s="79"/>
      <c r="N4" s="79"/>
      <c r="O4" s="79"/>
      <c r="P4" s="72" t="s">
        <v>373</v>
      </c>
    </row>
    <row r="5" s="12" customFormat="1" customHeight="1" spans="1:17">
      <c r="A5" s="168" t="s">
        <v>413</v>
      </c>
      <c r="B5" s="168" t="s">
        <v>595</v>
      </c>
      <c r="C5" s="168" t="s">
        <v>570</v>
      </c>
      <c r="D5" s="168" t="s">
        <v>571</v>
      </c>
      <c r="E5" s="168" t="s">
        <v>572</v>
      </c>
      <c r="F5" s="34" t="s">
        <v>573</v>
      </c>
      <c r="G5" s="124"/>
      <c r="H5" s="124"/>
      <c r="I5" s="124"/>
      <c r="J5" s="124"/>
      <c r="K5" s="27"/>
      <c r="L5" s="165" t="s">
        <v>574</v>
      </c>
      <c r="M5" s="165" t="s">
        <v>575</v>
      </c>
      <c r="N5" s="165" t="s">
        <v>576</v>
      </c>
      <c r="O5" s="165" t="s">
        <v>530</v>
      </c>
      <c r="P5" s="165" t="s">
        <v>506</v>
      </c>
      <c r="Q5" s="519" t="s">
        <v>559</v>
      </c>
    </row>
    <row r="6" customHeight="1" spans="1:17">
      <c r="A6" s="170"/>
      <c r="B6" s="170"/>
      <c r="C6" s="170"/>
      <c r="D6" s="170"/>
      <c r="E6" s="170"/>
      <c r="F6" s="44" t="s">
        <v>577</v>
      </c>
      <c r="G6" s="44" t="s">
        <v>578</v>
      </c>
      <c r="H6" s="44" t="s">
        <v>579</v>
      </c>
      <c r="I6" s="44" t="s">
        <v>580</v>
      </c>
      <c r="J6" s="44" t="s">
        <v>581</v>
      </c>
      <c r="K6" s="128" t="s">
        <v>582</v>
      </c>
      <c r="L6" s="182"/>
      <c r="M6" s="182"/>
      <c r="N6" s="182">
        <f t="shared" ref="N6:N31" si="0">M6-L6</f>
        <v>0</v>
      </c>
      <c r="O6" s="182">
        <f t="shared" ref="O6:O31" si="1">IF(L6=0,0,ROUND(N6/L6*100,2))</f>
        <v>0</v>
      </c>
      <c r="P6" s="182"/>
      <c r="Q6" s="520"/>
    </row>
    <row r="7" customHeight="1" spans="1:16">
      <c r="A7" s="28"/>
      <c r="B7" s="29"/>
      <c r="C7" s="29"/>
      <c r="D7" s="28"/>
      <c r="E7" s="30"/>
      <c r="F7" s="30"/>
      <c r="G7" s="30"/>
      <c r="H7" s="30"/>
      <c r="I7" s="30"/>
      <c r="J7" s="30"/>
      <c r="K7" s="75"/>
      <c r="L7" s="145"/>
      <c r="M7" s="127"/>
      <c r="N7" s="128">
        <f t="shared" si="0"/>
        <v>0</v>
      </c>
      <c r="O7" s="128">
        <f t="shared" si="1"/>
        <v>0</v>
      </c>
      <c r="P7" s="75"/>
    </row>
    <row r="8" customHeight="1" spans="1:16">
      <c r="A8" s="28"/>
      <c r="B8" s="29"/>
      <c r="C8" s="29"/>
      <c r="D8" s="28"/>
      <c r="E8" s="30"/>
      <c r="F8" s="30"/>
      <c r="G8" s="30"/>
      <c r="H8" s="30"/>
      <c r="I8" s="30"/>
      <c r="J8" s="30"/>
      <c r="K8" s="75"/>
      <c r="L8" s="145"/>
      <c r="M8" s="127"/>
      <c r="N8" s="128">
        <f t="shared" si="0"/>
        <v>0</v>
      </c>
      <c r="O8" s="128">
        <f t="shared" si="1"/>
        <v>0</v>
      </c>
      <c r="P8" s="75"/>
    </row>
    <row r="9" customHeight="1" spans="1:16">
      <c r="A9" s="28"/>
      <c r="B9" s="29"/>
      <c r="C9" s="29"/>
      <c r="D9" s="28"/>
      <c r="E9" s="30"/>
      <c r="F9" s="30"/>
      <c r="G9" s="30"/>
      <c r="H9" s="30"/>
      <c r="I9" s="30"/>
      <c r="J9" s="30"/>
      <c r="K9" s="75"/>
      <c r="L9" s="145"/>
      <c r="M9" s="127"/>
      <c r="N9" s="128">
        <f t="shared" si="0"/>
        <v>0</v>
      </c>
      <c r="O9" s="128">
        <f t="shared" si="1"/>
        <v>0</v>
      </c>
      <c r="P9" s="75"/>
    </row>
    <row r="10" customHeight="1" spans="1:16">
      <c r="A10" s="28"/>
      <c r="B10" s="29"/>
      <c r="C10" s="29"/>
      <c r="D10" s="28"/>
      <c r="E10" s="30"/>
      <c r="F10" s="30"/>
      <c r="G10" s="30"/>
      <c r="H10" s="30"/>
      <c r="I10" s="30"/>
      <c r="J10" s="30"/>
      <c r="K10" s="75"/>
      <c r="L10" s="145"/>
      <c r="M10" s="127"/>
      <c r="N10" s="128">
        <f t="shared" si="0"/>
        <v>0</v>
      </c>
      <c r="O10" s="128">
        <f t="shared" si="1"/>
        <v>0</v>
      </c>
      <c r="P10" s="75"/>
    </row>
    <row r="11" customHeight="1" spans="1:16">
      <c r="A11" s="28"/>
      <c r="B11" s="29"/>
      <c r="C11" s="29"/>
      <c r="D11" s="28"/>
      <c r="E11" s="30"/>
      <c r="F11" s="30"/>
      <c r="G11" s="30"/>
      <c r="H11" s="30"/>
      <c r="I11" s="30"/>
      <c r="J11" s="30"/>
      <c r="K11" s="75"/>
      <c r="L11" s="145"/>
      <c r="M11" s="127"/>
      <c r="N11" s="128">
        <f t="shared" si="0"/>
        <v>0</v>
      </c>
      <c r="O11" s="128">
        <f t="shared" si="1"/>
        <v>0</v>
      </c>
      <c r="P11" s="75"/>
    </row>
    <row r="12" customHeight="1" spans="1:16">
      <c r="A12" s="28"/>
      <c r="B12" s="29"/>
      <c r="C12" s="29"/>
      <c r="D12" s="28"/>
      <c r="E12" s="30"/>
      <c r="F12" s="30"/>
      <c r="G12" s="30"/>
      <c r="H12" s="30"/>
      <c r="I12" s="30"/>
      <c r="J12" s="30"/>
      <c r="K12" s="75"/>
      <c r="L12" s="145"/>
      <c r="M12" s="127"/>
      <c r="N12" s="128">
        <f t="shared" si="0"/>
        <v>0</v>
      </c>
      <c r="O12" s="128">
        <f t="shared" si="1"/>
        <v>0</v>
      </c>
      <c r="P12" s="75"/>
    </row>
    <row r="13" customHeight="1" spans="1:16">
      <c r="A13" s="28"/>
      <c r="B13" s="29"/>
      <c r="C13" s="29"/>
      <c r="D13" s="28"/>
      <c r="E13" s="30"/>
      <c r="F13" s="30"/>
      <c r="G13" s="30"/>
      <c r="H13" s="30"/>
      <c r="I13" s="30"/>
      <c r="J13" s="30"/>
      <c r="K13" s="75"/>
      <c r="L13" s="145"/>
      <c r="M13" s="127"/>
      <c r="N13" s="128">
        <f t="shared" si="0"/>
        <v>0</v>
      </c>
      <c r="O13" s="128">
        <f t="shared" si="1"/>
        <v>0</v>
      </c>
      <c r="P13" s="75"/>
    </row>
    <row r="14" customHeight="1" spans="1:16">
      <c r="A14" s="28"/>
      <c r="B14" s="29"/>
      <c r="C14" s="29"/>
      <c r="D14" s="28"/>
      <c r="E14" s="30"/>
      <c r="F14" s="30"/>
      <c r="G14" s="30"/>
      <c r="H14" s="30"/>
      <c r="I14" s="30"/>
      <c r="J14" s="30"/>
      <c r="K14" s="75"/>
      <c r="L14" s="145"/>
      <c r="M14" s="127"/>
      <c r="N14" s="128">
        <f t="shared" si="0"/>
        <v>0</v>
      </c>
      <c r="O14" s="128">
        <f t="shared" si="1"/>
        <v>0</v>
      </c>
      <c r="P14" s="75"/>
    </row>
    <row r="15" customHeight="1" spans="1:16">
      <c r="A15" s="28"/>
      <c r="B15" s="29"/>
      <c r="C15" s="29"/>
      <c r="D15" s="28"/>
      <c r="E15" s="30"/>
      <c r="F15" s="30"/>
      <c r="G15" s="30"/>
      <c r="H15" s="30"/>
      <c r="I15" s="30"/>
      <c r="J15" s="30"/>
      <c r="K15" s="75"/>
      <c r="L15" s="145"/>
      <c r="M15" s="127"/>
      <c r="N15" s="128">
        <f t="shared" si="0"/>
        <v>0</v>
      </c>
      <c r="O15" s="128">
        <f t="shared" si="1"/>
        <v>0</v>
      </c>
      <c r="P15" s="75"/>
    </row>
    <row r="16" customHeight="1" spans="1:16">
      <c r="A16" s="28"/>
      <c r="B16" s="29"/>
      <c r="C16" s="29"/>
      <c r="D16" s="28"/>
      <c r="E16" s="30"/>
      <c r="F16" s="30"/>
      <c r="G16" s="30"/>
      <c r="H16" s="30"/>
      <c r="I16" s="30"/>
      <c r="J16" s="30"/>
      <c r="K16" s="75"/>
      <c r="L16" s="145"/>
      <c r="M16" s="127"/>
      <c r="N16" s="128">
        <f t="shared" si="0"/>
        <v>0</v>
      </c>
      <c r="O16" s="128">
        <f t="shared" si="1"/>
        <v>0</v>
      </c>
      <c r="P16" s="75"/>
    </row>
    <row r="17" customHeight="1" spans="1:16">
      <c r="A17" s="28"/>
      <c r="B17" s="29"/>
      <c r="C17" s="29"/>
      <c r="D17" s="28"/>
      <c r="E17" s="30"/>
      <c r="F17" s="30"/>
      <c r="G17" s="30"/>
      <c r="H17" s="30"/>
      <c r="I17" s="30"/>
      <c r="J17" s="30"/>
      <c r="K17" s="75"/>
      <c r="L17" s="145"/>
      <c r="M17" s="127"/>
      <c r="N17" s="128">
        <f t="shared" si="0"/>
        <v>0</v>
      </c>
      <c r="O17" s="128">
        <f t="shared" si="1"/>
        <v>0</v>
      </c>
      <c r="P17" s="75"/>
    </row>
    <row r="18" customHeight="1" spans="1:16">
      <c r="A18" s="28"/>
      <c r="B18" s="29"/>
      <c r="C18" s="29"/>
      <c r="D18" s="28"/>
      <c r="E18" s="30"/>
      <c r="F18" s="30"/>
      <c r="G18" s="30"/>
      <c r="H18" s="30"/>
      <c r="I18" s="30"/>
      <c r="J18" s="30"/>
      <c r="K18" s="75"/>
      <c r="L18" s="145"/>
      <c r="M18" s="127"/>
      <c r="N18" s="128">
        <f t="shared" si="0"/>
        <v>0</v>
      </c>
      <c r="O18" s="128">
        <f t="shared" si="1"/>
        <v>0</v>
      </c>
      <c r="P18" s="75"/>
    </row>
    <row r="19" customHeight="1" spans="1:16">
      <c r="A19" s="28"/>
      <c r="B19" s="29"/>
      <c r="C19" s="29"/>
      <c r="D19" s="28"/>
      <c r="E19" s="30"/>
      <c r="F19" s="30"/>
      <c r="G19" s="30"/>
      <c r="H19" s="30"/>
      <c r="I19" s="30"/>
      <c r="J19" s="30"/>
      <c r="K19" s="75"/>
      <c r="L19" s="145"/>
      <c r="M19" s="127"/>
      <c r="N19" s="128">
        <f t="shared" si="0"/>
        <v>0</v>
      </c>
      <c r="O19" s="128">
        <f t="shared" si="1"/>
        <v>0</v>
      </c>
      <c r="P19" s="75"/>
    </row>
    <row r="20" customHeight="1" spans="1:16">
      <c r="A20" s="28"/>
      <c r="B20" s="29"/>
      <c r="C20" s="29"/>
      <c r="D20" s="28"/>
      <c r="E20" s="30"/>
      <c r="F20" s="30"/>
      <c r="G20" s="30"/>
      <c r="H20" s="30"/>
      <c r="I20" s="30"/>
      <c r="J20" s="30"/>
      <c r="K20" s="75"/>
      <c r="L20" s="145"/>
      <c r="M20" s="127"/>
      <c r="N20" s="128">
        <f t="shared" si="0"/>
        <v>0</v>
      </c>
      <c r="O20" s="128">
        <f t="shared" si="1"/>
        <v>0</v>
      </c>
      <c r="P20" s="75"/>
    </row>
    <row r="21" customHeight="1" spans="1:16">
      <c r="A21" s="28"/>
      <c r="B21" s="29"/>
      <c r="C21" s="29"/>
      <c r="D21" s="28"/>
      <c r="E21" s="30"/>
      <c r="F21" s="30"/>
      <c r="G21" s="30"/>
      <c r="H21" s="30"/>
      <c r="I21" s="30"/>
      <c r="J21" s="30"/>
      <c r="K21" s="75"/>
      <c r="L21" s="145"/>
      <c r="M21" s="127"/>
      <c r="N21" s="128">
        <f t="shared" si="0"/>
        <v>0</v>
      </c>
      <c r="O21" s="128">
        <f t="shared" si="1"/>
        <v>0</v>
      </c>
      <c r="P21" s="75"/>
    </row>
    <row r="22" customHeight="1" spans="1:16">
      <c r="A22" s="28"/>
      <c r="B22" s="29"/>
      <c r="C22" s="29"/>
      <c r="D22" s="28"/>
      <c r="E22" s="30"/>
      <c r="F22" s="30"/>
      <c r="G22" s="30"/>
      <c r="H22" s="30"/>
      <c r="I22" s="30"/>
      <c r="J22" s="30"/>
      <c r="K22" s="75"/>
      <c r="L22" s="145"/>
      <c r="M22" s="127"/>
      <c r="N22" s="128">
        <f t="shared" si="0"/>
        <v>0</v>
      </c>
      <c r="O22" s="128">
        <f t="shared" si="1"/>
        <v>0</v>
      </c>
      <c r="P22" s="75"/>
    </row>
    <row r="23" customHeight="1" spans="1:16">
      <c r="A23" s="28"/>
      <c r="B23" s="29"/>
      <c r="C23" s="29"/>
      <c r="D23" s="28"/>
      <c r="E23" s="30"/>
      <c r="F23" s="30"/>
      <c r="G23" s="30"/>
      <c r="H23" s="30"/>
      <c r="I23" s="30"/>
      <c r="J23" s="30"/>
      <c r="K23" s="75"/>
      <c r="L23" s="145"/>
      <c r="M23" s="127"/>
      <c r="N23" s="128">
        <f t="shared" si="0"/>
        <v>0</v>
      </c>
      <c r="O23" s="128">
        <f t="shared" si="1"/>
        <v>0</v>
      </c>
      <c r="P23" s="75"/>
    </row>
    <row r="24" customHeight="1" spans="1:16">
      <c r="A24" s="28"/>
      <c r="B24" s="29"/>
      <c r="C24" s="29"/>
      <c r="D24" s="28"/>
      <c r="E24" s="30"/>
      <c r="F24" s="30"/>
      <c r="G24" s="30"/>
      <c r="H24" s="30"/>
      <c r="I24" s="30"/>
      <c r="J24" s="30"/>
      <c r="K24" s="75"/>
      <c r="L24" s="145"/>
      <c r="M24" s="127"/>
      <c r="N24" s="128">
        <f t="shared" si="0"/>
        <v>0</v>
      </c>
      <c r="O24" s="128">
        <f t="shared" si="1"/>
        <v>0</v>
      </c>
      <c r="P24" s="75"/>
    </row>
    <row r="25" customHeight="1" spans="1:16">
      <c r="A25" s="28"/>
      <c r="B25" s="29"/>
      <c r="C25" s="29"/>
      <c r="D25" s="28"/>
      <c r="E25" s="30"/>
      <c r="F25" s="30"/>
      <c r="G25" s="30"/>
      <c r="H25" s="30"/>
      <c r="I25" s="30"/>
      <c r="J25" s="30"/>
      <c r="K25" s="75"/>
      <c r="L25" s="145"/>
      <c r="M25" s="127"/>
      <c r="N25" s="128">
        <f t="shared" si="0"/>
        <v>0</v>
      </c>
      <c r="O25" s="128">
        <f t="shared" si="1"/>
        <v>0</v>
      </c>
      <c r="P25" s="75"/>
    </row>
    <row r="26" customHeight="1" spans="1:16">
      <c r="A26" s="28"/>
      <c r="B26" s="29"/>
      <c r="C26" s="29"/>
      <c r="D26" s="28"/>
      <c r="E26" s="30"/>
      <c r="F26" s="30"/>
      <c r="G26" s="30"/>
      <c r="H26" s="30"/>
      <c r="I26" s="30"/>
      <c r="J26" s="30"/>
      <c r="K26" s="75"/>
      <c r="L26" s="145"/>
      <c r="M26" s="127"/>
      <c r="N26" s="128">
        <f t="shared" si="0"/>
        <v>0</v>
      </c>
      <c r="O26" s="128">
        <f t="shared" si="1"/>
        <v>0</v>
      </c>
      <c r="P26" s="75"/>
    </row>
    <row r="27" customHeight="1" spans="1:16">
      <c r="A27" s="28"/>
      <c r="B27" s="33" t="s">
        <v>497</v>
      </c>
      <c r="C27" s="33"/>
      <c r="D27" s="28"/>
      <c r="E27" s="30"/>
      <c r="F27" s="30"/>
      <c r="G27" s="30"/>
      <c r="H27" s="30"/>
      <c r="I27" s="30"/>
      <c r="J27" s="30"/>
      <c r="K27" s="75"/>
      <c r="L27" s="145"/>
      <c r="M27" s="127"/>
      <c r="N27" s="128">
        <f t="shared" si="0"/>
        <v>0</v>
      </c>
      <c r="O27" s="128">
        <f t="shared" si="1"/>
        <v>0</v>
      </c>
      <c r="P27" s="75"/>
    </row>
    <row r="28" customHeight="1" spans="1:16">
      <c r="A28" s="34" t="s">
        <v>560</v>
      </c>
      <c r="B28" s="26"/>
      <c r="C28" s="26"/>
      <c r="D28" s="24"/>
      <c r="E28" s="35"/>
      <c r="F28" s="35"/>
      <c r="G28" s="35"/>
      <c r="H28" s="35"/>
      <c r="I28" s="35"/>
      <c r="J28" s="35"/>
      <c r="K28" s="140"/>
      <c r="L28" s="128">
        <f>SUM(L7:L27)</f>
        <v>0</v>
      </c>
      <c r="M28" s="129">
        <f>SUM(M7:M27)</f>
        <v>0</v>
      </c>
      <c r="N28" s="128">
        <f t="shared" si="0"/>
        <v>0</v>
      </c>
      <c r="O28" s="128">
        <f t="shared" si="1"/>
        <v>0</v>
      </c>
      <c r="P28" s="76"/>
    </row>
    <row r="29" customHeight="1" spans="1:16">
      <c r="A29" s="34" t="s">
        <v>596</v>
      </c>
      <c r="B29" s="26"/>
      <c r="C29" s="26"/>
      <c r="D29" s="28"/>
      <c r="E29" s="30"/>
      <c r="F29" s="30"/>
      <c r="G29" s="30"/>
      <c r="H29" s="30"/>
      <c r="I29" s="30"/>
      <c r="J29" s="30"/>
      <c r="K29" s="139"/>
      <c r="L29" s="516"/>
      <c r="M29" s="127"/>
      <c r="N29" s="128">
        <f t="shared" si="0"/>
        <v>0</v>
      </c>
      <c r="O29" s="128">
        <f t="shared" si="1"/>
        <v>0</v>
      </c>
      <c r="P29" s="75"/>
    </row>
    <row r="30" customHeight="1" spans="1:16">
      <c r="A30" s="34"/>
      <c r="B30" s="513" t="s">
        <v>584</v>
      </c>
      <c r="C30" s="26"/>
      <c r="D30" s="28"/>
      <c r="E30" s="30"/>
      <c r="F30" s="30"/>
      <c r="G30" s="30"/>
      <c r="H30" s="30"/>
      <c r="I30" s="30"/>
      <c r="J30" s="30"/>
      <c r="K30" s="139"/>
      <c r="L30" s="516"/>
      <c r="M30" s="127">
        <f>L29</f>
        <v>0</v>
      </c>
      <c r="N30" s="128">
        <f t="shared" ref="N30" si="2">M30-L30</f>
        <v>0</v>
      </c>
      <c r="O30" s="128">
        <f t="shared" ref="O30" si="3">IF(L30=0,0,ROUND(N30/L30*100,2))</f>
        <v>0</v>
      </c>
      <c r="P30" s="75"/>
    </row>
    <row r="31" customHeight="1" spans="1:16">
      <c r="A31" s="24" t="s">
        <v>521</v>
      </c>
      <c r="B31" s="24"/>
      <c r="C31" s="24"/>
      <c r="D31" s="37"/>
      <c r="E31" s="37"/>
      <c r="F31" s="37"/>
      <c r="G31" s="37"/>
      <c r="H31" s="37"/>
      <c r="I31" s="37"/>
      <c r="J31" s="37"/>
      <c r="K31" s="76"/>
      <c r="L31" s="128">
        <f>L28-L29</f>
        <v>0</v>
      </c>
      <c r="M31" s="129">
        <f>M28-M30</f>
        <v>0</v>
      </c>
      <c r="N31" s="128">
        <f t="shared" si="0"/>
        <v>0</v>
      </c>
      <c r="O31" s="128">
        <f t="shared" si="1"/>
        <v>0</v>
      </c>
      <c r="P31" s="76"/>
    </row>
    <row r="32" customHeight="1" spans="1:16">
      <c r="A32" s="38" t="str">
        <f>申报表封面!C18</f>
        <v>被评估单位填表人：郭艳</v>
      </c>
      <c r="B32" s="38"/>
      <c r="C32" s="38"/>
      <c r="D32" s="38"/>
      <c r="E32" s="38"/>
      <c r="F32" s="514"/>
      <c r="G32" s="514"/>
      <c r="H32" s="514"/>
      <c r="I32" s="514"/>
      <c r="J32" s="514"/>
      <c r="K32" s="122"/>
      <c r="L32" s="122"/>
      <c r="M32" s="146" t="str">
        <f>CONCATENATE(索引!$D$6,"：",索引!$D20,"    ",索引!$E20)</f>
        <v>评估人员：    </v>
      </c>
      <c r="N32" s="517"/>
      <c r="O32" s="517"/>
      <c r="P32" s="517"/>
    </row>
    <row r="33" customHeight="1" spans="1:16">
      <c r="A33" s="84" t="str">
        <f>申报表封面!C20</f>
        <v>填表日期：2022年9月6日</v>
      </c>
      <c r="B33" s="84"/>
      <c r="C33" s="84"/>
      <c r="D33" s="84"/>
      <c r="E33" s="84"/>
      <c r="F33" s="84"/>
      <c r="G33" s="84"/>
      <c r="H33" s="84"/>
      <c r="I33" s="84"/>
      <c r="J33" s="84"/>
      <c r="K33" s="122"/>
      <c r="L33" s="122"/>
      <c r="M33" s="122"/>
      <c r="N33" s="122"/>
      <c r="O33" s="122"/>
      <c r="P33" s="122"/>
    </row>
    <row r="34" customHeight="1" spans="1:16">
      <c r="A34" s="68" t="s">
        <v>499</v>
      </c>
      <c r="B34" s="68"/>
      <c r="C34" s="68"/>
      <c r="D34" s="68"/>
      <c r="E34" s="68"/>
      <c r="F34" s="68"/>
      <c r="G34" s="68"/>
      <c r="H34" s="68"/>
      <c r="I34" s="68"/>
      <c r="J34" s="68"/>
      <c r="K34" s="518"/>
      <c r="L34" s="518"/>
      <c r="M34" s="518"/>
      <c r="N34" s="518"/>
      <c r="O34" s="518"/>
      <c r="P34" s="518"/>
    </row>
    <row r="35" customHeight="1" spans="1:16">
      <c r="A35" s="68"/>
      <c r="B35" s="69" t="s">
        <v>597</v>
      </c>
      <c r="C35" s="69"/>
      <c r="D35" s="68"/>
      <c r="E35" s="68"/>
      <c r="F35" s="68"/>
      <c r="G35" s="68"/>
      <c r="H35" s="68"/>
      <c r="I35" s="68"/>
      <c r="J35" s="68"/>
      <c r="K35" s="518"/>
      <c r="L35" s="518"/>
      <c r="M35" s="518"/>
      <c r="N35" s="518"/>
      <c r="O35" s="518"/>
      <c r="P35" s="518"/>
    </row>
    <row r="36" customHeight="1" spans="1:16">
      <c r="A36" s="68"/>
      <c r="B36" s="69" t="s">
        <v>598</v>
      </c>
      <c r="C36" s="69"/>
      <c r="D36" s="68"/>
      <c r="E36" s="68"/>
      <c r="F36" s="68"/>
      <c r="G36" s="68"/>
      <c r="H36" s="68"/>
      <c r="I36" s="68"/>
      <c r="J36" s="68"/>
      <c r="K36" s="518"/>
      <c r="L36" s="518"/>
      <c r="M36" s="518"/>
      <c r="N36" s="518"/>
      <c r="O36" s="518"/>
      <c r="P36" s="518"/>
    </row>
    <row r="37" customHeight="1" spans="1:16">
      <c r="A37" s="68"/>
      <c r="B37" s="68"/>
      <c r="C37" s="68"/>
      <c r="D37" s="68"/>
      <c r="E37" s="68"/>
      <c r="F37" s="68"/>
      <c r="G37" s="68"/>
      <c r="H37" s="68"/>
      <c r="I37" s="68"/>
      <c r="J37" s="68"/>
      <c r="K37" s="518"/>
      <c r="L37" s="518"/>
      <c r="M37" s="518"/>
      <c r="N37" s="518"/>
      <c r="O37" s="518"/>
      <c r="P37" s="5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row r="61" customHeight="1" spans="1:10">
      <c r="A61" s="18"/>
      <c r="B61" s="18"/>
      <c r="C61" s="18"/>
      <c r="D61" s="18"/>
      <c r="E61" s="18"/>
      <c r="F61" s="18"/>
      <c r="G61" s="18"/>
      <c r="H61" s="18"/>
      <c r="I61" s="18"/>
      <c r="J61" s="18"/>
    </row>
  </sheetData>
  <mergeCells count="15">
    <mergeCell ref="F5:K5"/>
    <mergeCell ref="A28:B28"/>
    <mergeCell ref="A29:B29"/>
    <mergeCell ref="A31:B31"/>
    <mergeCell ref="A5:A6"/>
    <mergeCell ref="B5:B6"/>
    <mergeCell ref="C5:C6"/>
    <mergeCell ref="D5:D6"/>
    <mergeCell ref="E5:E6"/>
    <mergeCell ref="L5:L6"/>
    <mergeCell ref="M5:M6"/>
    <mergeCell ref="N5:N6"/>
    <mergeCell ref="O5:O6"/>
    <mergeCell ref="P5:P6"/>
    <mergeCell ref="Q5:Q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indexed="20"/>
  </sheetPr>
  <dimension ref="A1:L60"/>
  <sheetViews>
    <sheetView workbookViewId="0">
      <selection activeCell="L7" sqref="L7:O160"/>
    </sheetView>
  </sheetViews>
  <sheetFormatPr defaultColWidth="9" defaultRowHeight="15.75" customHeight="1"/>
  <cols>
    <col min="1" max="1" width="5" style="13" customWidth="1"/>
    <col min="2" max="2" width="24.875" style="13" customWidth="1"/>
    <col min="3" max="3" width="9" style="13"/>
    <col min="4" max="4" width="10.375" style="13" customWidth="1"/>
    <col min="5" max="5" width="11.625" style="13" customWidth="1"/>
    <col min="6" max="6" width="8.125" style="13" customWidth="1"/>
    <col min="7" max="8" width="11.625" style="13" customWidth="1"/>
    <col min="9" max="9" width="10" style="13" customWidth="1"/>
    <col min="10" max="10" width="10.375" style="13" customWidth="1"/>
    <col min="11" max="11" width="9.375" style="13" customWidth="1"/>
    <col min="12" max="12" width="13.5" style="13" customWidth="1"/>
    <col min="13" max="16384" width="9" style="13"/>
  </cols>
  <sheetData>
    <row r="1" s="11" customFormat="1" ht="25.5" customHeight="1" spans="1:11">
      <c r="A1" s="14" t="s">
        <v>599</v>
      </c>
      <c r="B1" s="15"/>
      <c r="C1" s="15"/>
      <c r="D1" s="15"/>
      <c r="E1" s="15"/>
      <c r="F1" s="15"/>
      <c r="G1" s="15"/>
      <c r="H1" s="15"/>
      <c r="I1" s="15"/>
      <c r="J1" s="15"/>
      <c r="K1" s="15"/>
    </row>
    <row r="2" customHeight="1" spans="1:11">
      <c r="A2" s="16"/>
      <c r="B2" s="16"/>
      <c r="C2" s="16"/>
      <c r="D2" s="16"/>
      <c r="E2" s="16"/>
      <c r="F2" s="16"/>
      <c r="G2" s="16"/>
      <c r="H2" s="48"/>
      <c r="I2" s="48"/>
      <c r="J2" s="48"/>
      <c r="K2" s="70" t="s">
        <v>600</v>
      </c>
    </row>
    <row r="3" customHeight="1" spans="1:11">
      <c r="A3" s="19" t="str">
        <f>申报表封面!A8</f>
        <v>评估基准日：2022年8月31日</v>
      </c>
      <c r="B3" s="19"/>
      <c r="C3" s="19"/>
      <c r="D3" s="19"/>
      <c r="E3" s="19"/>
      <c r="F3" s="19"/>
      <c r="G3" s="19"/>
      <c r="H3" s="20"/>
      <c r="I3" s="20"/>
      <c r="J3" s="20"/>
      <c r="K3" s="71"/>
    </row>
    <row r="4" customHeight="1" spans="1:11">
      <c r="A4" s="90" t="str">
        <f>申报表封面!C14</f>
        <v>被评估单位：湖南森华木业有限公司</v>
      </c>
      <c r="B4" s="22"/>
      <c r="C4" s="22"/>
      <c r="D4" s="22"/>
      <c r="E4" s="22"/>
      <c r="F4" s="22"/>
      <c r="G4" s="22"/>
      <c r="H4" s="22"/>
      <c r="I4" s="22"/>
      <c r="J4" s="22"/>
      <c r="K4" s="72" t="s">
        <v>373</v>
      </c>
    </row>
    <row r="5" s="12" customFormat="1" customHeight="1" spans="1:12">
      <c r="A5" s="24" t="s">
        <v>413</v>
      </c>
      <c r="B5" s="24" t="s">
        <v>569</v>
      </c>
      <c r="C5" s="24" t="s">
        <v>572</v>
      </c>
      <c r="D5" s="24" t="s">
        <v>601</v>
      </c>
      <c r="E5" s="24" t="s">
        <v>602</v>
      </c>
      <c r="F5" s="24" t="s">
        <v>603</v>
      </c>
      <c r="G5" s="24" t="s">
        <v>375</v>
      </c>
      <c r="H5" s="26" t="s">
        <v>376</v>
      </c>
      <c r="I5" s="24" t="s">
        <v>377</v>
      </c>
      <c r="J5" s="24" t="s">
        <v>415</v>
      </c>
      <c r="K5" s="73" t="s">
        <v>506</v>
      </c>
      <c r="L5" s="382" t="s">
        <v>559</v>
      </c>
    </row>
    <row r="6" customHeight="1" spans="1:11">
      <c r="A6" s="28"/>
      <c r="B6" s="29"/>
      <c r="C6" s="30"/>
      <c r="D6" s="46"/>
      <c r="E6" s="28"/>
      <c r="F6" s="28"/>
      <c r="G6" s="46"/>
      <c r="H6" s="31"/>
      <c r="I6" s="44">
        <f t="shared" ref="I6:I30" si="0">H6-G6</f>
        <v>0</v>
      </c>
      <c r="J6" s="44">
        <f t="shared" ref="J6:J30" si="1">IF(G6=0,0,ROUND(I6/G6*100,2))</f>
        <v>0</v>
      </c>
      <c r="K6" s="75"/>
    </row>
    <row r="7" customHeight="1" spans="1:11">
      <c r="A7" s="28"/>
      <c r="B7" s="29"/>
      <c r="C7" s="30"/>
      <c r="D7" s="46"/>
      <c r="E7" s="28"/>
      <c r="F7" s="28"/>
      <c r="G7" s="46"/>
      <c r="H7" s="31"/>
      <c r="I7" s="44">
        <f t="shared" si="0"/>
        <v>0</v>
      </c>
      <c r="J7" s="44">
        <f t="shared" si="1"/>
        <v>0</v>
      </c>
      <c r="K7" s="75"/>
    </row>
    <row r="8" customHeight="1" spans="1:11">
      <c r="A8" s="28"/>
      <c r="B8" s="29"/>
      <c r="C8" s="30"/>
      <c r="D8" s="46"/>
      <c r="E8" s="28"/>
      <c r="F8" s="28"/>
      <c r="G8" s="46"/>
      <c r="H8" s="31"/>
      <c r="I8" s="44">
        <f t="shared" si="0"/>
        <v>0</v>
      </c>
      <c r="J8" s="44">
        <f t="shared" si="1"/>
        <v>0</v>
      </c>
      <c r="K8" s="75"/>
    </row>
    <row r="9" customHeight="1" spans="1:11">
      <c r="A9" s="28"/>
      <c r="B9" s="29"/>
      <c r="C9" s="30"/>
      <c r="D9" s="46"/>
      <c r="E9" s="28"/>
      <c r="F9" s="28"/>
      <c r="G9" s="46"/>
      <c r="H9" s="31"/>
      <c r="I9" s="44">
        <f t="shared" si="0"/>
        <v>0</v>
      </c>
      <c r="J9" s="44">
        <f t="shared" si="1"/>
        <v>0</v>
      </c>
      <c r="K9" s="75"/>
    </row>
    <row r="10" customHeight="1" spans="1:11">
      <c r="A10" s="28"/>
      <c r="B10" s="29"/>
      <c r="C10" s="30"/>
      <c r="D10" s="46"/>
      <c r="E10" s="28"/>
      <c r="F10" s="28"/>
      <c r="G10" s="46"/>
      <c r="H10" s="31"/>
      <c r="I10" s="44">
        <f t="shared" si="0"/>
        <v>0</v>
      </c>
      <c r="J10" s="44">
        <f t="shared" si="1"/>
        <v>0</v>
      </c>
      <c r="K10" s="75"/>
    </row>
    <row r="11" customHeight="1" spans="1:11">
      <c r="A11" s="28"/>
      <c r="B11" s="29"/>
      <c r="C11" s="30"/>
      <c r="D11" s="46"/>
      <c r="E11" s="28"/>
      <c r="F11" s="28"/>
      <c r="G11" s="46"/>
      <c r="H11" s="31"/>
      <c r="I11" s="44">
        <f t="shared" si="0"/>
        <v>0</v>
      </c>
      <c r="J11" s="44">
        <f t="shared" si="1"/>
        <v>0</v>
      </c>
      <c r="K11" s="75"/>
    </row>
    <row r="12" customHeight="1" spans="1:11">
      <c r="A12" s="28"/>
      <c r="B12" s="29"/>
      <c r="C12" s="30"/>
      <c r="D12" s="46"/>
      <c r="E12" s="28"/>
      <c r="F12" s="28"/>
      <c r="G12" s="46"/>
      <c r="H12" s="31"/>
      <c r="I12" s="44">
        <f t="shared" si="0"/>
        <v>0</v>
      </c>
      <c r="J12" s="44">
        <f t="shared" si="1"/>
        <v>0</v>
      </c>
      <c r="K12" s="75"/>
    </row>
    <row r="13" customHeight="1" spans="1:11">
      <c r="A13" s="28"/>
      <c r="B13" s="29"/>
      <c r="C13" s="30"/>
      <c r="D13" s="46"/>
      <c r="E13" s="28"/>
      <c r="F13" s="28"/>
      <c r="G13" s="46"/>
      <c r="H13" s="31"/>
      <c r="I13" s="44">
        <f t="shared" si="0"/>
        <v>0</v>
      </c>
      <c r="J13" s="44">
        <f t="shared" si="1"/>
        <v>0</v>
      </c>
      <c r="K13" s="75"/>
    </row>
    <row r="14" customHeight="1" spans="1:11">
      <c r="A14" s="28"/>
      <c r="B14" s="29"/>
      <c r="C14" s="30"/>
      <c r="D14" s="46"/>
      <c r="E14" s="28"/>
      <c r="F14" s="28"/>
      <c r="G14" s="46"/>
      <c r="H14" s="31"/>
      <c r="I14" s="44">
        <f t="shared" si="0"/>
        <v>0</v>
      </c>
      <c r="J14" s="44">
        <f t="shared" si="1"/>
        <v>0</v>
      </c>
      <c r="K14" s="75"/>
    </row>
    <row r="15" customHeight="1" spans="1:11">
      <c r="A15" s="28"/>
      <c r="B15" s="29"/>
      <c r="C15" s="30"/>
      <c r="D15" s="46"/>
      <c r="E15" s="28"/>
      <c r="F15" s="28"/>
      <c r="G15" s="46"/>
      <c r="H15" s="31"/>
      <c r="I15" s="44">
        <f t="shared" si="0"/>
        <v>0</v>
      </c>
      <c r="J15" s="44">
        <f t="shared" si="1"/>
        <v>0</v>
      </c>
      <c r="K15" s="75"/>
    </row>
    <row r="16" customHeight="1" spans="1:11">
      <c r="A16" s="28"/>
      <c r="B16" s="29"/>
      <c r="C16" s="30"/>
      <c r="D16" s="46"/>
      <c r="E16" s="28"/>
      <c r="F16" s="28"/>
      <c r="G16" s="46"/>
      <c r="H16" s="31"/>
      <c r="I16" s="44">
        <f t="shared" si="0"/>
        <v>0</v>
      </c>
      <c r="J16" s="44">
        <f t="shared" si="1"/>
        <v>0</v>
      </c>
      <c r="K16" s="75"/>
    </row>
    <row r="17" customHeight="1" spans="1:11">
      <c r="A17" s="28"/>
      <c r="B17" s="29"/>
      <c r="C17" s="30"/>
      <c r="D17" s="46"/>
      <c r="E17" s="28"/>
      <c r="F17" s="28"/>
      <c r="G17" s="46"/>
      <c r="H17" s="31"/>
      <c r="I17" s="44">
        <f t="shared" si="0"/>
        <v>0</v>
      </c>
      <c r="J17" s="44">
        <f t="shared" si="1"/>
        <v>0</v>
      </c>
      <c r="K17" s="75"/>
    </row>
    <row r="18" customHeight="1" spans="1:11">
      <c r="A18" s="28"/>
      <c r="B18" s="29"/>
      <c r="C18" s="30"/>
      <c r="D18" s="46"/>
      <c r="E18" s="28"/>
      <c r="F18" s="28"/>
      <c r="G18" s="46"/>
      <c r="H18" s="31"/>
      <c r="I18" s="44">
        <f t="shared" si="0"/>
        <v>0</v>
      </c>
      <c r="J18" s="44">
        <f t="shared" si="1"/>
        <v>0</v>
      </c>
      <c r="K18" s="75"/>
    </row>
    <row r="19" customHeight="1" spans="1:11">
      <c r="A19" s="28"/>
      <c r="B19" s="29"/>
      <c r="C19" s="30"/>
      <c r="D19" s="46"/>
      <c r="E19" s="28"/>
      <c r="F19" s="28"/>
      <c r="G19" s="46"/>
      <c r="H19" s="31"/>
      <c r="I19" s="44">
        <f t="shared" si="0"/>
        <v>0</v>
      </c>
      <c r="J19" s="44">
        <f t="shared" si="1"/>
        <v>0</v>
      </c>
      <c r="K19" s="75"/>
    </row>
    <row r="20" customHeight="1" spans="1:11">
      <c r="A20" s="28"/>
      <c r="B20" s="29"/>
      <c r="C20" s="30"/>
      <c r="D20" s="46"/>
      <c r="E20" s="28"/>
      <c r="F20" s="28"/>
      <c r="G20" s="46"/>
      <c r="H20" s="31"/>
      <c r="I20" s="44">
        <f t="shared" si="0"/>
        <v>0</v>
      </c>
      <c r="J20" s="44">
        <f t="shared" si="1"/>
        <v>0</v>
      </c>
      <c r="K20" s="75"/>
    </row>
    <row r="21" customHeight="1" spans="1:11">
      <c r="A21" s="28"/>
      <c r="B21" s="29"/>
      <c r="C21" s="30"/>
      <c r="D21" s="46"/>
      <c r="E21" s="28"/>
      <c r="F21" s="28"/>
      <c r="G21" s="46"/>
      <c r="H21" s="31"/>
      <c r="I21" s="44">
        <f t="shared" si="0"/>
        <v>0</v>
      </c>
      <c r="J21" s="44">
        <f t="shared" si="1"/>
        <v>0</v>
      </c>
      <c r="K21" s="75"/>
    </row>
    <row r="22" customHeight="1" spans="1:11">
      <c r="A22" s="28"/>
      <c r="B22" s="29"/>
      <c r="C22" s="30"/>
      <c r="D22" s="46"/>
      <c r="E22" s="28"/>
      <c r="F22" s="28"/>
      <c r="G22" s="46"/>
      <c r="H22" s="31"/>
      <c r="I22" s="44">
        <f t="shared" si="0"/>
        <v>0</v>
      </c>
      <c r="J22" s="44">
        <f t="shared" si="1"/>
        <v>0</v>
      </c>
      <c r="K22" s="75"/>
    </row>
    <row r="23" customHeight="1" spans="1:11">
      <c r="A23" s="28"/>
      <c r="B23" s="29"/>
      <c r="C23" s="30"/>
      <c r="D23" s="46"/>
      <c r="E23" s="28"/>
      <c r="F23" s="28"/>
      <c r="G23" s="46"/>
      <c r="H23" s="31"/>
      <c r="I23" s="44">
        <f t="shared" si="0"/>
        <v>0</v>
      </c>
      <c r="J23" s="44">
        <f t="shared" si="1"/>
        <v>0</v>
      </c>
      <c r="K23" s="75"/>
    </row>
    <row r="24" customHeight="1" spans="1:11">
      <c r="A24" s="28"/>
      <c r="B24" s="29"/>
      <c r="C24" s="30"/>
      <c r="D24" s="46"/>
      <c r="E24" s="28"/>
      <c r="F24" s="28"/>
      <c r="G24" s="46"/>
      <c r="H24" s="31"/>
      <c r="I24" s="44">
        <f t="shared" si="0"/>
        <v>0</v>
      </c>
      <c r="J24" s="44">
        <f t="shared" si="1"/>
        <v>0</v>
      </c>
      <c r="K24" s="75"/>
    </row>
    <row r="25" customHeight="1" spans="1:11">
      <c r="A25" s="28"/>
      <c r="B25" s="29"/>
      <c r="C25" s="30"/>
      <c r="D25" s="46"/>
      <c r="E25" s="28"/>
      <c r="F25" s="28"/>
      <c r="G25" s="46"/>
      <c r="H25" s="31"/>
      <c r="I25" s="44">
        <f t="shared" si="0"/>
        <v>0</v>
      </c>
      <c r="J25" s="44">
        <f t="shared" si="1"/>
        <v>0</v>
      </c>
      <c r="K25" s="75"/>
    </row>
    <row r="26" customHeight="1" spans="1:11">
      <c r="A26" s="28"/>
      <c r="B26" s="29"/>
      <c r="C26" s="30"/>
      <c r="D26" s="46"/>
      <c r="E26" s="28"/>
      <c r="F26" s="28"/>
      <c r="G26" s="46"/>
      <c r="H26" s="31"/>
      <c r="I26" s="44">
        <f t="shared" si="0"/>
        <v>0</v>
      </c>
      <c r="J26" s="44">
        <f t="shared" si="1"/>
        <v>0</v>
      </c>
      <c r="K26" s="75"/>
    </row>
    <row r="27" customHeight="1" spans="1:11">
      <c r="A27" s="28"/>
      <c r="B27" s="29"/>
      <c r="C27" s="30"/>
      <c r="D27" s="46"/>
      <c r="E27" s="28"/>
      <c r="F27" s="28"/>
      <c r="G27" s="46"/>
      <c r="H27" s="31"/>
      <c r="I27" s="44">
        <f t="shared" si="0"/>
        <v>0</v>
      </c>
      <c r="J27" s="44">
        <f t="shared" si="1"/>
        <v>0</v>
      </c>
      <c r="K27" s="75"/>
    </row>
    <row r="28" customHeight="1" spans="1:11">
      <c r="A28" s="28"/>
      <c r="B28" s="29"/>
      <c r="C28" s="30"/>
      <c r="D28" s="46"/>
      <c r="E28" s="28"/>
      <c r="F28" s="28"/>
      <c r="G28" s="46"/>
      <c r="H28" s="31"/>
      <c r="I28" s="44">
        <f t="shared" si="0"/>
        <v>0</v>
      </c>
      <c r="J28" s="44">
        <f t="shared" si="1"/>
        <v>0</v>
      </c>
      <c r="K28" s="75"/>
    </row>
    <row r="29" customHeight="1" spans="1:11">
      <c r="A29" s="28"/>
      <c r="B29" s="33" t="s">
        <v>497</v>
      </c>
      <c r="C29" s="30"/>
      <c r="D29" s="46"/>
      <c r="E29" s="28"/>
      <c r="F29" s="28"/>
      <c r="G29" s="46"/>
      <c r="H29" s="31"/>
      <c r="I29" s="44">
        <f t="shared" si="0"/>
        <v>0</v>
      </c>
      <c r="J29" s="44">
        <f t="shared" si="1"/>
        <v>0</v>
      </c>
      <c r="K29" s="75"/>
    </row>
    <row r="30" customHeight="1" spans="1:11">
      <c r="A30" s="34" t="s">
        <v>560</v>
      </c>
      <c r="B30" s="26"/>
      <c r="C30" s="37"/>
      <c r="D30" s="44"/>
      <c r="E30" s="37"/>
      <c r="F30" s="37"/>
      <c r="G30" s="44">
        <f>SUM(G6:G29)</f>
        <v>0</v>
      </c>
      <c r="H30" s="36">
        <f>SUM(H6:H29)</f>
        <v>0</v>
      </c>
      <c r="I30" s="44">
        <f t="shared" si="0"/>
        <v>0</v>
      </c>
      <c r="J30" s="44">
        <f t="shared" si="1"/>
        <v>0</v>
      </c>
      <c r="K30" s="76"/>
    </row>
    <row r="31" customHeight="1" spans="1:11">
      <c r="A31" s="38" t="str">
        <f>申报表封面!C18</f>
        <v>被评估单位填表人：郭艳</v>
      </c>
      <c r="B31" s="38"/>
      <c r="C31" s="38"/>
      <c r="D31" s="38"/>
      <c r="E31" s="84"/>
      <c r="F31" s="84"/>
      <c r="G31" s="39" t="str">
        <f>CONCATENATE(索引!$D$6,"：",索引!$D21,"    ",索引!$E21)</f>
        <v>评估人员：    </v>
      </c>
      <c r="H31" s="512"/>
      <c r="I31" s="512"/>
      <c r="J31" s="512"/>
      <c r="K31" s="77"/>
    </row>
    <row r="32" customHeight="1" spans="1:11">
      <c r="A32" s="84" t="str">
        <f>申报表封面!C20</f>
        <v>填表日期：2022年9月6日</v>
      </c>
      <c r="B32" s="84"/>
      <c r="C32" s="84"/>
      <c r="D32" s="84"/>
      <c r="E32" s="84"/>
      <c r="F32" s="84"/>
      <c r="G32" s="84"/>
      <c r="H32" s="84"/>
      <c r="I32" s="84"/>
      <c r="J32" s="84"/>
      <c r="K32" s="122"/>
    </row>
    <row r="33" customHeight="1" spans="1:11">
      <c r="A33" s="68" t="s">
        <v>499</v>
      </c>
      <c r="B33" s="68"/>
      <c r="C33" s="68"/>
      <c r="D33" s="68"/>
      <c r="E33" s="68"/>
      <c r="F33" s="68"/>
      <c r="G33" s="68"/>
      <c r="H33" s="68"/>
      <c r="I33" s="68"/>
      <c r="J33" s="68"/>
      <c r="K33" s="518"/>
    </row>
    <row r="34" customHeight="1" spans="1:11">
      <c r="A34" s="68"/>
      <c r="B34" s="69" t="s">
        <v>604</v>
      </c>
      <c r="C34" s="68"/>
      <c r="D34" s="68"/>
      <c r="E34" s="68"/>
      <c r="F34" s="68"/>
      <c r="G34" s="68"/>
      <c r="H34" s="68"/>
      <c r="I34" s="68"/>
      <c r="J34" s="68"/>
      <c r="K34" s="518"/>
    </row>
    <row r="35" customHeight="1" spans="1:11">
      <c r="A35" s="68"/>
      <c r="B35" s="68"/>
      <c r="C35" s="68"/>
      <c r="D35" s="68"/>
      <c r="E35" s="68"/>
      <c r="F35" s="68"/>
      <c r="G35" s="68"/>
      <c r="H35" s="68"/>
      <c r="I35" s="68"/>
      <c r="J35" s="68"/>
      <c r="K35" s="5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indexed="55"/>
  </sheetPr>
  <dimension ref="A1:J60"/>
  <sheetViews>
    <sheetView workbookViewId="0">
      <selection activeCell="L7" sqref="L7:O160"/>
    </sheetView>
  </sheetViews>
  <sheetFormatPr defaultColWidth="9" defaultRowHeight="15.75" customHeight="1"/>
  <cols>
    <col min="1" max="1" width="5.5" style="13" customWidth="1"/>
    <col min="2" max="2" width="22.875" style="13" customWidth="1"/>
    <col min="3" max="3" width="8.375" style="13" customWidth="1"/>
    <col min="4" max="4" width="19.125" style="13" customWidth="1"/>
    <col min="5" max="6" width="14.375" style="13" customWidth="1"/>
    <col min="7" max="7" width="12.125" style="13" customWidth="1"/>
    <col min="8" max="8" width="11.125" style="13" customWidth="1"/>
    <col min="9" max="10" width="14.125" style="13" customWidth="1"/>
    <col min="11" max="16384" width="9" style="13"/>
  </cols>
  <sheetData>
    <row r="1" s="11" customFormat="1" ht="25.5" customHeight="1" spans="1:9">
      <c r="A1" s="14" t="s">
        <v>605</v>
      </c>
      <c r="B1" s="15"/>
      <c r="C1" s="15"/>
      <c r="D1" s="15"/>
      <c r="E1" s="15"/>
      <c r="F1" s="15"/>
      <c r="G1" s="15"/>
      <c r="H1" s="15"/>
      <c r="I1" s="15"/>
    </row>
    <row r="2" customHeight="1" spans="1:9">
      <c r="A2" s="16"/>
      <c r="B2" s="16"/>
      <c r="C2" s="16"/>
      <c r="D2" s="16"/>
      <c r="E2" s="16"/>
      <c r="F2" s="16"/>
      <c r="G2" s="16"/>
      <c r="H2" s="48"/>
      <c r="I2" s="17" t="s">
        <v>606</v>
      </c>
    </row>
    <row r="3" customHeight="1" spans="1:9">
      <c r="A3" s="19" t="str">
        <f>申报表封面!A8</f>
        <v>评估基准日：2022年8月31日</v>
      </c>
      <c r="B3" s="19"/>
      <c r="C3" s="19"/>
      <c r="D3" s="19"/>
      <c r="E3" s="19"/>
      <c r="F3" s="19"/>
      <c r="G3" s="19"/>
      <c r="H3" s="20"/>
      <c r="I3" s="20"/>
    </row>
    <row r="4" customHeight="1" spans="1:9">
      <c r="A4" s="90" t="str">
        <f>申报表封面!C14</f>
        <v>被评估单位：湖南森华木业有限公司</v>
      </c>
      <c r="B4" s="22"/>
      <c r="C4" s="22"/>
      <c r="D4" s="22"/>
      <c r="E4" s="22"/>
      <c r="F4" s="22"/>
      <c r="G4" s="22"/>
      <c r="H4" s="22"/>
      <c r="I4" s="23" t="s">
        <v>412</v>
      </c>
    </row>
    <row r="5" s="12" customFormat="1" customHeight="1" spans="1:10">
      <c r="A5" s="24" t="s">
        <v>413</v>
      </c>
      <c r="B5" s="24" t="s">
        <v>553</v>
      </c>
      <c r="C5" s="24" t="s">
        <v>572</v>
      </c>
      <c r="D5" s="24" t="s">
        <v>607</v>
      </c>
      <c r="E5" s="24" t="s">
        <v>375</v>
      </c>
      <c r="F5" s="26" t="s">
        <v>376</v>
      </c>
      <c r="G5" s="24" t="s">
        <v>377</v>
      </c>
      <c r="H5" s="24" t="s">
        <v>415</v>
      </c>
      <c r="I5" s="24" t="s">
        <v>486</v>
      </c>
      <c r="J5" s="382" t="s">
        <v>559</v>
      </c>
    </row>
    <row r="6" customHeight="1" spans="1:9">
      <c r="A6" s="28"/>
      <c r="B6" s="29"/>
      <c r="C6" s="30"/>
      <c r="D6" s="32"/>
      <c r="E6" s="46"/>
      <c r="F6" s="31"/>
      <c r="G6" s="44">
        <f t="shared" ref="G6:G30" si="0">F6-E6</f>
        <v>0</v>
      </c>
      <c r="H6" s="44">
        <f t="shared" ref="H6:H30" si="1">IF(E6=0,0,ROUND(G6/E6*100,2))</f>
        <v>0</v>
      </c>
      <c r="I6" s="32"/>
    </row>
    <row r="7" customHeight="1" spans="1:9">
      <c r="A7" s="28"/>
      <c r="B7" s="29"/>
      <c r="C7" s="30"/>
      <c r="D7" s="32"/>
      <c r="E7" s="46"/>
      <c r="F7" s="31"/>
      <c r="G7" s="44">
        <f t="shared" si="0"/>
        <v>0</v>
      </c>
      <c r="H7" s="44">
        <f t="shared" si="1"/>
        <v>0</v>
      </c>
      <c r="I7" s="32"/>
    </row>
    <row r="8" customHeight="1" spans="1:9">
      <c r="A8" s="28"/>
      <c r="B8" s="29"/>
      <c r="C8" s="30"/>
      <c r="D8" s="32"/>
      <c r="E8" s="46"/>
      <c r="F8" s="31"/>
      <c r="G8" s="44">
        <f t="shared" si="0"/>
        <v>0</v>
      </c>
      <c r="H8" s="44">
        <f t="shared" si="1"/>
        <v>0</v>
      </c>
      <c r="I8" s="32"/>
    </row>
    <row r="9" customHeight="1" spans="1:9">
      <c r="A9" s="28"/>
      <c r="B9" s="29"/>
      <c r="C9" s="30"/>
      <c r="D9" s="32"/>
      <c r="E9" s="46"/>
      <c r="F9" s="31"/>
      <c r="G9" s="44">
        <f t="shared" si="0"/>
        <v>0</v>
      </c>
      <c r="H9" s="44">
        <f t="shared" si="1"/>
        <v>0</v>
      </c>
      <c r="I9" s="32"/>
    </row>
    <row r="10" customHeight="1" spans="1:9">
      <c r="A10" s="28"/>
      <c r="B10" s="29"/>
      <c r="C10" s="30"/>
      <c r="D10" s="32"/>
      <c r="E10" s="46"/>
      <c r="F10" s="31"/>
      <c r="G10" s="44">
        <f t="shared" si="0"/>
        <v>0</v>
      </c>
      <c r="H10" s="44">
        <f t="shared" si="1"/>
        <v>0</v>
      </c>
      <c r="I10" s="32"/>
    </row>
    <row r="11" customHeight="1" spans="1:9">
      <c r="A11" s="28"/>
      <c r="B11" s="29"/>
      <c r="C11" s="30"/>
      <c r="D11" s="32"/>
      <c r="E11" s="46"/>
      <c r="F11" s="31"/>
      <c r="G11" s="44">
        <f t="shared" si="0"/>
        <v>0</v>
      </c>
      <c r="H11" s="44">
        <f t="shared" si="1"/>
        <v>0</v>
      </c>
      <c r="I11" s="32"/>
    </row>
    <row r="12" customHeight="1" spans="1:9">
      <c r="A12" s="28"/>
      <c r="B12" s="29"/>
      <c r="C12" s="30"/>
      <c r="D12" s="32"/>
      <c r="E12" s="46"/>
      <c r="F12" s="31"/>
      <c r="G12" s="44">
        <f t="shared" si="0"/>
        <v>0</v>
      </c>
      <c r="H12" s="44">
        <f t="shared" si="1"/>
        <v>0</v>
      </c>
      <c r="I12" s="32"/>
    </row>
    <row r="13" customHeight="1" spans="1:9">
      <c r="A13" s="28"/>
      <c r="B13" s="29"/>
      <c r="C13" s="30"/>
      <c r="D13" s="32"/>
      <c r="E13" s="46"/>
      <c r="F13" s="31"/>
      <c r="G13" s="44">
        <f t="shared" si="0"/>
        <v>0</v>
      </c>
      <c r="H13" s="44">
        <f t="shared" si="1"/>
        <v>0</v>
      </c>
      <c r="I13" s="32"/>
    </row>
    <row r="14" customHeight="1" spans="1:9">
      <c r="A14" s="28"/>
      <c r="B14" s="29"/>
      <c r="C14" s="30"/>
      <c r="D14" s="32"/>
      <c r="E14" s="46"/>
      <c r="F14" s="31"/>
      <c r="G14" s="44">
        <f t="shared" si="0"/>
        <v>0</v>
      </c>
      <c r="H14" s="44">
        <f t="shared" si="1"/>
        <v>0</v>
      </c>
      <c r="I14" s="32"/>
    </row>
    <row r="15" customHeight="1" spans="1:9">
      <c r="A15" s="28"/>
      <c r="B15" s="29"/>
      <c r="C15" s="30"/>
      <c r="D15" s="32"/>
      <c r="E15" s="46"/>
      <c r="F15" s="31"/>
      <c r="G15" s="44">
        <f t="shared" si="0"/>
        <v>0</v>
      </c>
      <c r="H15" s="44">
        <f t="shared" si="1"/>
        <v>0</v>
      </c>
      <c r="I15" s="32"/>
    </row>
    <row r="16" customHeight="1" spans="1:9">
      <c r="A16" s="28"/>
      <c r="B16" s="29"/>
      <c r="C16" s="30"/>
      <c r="D16" s="32"/>
      <c r="E16" s="46"/>
      <c r="F16" s="31"/>
      <c r="G16" s="44">
        <f t="shared" si="0"/>
        <v>0</v>
      </c>
      <c r="H16" s="44">
        <f t="shared" si="1"/>
        <v>0</v>
      </c>
      <c r="I16" s="32"/>
    </row>
    <row r="17" customHeight="1" spans="1:9">
      <c r="A17" s="28"/>
      <c r="B17" s="29"/>
      <c r="C17" s="30"/>
      <c r="D17" s="32"/>
      <c r="E17" s="46"/>
      <c r="F17" s="31"/>
      <c r="G17" s="44">
        <f t="shared" si="0"/>
        <v>0</v>
      </c>
      <c r="H17" s="44">
        <f t="shared" si="1"/>
        <v>0</v>
      </c>
      <c r="I17" s="32"/>
    </row>
    <row r="18" customHeight="1" spans="1:9">
      <c r="A18" s="28"/>
      <c r="B18" s="29"/>
      <c r="C18" s="30"/>
      <c r="D18" s="32"/>
      <c r="E18" s="46"/>
      <c r="F18" s="31"/>
      <c r="G18" s="44">
        <f t="shared" si="0"/>
        <v>0</v>
      </c>
      <c r="H18" s="44">
        <f t="shared" si="1"/>
        <v>0</v>
      </c>
      <c r="I18" s="32"/>
    </row>
    <row r="19" customHeight="1" spans="1:9">
      <c r="A19" s="28"/>
      <c r="B19" s="29"/>
      <c r="C19" s="30"/>
      <c r="D19" s="32"/>
      <c r="E19" s="46"/>
      <c r="F19" s="31"/>
      <c r="G19" s="44">
        <f t="shared" si="0"/>
        <v>0</v>
      </c>
      <c r="H19" s="44">
        <f t="shared" si="1"/>
        <v>0</v>
      </c>
      <c r="I19" s="32"/>
    </row>
    <row r="20" customHeight="1" spans="1:9">
      <c r="A20" s="28"/>
      <c r="B20" s="29"/>
      <c r="C20" s="30"/>
      <c r="D20" s="32"/>
      <c r="E20" s="46"/>
      <c r="F20" s="31"/>
      <c r="G20" s="44">
        <f t="shared" si="0"/>
        <v>0</v>
      </c>
      <c r="H20" s="44">
        <f t="shared" si="1"/>
        <v>0</v>
      </c>
      <c r="I20" s="32"/>
    </row>
    <row r="21" customHeight="1" spans="1:9">
      <c r="A21" s="28"/>
      <c r="B21" s="29"/>
      <c r="C21" s="30"/>
      <c r="D21" s="32"/>
      <c r="E21" s="46"/>
      <c r="F21" s="31"/>
      <c r="G21" s="44">
        <f t="shared" si="0"/>
        <v>0</v>
      </c>
      <c r="H21" s="44">
        <f t="shared" si="1"/>
        <v>0</v>
      </c>
      <c r="I21" s="32"/>
    </row>
    <row r="22" customHeight="1" spans="1:9">
      <c r="A22" s="28"/>
      <c r="B22" s="29"/>
      <c r="C22" s="30"/>
      <c r="D22" s="32"/>
      <c r="E22" s="46"/>
      <c r="F22" s="31"/>
      <c r="G22" s="44">
        <f t="shared" si="0"/>
        <v>0</v>
      </c>
      <c r="H22" s="44">
        <f t="shared" si="1"/>
        <v>0</v>
      </c>
      <c r="I22" s="32"/>
    </row>
    <row r="23" customHeight="1" spans="1:9">
      <c r="A23" s="28"/>
      <c r="B23" s="29"/>
      <c r="C23" s="30"/>
      <c r="D23" s="32"/>
      <c r="E23" s="46"/>
      <c r="F23" s="31"/>
      <c r="G23" s="44">
        <f t="shared" si="0"/>
        <v>0</v>
      </c>
      <c r="H23" s="44">
        <f t="shared" si="1"/>
        <v>0</v>
      </c>
      <c r="I23" s="32"/>
    </row>
    <row r="24" customHeight="1" spans="1:9">
      <c r="A24" s="28"/>
      <c r="B24" s="29"/>
      <c r="C24" s="30"/>
      <c r="D24" s="32"/>
      <c r="E24" s="46"/>
      <c r="F24" s="31"/>
      <c r="G24" s="44">
        <f t="shared" si="0"/>
        <v>0</v>
      </c>
      <c r="H24" s="44">
        <f t="shared" si="1"/>
        <v>0</v>
      </c>
      <c r="I24" s="32"/>
    </row>
    <row r="25" customHeight="1" spans="1:9">
      <c r="A25" s="28"/>
      <c r="B25" s="29"/>
      <c r="C25" s="30"/>
      <c r="D25" s="32"/>
      <c r="E25" s="46"/>
      <c r="F25" s="31"/>
      <c r="G25" s="44">
        <f t="shared" si="0"/>
        <v>0</v>
      </c>
      <c r="H25" s="44">
        <f t="shared" si="1"/>
        <v>0</v>
      </c>
      <c r="I25" s="32"/>
    </row>
    <row r="26" customHeight="1" spans="1:9">
      <c r="A26" s="28"/>
      <c r="B26" s="29"/>
      <c r="C26" s="30"/>
      <c r="D26" s="32"/>
      <c r="E26" s="46"/>
      <c r="F26" s="31"/>
      <c r="G26" s="44">
        <f t="shared" si="0"/>
        <v>0</v>
      </c>
      <c r="H26" s="44">
        <f t="shared" si="1"/>
        <v>0</v>
      </c>
      <c r="I26" s="32"/>
    </row>
    <row r="27" customHeight="1" spans="1:9">
      <c r="A27" s="28"/>
      <c r="B27" s="29"/>
      <c r="C27" s="30"/>
      <c r="D27" s="32"/>
      <c r="E27" s="46"/>
      <c r="F27" s="31"/>
      <c r="G27" s="44">
        <f t="shared" si="0"/>
        <v>0</v>
      </c>
      <c r="H27" s="44">
        <f t="shared" si="1"/>
        <v>0</v>
      </c>
      <c r="I27" s="32"/>
    </row>
    <row r="28" customHeight="1" spans="1:9">
      <c r="A28" s="28"/>
      <c r="B28" s="29"/>
      <c r="C28" s="30"/>
      <c r="D28" s="32"/>
      <c r="E28" s="46"/>
      <c r="F28" s="31"/>
      <c r="G28" s="44">
        <f t="shared" si="0"/>
        <v>0</v>
      </c>
      <c r="H28" s="44">
        <f t="shared" si="1"/>
        <v>0</v>
      </c>
      <c r="I28" s="32"/>
    </row>
    <row r="29" customHeight="1" spans="1:9">
      <c r="A29" s="28"/>
      <c r="B29" s="33" t="s">
        <v>497</v>
      </c>
      <c r="C29" s="30"/>
      <c r="D29" s="32"/>
      <c r="E29" s="46"/>
      <c r="F29" s="31"/>
      <c r="G29" s="44">
        <f t="shared" si="0"/>
        <v>0</v>
      </c>
      <c r="H29" s="44">
        <f t="shared" si="1"/>
        <v>0</v>
      </c>
      <c r="I29" s="32"/>
    </row>
    <row r="30" customHeight="1" spans="1:9">
      <c r="A30" s="34" t="s">
        <v>560</v>
      </c>
      <c r="B30" s="26"/>
      <c r="C30" s="35"/>
      <c r="D30" s="37"/>
      <c r="E30" s="44">
        <f>SUM(E6:E29)</f>
        <v>0</v>
      </c>
      <c r="F30" s="36">
        <f>SUM(F6:F29)</f>
        <v>0</v>
      </c>
      <c r="G30" s="44">
        <f t="shared" si="0"/>
        <v>0</v>
      </c>
      <c r="H30" s="44">
        <f t="shared" si="1"/>
        <v>0</v>
      </c>
      <c r="I30" s="37"/>
    </row>
    <row r="31" customHeight="1" spans="1:9">
      <c r="A31" s="38" t="str">
        <f>申报表封面!C18</f>
        <v>被评估单位填表人：郭艳</v>
      </c>
      <c r="B31" s="38"/>
      <c r="C31" s="38"/>
      <c r="D31" s="38"/>
      <c r="E31" s="84"/>
      <c r="F31" s="39" t="str">
        <f>CONCATENATE(索引!$D$6,"：",索引!$D22,"    ",索引!$E22)</f>
        <v>评估人员：    </v>
      </c>
      <c r="G31" s="84"/>
      <c r="H31" s="512"/>
      <c r="I31" s="512"/>
    </row>
    <row r="32" customHeight="1" spans="1:9">
      <c r="A32" s="84" t="str">
        <f>申报表封面!C20</f>
        <v>填表日期：2022年9月6日</v>
      </c>
      <c r="B32" s="84"/>
      <c r="C32" s="84"/>
      <c r="D32" s="84"/>
      <c r="E32" s="84"/>
      <c r="F32" s="84"/>
      <c r="G32" s="84"/>
      <c r="H32" s="84"/>
      <c r="I32" s="84"/>
    </row>
    <row r="33" customHeight="1" spans="1:9">
      <c r="A33" s="68" t="s">
        <v>499</v>
      </c>
      <c r="B33" s="68"/>
      <c r="C33" s="68"/>
      <c r="D33" s="68"/>
      <c r="E33" s="68"/>
      <c r="F33" s="68"/>
      <c r="G33" s="68"/>
      <c r="H33" s="68"/>
      <c r="I33" s="68"/>
    </row>
    <row r="34" customHeight="1" spans="1:9">
      <c r="A34" s="68"/>
      <c r="B34" s="69" t="s">
        <v>608</v>
      </c>
      <c r="C34" s="68"/>
      <c r="D34" s="68"/>
      <c r="E34" s="68"/>
      <c r="F34" s="68"/>
      <c r="G34" s="68"/>
      <c r="H34" s="68"/>
      <c r="I34" s="68"/>
    </row>
    <row r="35" customHeight="1" spans="1:9">
      <c r="A35" s="68"/>
      <c r="B35" s="69" t="s">
        <v>609</v>
      </c>
      <c r="C35" s="68"/>
      <c r="D35" s="68"/>
      <c r="E35" s="68"/>
      <c r="F35" s="68"/>
      <c r="G35" s="68"/>
      <c r="H35" s="68"/>
      <c r="I35" s="68"/>
    </row>
    <row r="36" customHeight="1" spans="1:9">
      <c r="A36" s="68"/>
      <c r="B36" s="69" t="s">
        <v>610</v>
      </c>
      <c r="C36" s="68"/>
      <c r="D36" s="68"/>
      <c r="E36" s="68"/>
      <c r="F36" s="68"/>
      <c r="G36" s="68"/>
      <c r="H36" s="68"/>
      <c r="I36" s="68"/>
    </row>
    <row r="37" customHeight="1" spans="1:9">
      <c r="A37" s="68"/>
      <c r="B37" s="68"/>
      <c r="C37" s="68"/>
      <c r="D37" s="68"/>
      <c r="E37" s="68"/>
      <c r="F37" s="68"/>
      <c r="G37" s="68"/>
      <c r="H37" s="68"/>
      <c r="I37" s="68"/>
    </row>
    <row r="38" customHeight="1" spans="1:9">
      <c r="A38" s="18"/>
      <c r="B38" s="18"/>
      <c r="C38" s="18"/>
      <c r="D38" s="18"/>
      <c r="E38" s="18"/>
      <c r="F38" s="18"/>
      <c r="G38" s="18"/>
      <c r="H38" s="18"/>
      <c r="I38" s="18"/>
    </row>
    <row r="39" customHeight="1" spans="1:9">
      <c r="A39" s="18"/>
      <c r="B39" s="18"/>
      <c r="C39" s="18"/>
      <c r="D39" s="18"/>
      <c r="E39" s="18"/>
      <c r="F39" s="18"/>
      <c r="G39" s="18"/>
      <c r="H39" s="18"/>
      <c r="I39" s="18"/>
    </row>
    <row r="40" customHeight="1" spans="1:9">
      <c r="A40" s="18"/>
      <c r="B40" s="18"/>
      <c r="C40" s="18"/>
      <c r="D40" s="18"/>
      <c r="E40" s="18"/>
      <c r="F40" s="18"/>
      <c r="G40" s="18"/>
      <c r="H40" s="18"/>
      <c r="I40" s="18"/>
    </row>
    <row r="41" customHeight="1" spans="1:9">
      <c r="A41" s="18"/>
      <c r="B41" s="18"/>
      <c r="C41" s="18"/>
      <c r="D41" s="18"/>
      <c r="E41" s="18"/>
      <c r="F41" s="18"/>
      <c r="G41" s="18"/>
      <c r="H41" s="18"/>
      <c r="I41" s="18"/>
    </row>
    <row r="42" customHeight="1" spans="1:9">
      <c r="A42" s="18"/>
      <c r="B42" s="18"/>
      <c r="C42" s="18"/>
      <c r="D42" s="18"/>
      <c r="E42" s="18"/>
      <c r="F42" s="18"/>
      <c r="G42" s="18"/>
      <c r="H42" s="18"/>
      <c r="I42" s="18"/>
    </row>
    <row r="43" customHeight="1" spans="1:9">
      <c r="A43" s="18"/>
      <c r="B43" s="18"/>
      <c r="C43" s="18"/>
      <c r="D43" s="18"/>
      <c r="E43" s="18"/>
      <c r="F43" s="18"/>
      <c r="G43" s="18"/>
      <c r="H43" s="18"/>
      <c r="I43" s="18"/>
    </row>
    <row r="44" customHeight="1" spans="1:9">
      <c r="A44" s="18"/>
      <c r="B44" s="18"/>
      <c r="C44" s="18"/>
      <c r="D44" s="18"/>
      <c r="E44" s="18"/>
      <c r="F44" s="18"/>
      <c r="G44" s="18"/>
      <c r="H44" s="18"/>
      <c r="I44" s="18"/>
    </row>
    <row r="45" customHeight="1" spans="1:9">
      <c r="A45" s="18"/>
      <c r="B45" s="18"/>
      <c r="C45" s="18"/>
      <c r="D45" s="18"/>
      <c r="E45" s="18"/>
      <c r="F45" s="18"/>
      <c r="G45" s="18"/>
      <c r="H45" s="18"/>
      <c r="I45" s="18"/>
    </row>
    <row r="46" customHeight="1" spans="1:9">
      <c r="A46" s="18"/>
      <c r="B46" s="18"/>
      <c r="C46" s="18"/>
      <c r="D46" s="18"/>
      <c r="E46" s="18"/>
      <c r="F46" s="18"/>
      <c r="G46" s="18"/>
      <c r="H46" s="18"/>
      <c r="I46" s="18"/>
    </row>
    <row r="47" customHeight="1" spans="1:9">
      <c r="A47" s="18"/>
      <c r="B47" s="18"/>
      <c r="C47" s="18"/>
      <c r="D47" s="18"/>
      <c r="E47" s="18"/>
      <c r="F47" s="18"/>
      <c r="G47" s="18"/>
      <c r="H47" s="18"/>
      <c r="I47" s="18"/>
    </row>
    <row r="48" customHeight="1" spans="1:9">
      <c r="A48" s="18"/>
      <c r="B48" s="18"/>
      <c r="C48" s="18"/>
      <c r="D48" s="18"/>
      <c r="E48" s="18"/>
      <c r="F48" s="18"/>
      <c r="G48" s="18"/>
      <c r="H48" s="18"/>
      <c r="I48" s="18"/>
    </row>
    <row r="49" customHeight="1" spans="1:9">
      <c r="A49" s="18"/>
      <c r="B49" s="18"/>
      <c r="C49" s="18"/>
      <c r="D49" s="18"/>
      <c r="E49" s="18"/>
      <c r="F49" s="18"/>
      <c r="G49" s="18"/>
      <c r="H49" s="18"/>
      <c r="I49" s="18"/>
    </row>
    <row r="50" customHeight="1" spans="1:9">
      <c r="A50" s="18"/>
      <c r="B50" s="18"/>
      <c r="C50" s="18"/>
      <c r="D50" s="18"/>
      <c r="E50" s="18"/>
      <c r="F50" s="18"/>
      <c r="G50" s="18"/>
      <c r="H50" s="18"/>
      <c r="I50" s="18"/>
    </row>
    <row r="51" customHeight="1" spans="1:9">
      <c r="A51" s="18"/>
      <c r="B51" s="18"/>
      <c r="C51" s="18"/>
      <c r="D51" s="18"/>
      <c r="E51" s="18"/>
      <c r="F51" s="18"/>
      <c r="G51" s="18"/>
      <c r="H51" s="18"/>
      <c r="I51" s="18"/>
    </row>
    <row r="52" customHeight="1" spans="1:9">
      <c r="A52" s="18"/>
      <c r="B52" s="18"/>
      <c r="C52" s="18"/>
      <c r="D52" s="18"/>
      <c r="E52" s="18"/>
      <c r="F52" s="18"/>
      <c r="G52" s="18"/>
      <c r="H52" s="18"/>
      <c r="I52" s="18"/>
    </row>
    <row r="53" customHeight="1" spans="1:9">
      <c r="A53" s="18"/>
      <c r="B53" s="18"/>
      <c r="C53" s="18"/>
      <c r="D53" s="18"/>
      <c r="E53" s="18"/>
      <c r="F53" s="18"/>
      <c r="G53" s="18"/>
      <c r="H53" s="18"/>
      <c r="I53" s="18"/>
    </row>
    <row r="54" customHeight="1" spans="1:9">
      <c r="A54" s="18"/>
      <c r="B54" s="18"/>
      <c r="C54" s="18"/>
      <c r="D54" s="18"/>
      <c r="E54" s="18"/>
      <c r="F54" s="18"/>
      <c r="G54" s="18"/>
      <c r="H54" s="18"/>
      <c r="I54" s="18"/>
    </row>
    <row r="55" customHeight="1" spans="1:9">
      <c r="A55" s="18"/>
      <c r="B55" s="18"/>
      <c r="C55" s="18"/>
      <c r="D55" s="18"/>
      <c r="E55" s="18"/>
      <c r="F55" s="18"/>
      <c r="G55" s="18"/>
      <c r="H55" s="18"/>
      <c r="I55" s="18"/>
    </row>
    <row r="56" customHeight="1" spans="1:9">
      <c r="A56" s="18"/>
      <c r="B56" s="18"/>
      <c r="C56" s="18"/>
      <c r="D56" s="18"/>
      <c r="E56" s="18"/>
      <c r="F56" s="18"/>
      <c r="G56" s="18"/>
      <c r="H56" s="18"/>
      <c r="I56" s="18"/>
    </row>
    <row r="57" customHeight="1" spans="1:9">
      <c r="A57" s="18"/>
      <c r="B57" s="18"/>
      <c r="C57" s="18"/>
      <c r="D57" s="18"/>
      <c r="E57" s="18"/>
      <c r="F57" s="18"/>
      <c r="G57" s="18"/>
      <c r="H57" s="18"/>
      <c r="I57" s="18"/>
    </row>
    <row r="58" customHeight="1" spans="1:9">
      <c r="A58" s="18"/>
      <c r="B58" s="18"/>
      <c r="C58" s="18"/>
      <c r="D58" s="18"/>
      <c r="E58" s="18"/>
      <c r="F58" s="18"/>
      <c r="G58" s="18"/>
      <c r="H58" s="18"/>
      <c r="I58" s="18"/>
    </row>
    <row r="59" customHeight="1" spans="1:9">
      <c r="A59" s="18"/>
      <c r="B59" s="18"/>
      <c r="C59" s="18"/>
      <c r="D59" s="18"/>
      <c r="E59" s="18"/>
      <c r="F59" s="18"/>
      <c r="G59" s="18"/>
      <c r="H59" s="18"/>
      <c r="I59" s="18"/>
    </row>
    <row r="60" customHeight="1" spans="1:9">
      <c r="A60" s="18"/>
      <c r="B60" s="18"/>
      <c r="C60" s="18"/>
      <c r="D60" s="18"/>
      <c r="E60" s="18"/>
      <c r="F60" s="18"/>
      <c r="G60" s="18"/>
      <c r="H60" s="18"/>
      <c r="I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indexed="14"/>
  </sheetPr>
  <dimension ref="A1:Q61"/>
  <sheetViews>
    <sheetView topLeftCell="A16" workbookViewId="0">
      <selection activeCell="L7" sqref="L7:O160"/>
    </sheetView>
  </sheetViews>
  <sheetFormatPr defaultColWidth="9" defaultRowHeight="15.75" customHeight="1"/>
  <cols>
    <col min="1" max="1" width="5.125" style="13" customWidth="1"/>
    <col min="2" max="2" width="28.625" style="13" customWidth="1"/>
    <col min="3" max="3" width="14.125" style="13" customWidth="1"/>
    <col min="4" max="4" width="10.375" style="13" customWidth="1"/>
    <col min="5" max="5" width="7.875" style="13" customWidth="1"/>
    <col min="6" max="11" width="10.625" style="13" customWidth="1" outlineLevel="1"/>
    <col min="12" max="12" width="14.125" style="191" customWidth="1"/>
    <col min="13" max="13" width="14.125" style="13" customWidth="1"/>
    <col min="14" max="14" width="11.375" style="13" customWidth="1"/>
    <col min="15" max="15" width="10.375" style="13" customWidth="1"/>
    <col min="16" max="16" width="12.125" style="13" customWidth="1"/>
    <col min="17" max="17" width="13.125" style="13" customWidth="1"/>
    <col min="18" max="16384" width="9" style="13"/>
  </cols>
  <sheetData>
    <row r="1" s="11" customFormat="1" ht="25.5" customHeight="1" spans="1:16">
      <c r="A1" s="14" t="s">
        <v>611</v>
      </c>
      <c r="B1" s="15"/>
      <c r="C1" s="15"/>
      <c r="D1" s="15"/>
      <c r="E1" s="15"/>
      <c r="F1" s="15"/>
      <c r="G1" s="15"/>
      <c r="H1" s="15"/>
      <c r="I1" s="15"/>
      <c r="J1" s="15"/>
      <c r="K1" s="15"/>
      <c r="L1" s="15"/>
      <c r="M1" s="15"/>
      <c r="N1" s="15"/>
      <c r="O1" s="15"/>
      <c r="P1" s="15"/>
    </row>
    <row r="2" customHeight="1" spans="1:16">
      <c r="A2" s="16"/>
      <c r="B2" s="16"/>
      <c r="C2" s="16"/>
      <c r="D2" s="16"/>
      <c r="E2" s="16"/>
      <c r="F2" s="16"/>
      <c r="G2" s="16"/>
      <c r="H2" s="16"/>
      <c r="I2" s="16"/>
      <c r="J2" s="16"/>
      <c r="K2" s="133"/>
      <c r="L2" s="125"/>
      <c r="M2" s="125"/>
      <c r="N2" s="125"/>
      <c r="O2" s="125"/>
      <c r="P2" s="70" t="s">
        <v>612</v>
      </c>
    </row>
    <row r="3" customHeight="1" spans="1:16">
      <c r="A3" s="19" t="str">
        <f>申报表封面!A8</f>
        <v>评估基准日：2022年8月31日</v>
      </c>
      <c r="B3" s="19"/>
      <c r="C3" s="19"/>
      <c r="D3" s="19"/>
      <c r="E3" s="19"/>
      <c r="F3" s="19"/>
      <c r="G3" s="19"/>
      <c r="H3" s="19"/>
      <c r="I3" s="19"/>
      <c r="J3" s="19"/>
      <c r="K3" s="134"/>
      <c r="L3" s="71"/>
      <c r="M3" s="71"/>
      <c r="N3" s="71"/>
      <c r="O3" s="71"/>
      <c r="P3" s="71"/>
    </row>
    <row r="4" customHeight="1" spans="1:16">
      <c r="A4" s="90" t="str">
        <f>申报表封面!C14</f>
        <v>被评估单位：湖南森华木业有限公司</v>
      </c>
      <c r="B4" s="22"/>
      <c r="C4" s="22"/>
      <c r="D4" s="22"/>
      <c r="E4" s="22"/>
      <c r="F4" s="22"/>
      <c r="G4" s="22"/>
      <c r="H4" s="22"/>
      <c r="I4" s="22"/>
      <c r="J4" s="22"/>
      <c r="K4" s="79"/>
      <c r="L4" s="515"/>
      <c r="M4" s="79"/>
      <c r="N4" s="79"/>
      <c r="O4" s="79"/>
      <c r="P4" s="72" t="s">
        <v>373</v>
      </c>
    </row>
    <row r="5" s="12" customFormat="1" customHeight="1" spans="1:16">
      <c r="A5" s="168" t="s">
        <v>413</v>
      </c>
      <c r="B5" s="168" t="s">
        <v>613</v>
      </c>
      <c r="C5" s="168" t="s">
        <v>570</v>
      </c>
      <c r="D5" s="168" t="s">
        <v>571</v>
      </c>
      <c r="E5" s="168" t="s">
        <v>572</v>
      </c>
      <c r="F5" s="34" t="s">
        <v>573</v>
      </c>
      <c r="G5" s="124"/>
      <c r="H5" s="124"/>
      <c r="I5" s="124"/>
      <c r="J5" s="124"/>
      <c r="K5" s="27"/>
      <c r="L5" s="165" t="s">
        <v>574</v>
      </c>
      <c r="M5" s="185" t="s">
        <v>575</v>
      </c>
      <c r="N5" s="165" t="s">
        <v>576</v>
      </c>
      <c r="O5" s="165" t="s">
        <v>530</v>
      </c>
      <c r="P5" s="165" t="s">
        <v>506</v>
      </c>
    </row>
    <row r="6" customHeight="1" spans="1:17">
      <c r="A6" s="170"/>
      <c r="B6" s="170"/>
      <c r="C6" s="170"/>
      <c r="D6" s="170"/>
      <c r="E6" s="170"/>
      <c r="F6" s="44" t="s">
        <v>577</v>
      </c>
      <c r="G6" s="44" t="s">
        <v>578</v>
      </c>
      <c r="H6" s="44" t="s">
        <v>579</v>
      </c>
      <c r="I6" s="44" t="s">
        <v>580</v>
      </c>
      <c r="J6" s="44" t="s">
        <v>581</v>
      </c>
      <c r="K6" s="128" t="s">
        <v>582</v>
      </c>
      <c r="L6" s="182"/>
      <c r="M6" s="186"/>
      <c r="N6" s="182"/>
      <c r="O6" s="182"/>
      <c r="P6" s="182"/>
      <c r="Q6" s="382" t="s">
        <v>559</v>
      </c>
    </row>
    <row r="7" customHeight="1" spans="1:16">
      <c r="A7" s="28"/>
      <c r="B7" s="29"/>
      <c r="C7" s="29"/>
      <c r="D7" s="28"/>
      <c r="E7" s="30"/>
      <c r="F7" s="30"/>
      <c r="G7" s="30"/>
      <c r="H7" s="30"/>
      <c r="I7" s="30"/>
      <c r="J7" s="30"/>
      <c r="K7" s="139"/>
      <c r="L7" s="516"/>
      <c r="M7" s="127"/>
      <c r="N7" s="128">
        <f t="shared" ref="N7:N31" si="0">M7-L7</f>
        <v>0</v>
      </c>
      <c r="O7" s="128">
        <f t="shared" ref="O7:O31" si="1">IF(L7=0,0,ROUND(N7/L7*100,2))</f>
        <v>0</v>
      </c>
      <c r="P7" s="75"/>
    </row>
    <row r="8" customHeight="1" spans="1:16">
      <c r="A8" s="28"/>
      <c r="B8" s="29"/>
      <c r="C8" s="29"/>
      <c r="D8" s="28"/>
      <c r="E8" s="30"/>
      <c r="F8" s="30"/>
      <c r="G8" s="30"/>
      <c r="H8" s="30"/>
      <c r="I8" s="30"/>
      <c r="J8" s="30"/>
      <c r="K8" s="139"/>
      <c r="L8" s="516"/>
      <c r="M8" s="127"/>
      <c r="N8" s="128">
        <f t="shared" si="0"/>
        <v>0</v>
      </c>
      <c r="O8" s="128">
        <f t="shared" si="1"/>
        <v>0</v>
      </c>
      <c r="P8" s="75"/>
    </row>
    <row r="9" customHeight="1" spans="1:16">
      <c r="A9" s="28"/>
      <c r="B9" s="29"/>
      <c r="C9" s="29"/>
      <c r="D9" s="28"/>
      <c r="E9" s="30"/>
      <c r="F9" s="30"/>
      <c r="G9" s="30"/>
      <c r="H9" s="30"/>
      <c r="I9" s="30"/>
      <c r="J9" s="30"/>
      <c r="K9" s="139"/>
      <c r="L9" s="516"/>
      <c r="M9" s="127"/>
      <c r="N9" s="128">
        <f t="shared" si="0"/>
        <v>0</v>
      </c>
      <c r="O9" s="128">
        <f t="shared" si="1"/>
        <v>0</v>
      </c>
      <c r="P9" s="75"/>
    </row>
    <row r="10" customHeight="1" spans="1:16">
      <c r="A10" s="28"/>
      <c r="B10" s="29"/>
      <c r="C10" s="29"/>
      <c r="D10" s="28"/>
      <c r="E10" s="30"/>
      <c r="F10" s="30"/>
      <c r="G10" s="30"/>
      <c r="H10" s="30"/>
      <c r="I10" s="30"/>
      <c r="J10" s="30"/>
      <c r="K10" s="139"/>
      <c r="L10" s="516"/>
      <c r="M10" s="127"/>
      <c r="N10" s="128">
        <f t="shared" si="0"/>
        <v>0</v>
      </c>
      <c r="O10" s="128">
        <f t="shared" si="1"/>
        <v>0</v>
      </c>
      <c r="P10" s="75"/>
    </row>
    <row r="11" customHeight="1" spans="1:16">
      <c r="A11" s="28"/>
      <c r="B11" s="29"/>
      <c r="C11" s="29"/>
      <c r="D11" s="28"/>
      <c r="E11" s="30"/>
      <c r="F11" s="30"/>
      <c r="G11" s="30"/>
      <c r="H11" s="30"/>
      <c r="I11" s="30"/>
      <c r="J11" s="30"/>
      <c r="K11" s="139"/>
      <c r="L11" s="516"/>
      <c r="M11" s="127"/>
      <c r="N11" s="128">
        <f t="shared" si="0"/>
        <v>0</v>
      </c>
      <c r="O11" s="128">
        <f t="shared" si="1"/>
        <v>0</v>
      </c>
      <c r="P11" s="75"/>
    </row>
    <row r="12" customHeight="1" spans="1:16">
      <c r="A12" s="28"/>
      <c r="B12" s="29"/>
      <c r="C12" s="29"/>
      <c r="D12" s="28"/>
      <c r="E12" s="30"/>
      <c r="F12" s="30"/>
      <c r="G12" s="30"/>
      <c r="H12" s="30"/>
      <c r="I12" s="30"/>
      <c r="J12" s="30"/>
      <c r="K12" s="139"/>
      <c r="L12" s="516"/>
      <c r="M12" s="127"/>
      <c r="N12" s="128">
        <f t="shared" si="0"/>
        <v>0</v>
      </c>
      <c r="O12" s="128">
        <f t="shared" si="1"/>
        <v>0</v>
      </c>
      <c r="P12" s="75"/>
    </row>
    <row r="13" customHeight="1" spans="1:16">
      <c r="A13" s="28"/>
      <c r="B13" s="29"/>
      <c r="C13" s="29"/>
      <c r="D13" s="28"/>
      <c r="E13" s="30"/>
      <c r="F13" s="30"/>
      <c r="G13" s="30"/>
      <c r="H13" s="30"/>
      <c r="I13" s="30"/>
      <c r="J13" s="30"/>
      <c r="K13" s="139"/>
      <c r="L13" s="516"/>
      <c r="M13" s="127"/>
      <c r="N13" s="128">
        <f t="shared" si="0"/>
        <v>0</v>
      </c>
      <c r="O13" s="128">
        <f t="shared" si="1"/>
        <v>0</v>
      </c>
      <c r="P13" s="75"/>
    </row>
    <row r="14" customHeight="1" spans="1:16">
      <c r="A14" s="28"/>
      <c r="B14" s="29"/>
      <c r="C14" s="29"/>
      <c r="D14" s="28"/>
      <c r="E14" s="30"/>
      <c r="F14" s="30"/>
      <c r="G14" s="30"/>
      <c r="H14" s="30"/>
      <c r="I14" s="30"/>
      <c r="J14" s="30"/>
      <c r="K14" s="139"/>
      <c r="L14" s="516"/>
      <c r="M14" s="127"/>
      <c r="N14" s="128">
        <f t="shared" si="0"/>
        <v>0</v>
      </c>
      <c r="O14" s="128">
        <f t="shared" si="1"/>
        <v>0</v>
      </c>
      <c r="P14" s="75"/>
    </row>
    <row r="15" customHeight="1" spans="1:16">
      <c r="A15" s="28"/>
      <c r="B15" s="29"/>
      <c r="C15" s="29"/>
      <c r="D15" s="28"/>
      <c r="E15" s="30"/>
      <c r="F15" s="30"/>
      <c r="G15" s="30"/>
      <c r="H15" s="30"/>
      <c r="I15" s="30"/>
      <c r="J15" s="30"/>
      <c r="K15" s="139"/>
      <c r="L15" s="516"/>
      <c r="M15" s="127"/>
      <c r="N15" s="128">
        <f t="shared" si="0"/>
        <v>0</v>
      </c>
      <c r="O15" s="128">
        <f t="shared" si="1"/>
        <v>0</v>
      </c>
      <c r="P15" s="75"/>
    </row>
    <row r="16" customHeight="1" spans="1:16">
      <c r="A16" s="28"/>
      <c r="B16" s="29"/>
      <c r="C16" s="29"/>
      <c r="D16" s="28"/>
      <c r="E16" s="30"/>
      <c r="F16" s="30"/>
      <c r="G16" s="30"/>
      <c r="H16" s="30"/>
      <c r="I16" s="30"/>
      <c r="J16" s="30"/>
      <c r="K16" s="139"/>
      <c r="L16" s="516"/>
      <c r="M16" s="127"/>
      <c r="N16" s="128">
        <f t="shared" si="0"/>
        <v>0</v>
      </c>
      <c r="O16" s="128">
        <f t="shared" si="1"/>
        <v>0</v>
      </c>
      <c r="P16" s="75"/>
    </row>
    <row r="17" customHeight="1" spans="1:16">
      <c r="A17" s="28"/>
      <c r="B17" s="29"/>
      <c r="C17" s="29"/>
      <c r="D17" s="28"/>
      <c r="E17" s="30"/>
      <c r="F17" s="30"/>
      <c r="G17" s="30"/>
      <c r="H17" s="30"/>
      <c r="I17" s="30"/>
      <c r="J17" s="30"/>
      <c r="K17" s="139"/>
      <c r="L17" s="516"/>
      <c r="M17" s="127"/>
      <c r="N17" s="128">
        <f t="shared" si="0"/>
        <v>0</v>
      </c>
      <c r="O17" s="128">
        <f t="shared" si="1"/>
        <v>0</v>
      </c>
      <c r="P17" s="75"/>
    </row>
    <row r="18" customHeight="1" spans="1:16">
      <c r="A18" s="28"/>
      <c r="B18" s="29"/>
      <c r="C18" s="29"/>
      <c r="D18" s="28"/>
      <c r="E18" s="30"/>
      <c r="F18" s="30"/>
      <c r="G18" s="30"/>
      <c r="H18" s="30"/>
      <c r="I18" s="30"/>
      <c r="J18" s="30"/>
      <c r="K18" s="139"/>
      <c r="L18" s="516"/>
      <c r="M18" s="127"/>
      <c r="N18" s="128">
        <f t="shared" si="0"/>
        <v>0</v>
      </c>
      <c r="O18" s="128">
        <f t="shared" si="1"/>
        <v>0</v>
      </c>
      <c r="P18" s="75"/>
    </row>
    <row r="19" customHeight="1" spans="1:16">
      <c r="A19" s="28"/>
      <c r="B19" s="29"/>
      <c r="C19" s="29"/>
      <c r="D19" s="28"/>
      <c r="E19" s="30"/>
      <c r="F19" s="30"/>
      <c r="G19" s="30"/>
      <c r="H19" s="30"/>
      <c r="I19" s="30"/>
      <c r="J19" s="30"/>
      <c r="K19" s="139"/>
      <c r="L19" s="516"/>
      <c r="M19" s="127"/>
      <c r="N19" s="128">
        <f t="shared" si="0"/>
        <v>0</v>
      </c>
      <c r="O19" s="128">
        <f t="shared" si="1"/>
        <v>0</v>
      </c>
      <c r="P19" s="75"/>
    </row>
    <row r="20" customHeight="1" spans="1:16">
      <c r="A20" s="28"/>
      <c r="B20" s="29"/>
      <c r="C20" s="29"/>
      <c r="D20" s="28"/>
      <c r="E20" s="30"/>
      <c r="F20" s="30"/>
      <c r="G20" s="30"/>
      <c r="H20" s="30"/>
      <c r="I20" s="30"/>
      <c r="J20" s="30"/>
      <c r="K20" s="139"/>
      <c r="L20" s="516"/>
      <c r="M20" s="127"/>
      <c r="N20" s="128">
        <f t="shared" si="0"/>
        <v>0</v>
      </c>
      <c r="O20" s="128">
        <f t="shared" si="1"/>
        <v>0</v>
      </c>
      <c r="P20" s="75"/>
    </row>
    <row r="21" customHeight="1" spans="1:16">
      <c r="A21" s="28"/>
      <c r="B21" s="29"/>
      <c r="C21" s="29"/>
      <c r="D21" s="28"/>
      <c r="E21" s="30"/>
      <c r="F21" s="30"/>
      <c r="G21" s="30"/>
      <c r="H21" s="30"/>
      <c r="I21" s="30"/>
      <c r="J21" s="30"/>
      <c r="K21" s="139"/>
      <c r="L21" s="516"/>
      <c r="M21" s="127"/>
      <c r="N21" s="128">
        <f t="shared" si="0"/>
        <v>0</v>
      </c>
      <c r="O21" s="128">
        <f t="shared" si="1"/>
        <v>0</v>
      </c>
      <c r="P21" s="75"/>
    </row>
    <row r="22" customHeight="1" spans="1:16">
      <c r="A22" s="28"/>
      <c r="B22" s="29"/>
      <c r="C22" s="29"/>
      <c r="D22" s="28"/>
      <c r="E22" s="30"/>
      <c r="F22" s="30"/>
      <c r="G22" s="30"/>
      <c r="H22" s="30"/>
      <c r="I22" s="30"/>
      <c r="J22" s="30"/>
      <c r="K22" s="139"/>
      <c r="L22" s="516"/>
      <c r="M22" s="127"/>
      <c r="N22" s="128">
        <f t="shared" si="0"/>
        <v>0</v>
      </c>
      <c r="O22" s="128">
        <f t="shared" si="1"/>
        <v>0</v>
      </c>
      <c r="P22" s="75"/>
    </row>
    <row r="23" customHeight="1" spans="1:16">
      <c r="A23" s="28"/>
      <c r="B23" s="29"/>
      <c r="C23" s="29"/>
      <c r="D23" s="28"/>
      <c r="E23" s="30"/>
      <c r="F23" s="30"/>
      <c r="G23" s="30"/>
      <c r="H23" s="30"/>
      <c r="I23" s="30"/>
      <c r="J23" s="30"/>
      <c r="K23" s="139"/>
      <c r="L23" s="516"/>
      <c r="M23" s="127"/>
      <c r="N23" s="128">
        <f t="shared" si="0"/>
        <v>0</v>
      </c>
      <c r="O23" s="128">
        <f t="shared" si="1"/>
        <v>0</v>
      </c>
      <c r="P23" s="75"/>
    </row>
    <row r="24" customHeight="1" spans="1:16">
      <c r="A24" s="28"/>
      <c r="B24" s="29"/>
      <c r="C24" s="29"/>
      <c r="D24" s="28"/>
      <c r="E24" s="30"/>
      <c r="F24" s="30"/>
      <c r="G24" s="30"/>
      <c r="H24" s="30"/>
      <c r="I24" s="30"/>
      <c r="J24" s="30"/>
      <c r="K24" s="139"/>
      <c r="L24" s="516"/>
      <c r="M24" s="127"/>
      <c r="N24" s="128">
        <f t="shared" si="0"/>
        <v>0</v>
      </c>
      <c r="O24" s="128">
        <f t="shared" si="1"/>
        <v>0</v>
      </c>
      <c r="P24" s="75"/>
    </row>
    <row r="25" customHeight="1" spans="1:16">
      <c r="A25" s="28"/>
      <c r="B25" s="29"/>
      <c r="C25" s="29"/>
      <c r="D25" s="28"/>
      <c r="E25" s="30"/>
      <c r="F25" s="30"/>
      <c r="G25" s="30"/>
      <c r="H25" s="30"/>
      <c r="I25" s="30"/>
      <c r="J25" s="30"/>
      <c r="K25" s="139"/>
      <c r="L25" s="516"/>
      <c r="M25" s="127"/>
      <c r="N25" s="128">
        <f t="shared" si="0"/>
        <v>0</v>
      </c>
      <c r="O25" s="128">
        <f t="shared" si="1"/>
        <v>0</v>
      </c>
      <c r="P25" s="75"/>
    </row>
    <row r="26" customHeight="1" spans="1:16">
      <c r="A26" s="28"/>
      <c r="B26" s="29"/>
      <c r="C26" s="29"/>
      <c r="D26" s="28"/>
      <c r="E26" s="30"/>
      <c r="F26" s="30"/>
      <c r="G26" s="30"/>
      <c r="H26" s="30"/>
      <c r="I26" s="30"/>
      <c r="J26" s="30"/>
      <c r="K26" s="139"/>
      <c r="L26" s="516"/>
      <c r="M26" s="127"/>
      <c r="N26" s="128">
        <f t="shared" si="0"/>
        <v>0</v>
      </c>
      <c r="O26" s="128">
        <f t="shared" si="1"/>
        <v>0</v>
      </c>
      <c r="P26" s="75"/>
    </row>
    <row r="27" customHeight="1" spans="1:16">
      <c r="A27" s="28"/>
      <c r="B27" s="33" t="s">
        <v>497</v>
      </c>
      <c r="C27" s="33"/>
      <c r="D27" s="28"/>
      <c r="E27" s="30"/>
      <c r="F27" s="30"/>
      <c r="G27" s="30"/>
      <c r="H27" s="30"/>
      <c r="I27" s="30"/>
      <c r="J27" s="30"/>
      <c r="K27" s="139"/>
      <c r="L27" s="516"/>
      <c r="M27" s="127"/>
      <c r="N27" s="128">
        <f t="shared" si="0"/>
        <v>0</v>
      </c>
      <c r="O27" s="128">
        <f t="shared" si="1"/>
        <v>0</v>
      </c>
      <c r="P27" s="75"/>
    </row>
    <row r="28" customHeight="1" spans="1:16">
      <c r="A28" s="34" t="s">
        <v>560</v>
      </c>
      <c r="B28" s="26"/>
      <c r="C28" s="26"/>
      <c r="D28" s="24"/>
      <c r="E28" s="35"/>
      <c r="F28" s="35"/>
      <c r="G28" s="35"/>
      <c r="H28" s="35"/>
      <c r="I28" s="35"/>
      <c r="J28" s="35"/>
      <c r="K28" s="140"/>
      <c r="L28" s="128">
        <f>SUM(L7:L27)</f>
        <v>0</v>
      </c>
      <c r="M28" s="129">
        <f>SUM(M7:M27)</f>
        <v>0</v>
      </c>
      <c r="N28" s="128">
        <f t="shared" si="0"/>
        <v>0</v>
      </c>
      <c r="O28" s="128">
        <f t="shared" si="1"/>
        <v>0</v>
      </c>
      <c r="P28" s="76"/>
    </row>
    <row r="29" customHeight="1" spans="1:16">
      <c r="A29" s="34" t="s">
        <v>614</v>
      </c>
      <c r="B29" s="26"/>
      <c r="C29" s="26"/>
      <c r="D29" s="28"/>
      <c r="E29" s="30"/>
      <c r="F29" s="30"/>
      <c r="G29" s="30"/>
      <c r="H29" s="30"/>
      <c r="I29" s="30"/>
      <c r="J29" s="30"/>
      <c r="K29" s="139"/>
      <c r="L29" s="516"/>
      <c r="M29" s="127"/>
      <c r="N29" s="128">
        <f t="shared" si="0"/>
        <v>0</v>
      </c>
      <c r="O29" s="128">
        <f t="shared" si="1"/>
        <v>0</v>
      </c>
      <c r="P29" s="75"/>
    </row>
    <row r="30" customHeight="1" spans="1:16">
      <c r="A30" s="34"/>
      <c r="B30" s="513" t="s">
        <v>584</v>
      </c>
      <c r="C30" s="26"/>
      <c r="D30" s="28"/>
      <c r="E30" s="30"/>
      <c r="F30" s="30"/>
      <c r="G30" s="30"/>
      <c r="H30" s="30"/>
      <c r="I30" s="30"/>
      <c r="J30" s="30"/>
      <c r="K30" s="139"/>
      <c r="L30" s="516"/>
      <c r="M30" s="127">
        <f>L29</f>
        <v>0</v>
      </c>
      <c r="N30" s="128">
        <f t="shared" ref="N30" si="2">M30-L30</f>
        <v>0</v>
      </c>
      <c r="O30" s="128">
        <f t="shared" ref="O30" si="3">IF(L30=0,0,ROUND(N30/L30*100,2))</f>
        <v>0</v>
      </c>
      <c r="P30" s="75"/>
    </row>
    <row r="31" customHeight="1" spans="1:16">
      <c r="A31" s="34" t="s">
        <v>490</v>
      </c>
      <c r="B31" s="26"/>
      <c r="C31" s="26"/>
      <c r="D31" s="37"/>
      <c r="E31" s="35"/>
      <c r="F31" s="35"/>
      <c r="G31" s="35"/>
      <c r="H31" s="35"/>
      <c r="I31" s="35"/>
      <c r="J31" s="35"/>
      <c r="K31" s="76"/>
      <c r="L31" s="128">
        <f>L28-L29</f>
        <v>0</v>
      </c>
      <c r="M31" s="129">
        <f>M28-M30</f>
        <v>0</v>
      </c>
      <c r="N31" s="128">
        <f t="shared" si="0"/>
        <v>0</v>
      </c>
      <c r="O31" s="128">
        <f t="shared" si="1"/>
        <v>0</v>
      </c>
      <c r="P31" s="76"/>
    </row>
    <row r="32" customHeight="1" spans="1:16">
      <c r="A32" s="38" t="str">
        <f>申报表封面!C18</f>
        <v>被评估单位填表人：郭艳</v>
      </c>
      <c r="B32" s="38"/>
      <c r="C32" s="38"/>
      <c r="D32" s="38"/>
      <c r="E32" s="38"/>
      <c r="F32" s="514"/>
      <c r="G32" s="514"/>
      <c r="H32" s="514"/>
      <c r="I32" s="514"/>
      <c r="J32" s="514"/>
      <c r="K32" s="122"/>
      <c r="L32" s="122"/>
      <c r="M32" s="146" t="str">
        <f>CONCATENATE(索引!$D$6,"：",索引!$D23,"    ",索引!$E23)</f>
        <v>评估人员：    </v>
      </c>
      <c r="N32" s="517"/>
      <c r="O32" s="517"/>
      <c r="P32" s="77"/>
    </row>
    <row r="33" customHeight="1" spans="1:16">
      <c r="A33" s="84" t="str">
        <f>申报表封面!C20</f>
        <v>填表日期：2022年9月6日</v>
      </c>
      <c r="B33" s="84"/>
      <c r="C33" s="84"/>
      <c r="D33" s="84"/>
      <c r="E33" s="84"/>
      <c r="F33" s="84"/>
      <c r="G33" s="84"/>
      <c r="H33" s="84"/>
      <c r="I33" s="84"/>
      <c r="J33" s="84"/>
      <c r="K33" s="122"/>
      <c r="L33" s="122"/>
      <c r="M33" s="122"/>
      <c r="N33" s="122"/>
      <c r="O33" s="122"/>
      <c r="P33" s="122"/>
    </row>
    <row r="34" customHeight="1" spans="1:16">
      <c r="A34" s="68" t="s">
        <v>499</v>
      </c>
      <c r="B34" s="68"/>
      <c r="C34" s="68"/>
      <c r="D34" s="68"/>
      <c r="E34" s="68"/>
      <c r="F34" s="68"/>
      <c r="G34" s="68"/>
      <c r="H34" s="68"/>
      <c r="I34" s="68"/>
      <c r="J34" s="68"/>
      <c r="K34" s="518"/>
      <c r="L34" s="518"/>
      <c r="M34" s="518"/>
      <c r="N34" s="518"/>
      <c r="O34" s="518"/>
      <c r="P34" s="518"/>
    </row>
    <row r="35" customHeight="1" spans="1:16">
      <c r="A35" s="68"/>
      <c r="B35" s="69" t="s">
        <v>615</v>
      </c>
      <c r="C35" s="69"/>
      <c r="D35" s="68"/>
      <c r="E35" s="68"/>
      <c r="F35" s="68"/>
      <c r="G35" s="68"/>
      <c r="H35" s="68"/>
      <c r="I35" s="68"/>
      <c r="J35" s="68"/>
      <c r="K35" s="518"/>
      <c r="L35" s="518"/>
      <c r="M35" s="518"/>
      <c r="N35" s="518"/>
      <c r="O35" s="518"/>
      <c r="P35" s="518"/>
    </row>
    <row r="36" customHeight="1" spans="1:16">
      <c r="A36" s="68"/>
      <c r="B36" s="68"/>
      <c r="C36" s="68"/>
      <c r="D36" s="68"/>
      <c r="E36" s="68"/>
      <c r="F36" s="68"/>
      <c r="G36" s="68"/>
      <c r="H36" s="68"/>
      <c r="I36" s="68"/>
      <c r="J36" s="68"/>
      <c r="K36" s="518"/>
      <c r="L36" s="518"/>
      <c r="M36" s="518"/>
      <c r="N36" s="518"/>
      <c r="O36" s="518"/>
      <c r="P36" s="5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row r="61" customHeight="1" spans="1:10">
      <c r="A61" s="18"/>
      <c r="B61" s="18"/>
      <c r="C61" s="18"/>
      <c r="D61" s="18"/>
      <c r="E61" s="18"/>
      <c r="F61" s="18"/>
      <c r="G61" s="18"/>
      <c r="H61" s="18"/>
      <c r="I61" s="18"/>
      <c r="J61" s="18"/>
    </row>
  </sheetData>
  <mergeCells count="14">
    <mergeCell ref="F5:K5"/>
    <mergeCell ref="A28:B28"/>
    <mergeCell ref="A29:B29"/>
    <mergeCell ref="A31:B31"/>
    <mergeCell ref="A5:A6"/>
    <mergeCell ref="B5:B6"/>
    <mergeCell ref="C5:C6"/>
    <mergeCell ref="D5:D6"/>
    <mergeCell ref="E5:E6"/>
    <mergeCell ref="L5:L6"/>
    <mergeCell ref="M5:M6"/>
    <mergeCell ref="N5:N6"/>
    <mergeCell ref="O5:O6"/>
    <mergeCell ref="P5:P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indexed="51"/>
  </sheetPr>
  <dimension ref="A1:J60"/>
  <sheetViews>
    <sheetView topLeftCell="A10" workbookViewId="0">
      <selection activeCell="D8" sqref="D8"/>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616</v>
      </c>
      <c r="B1" s="15"/>
      <c r="C1" s="15"/>
      <c r="D1" s="15"/>
      <c r="E1" s="15"/>
      <c r="F1" s="15"/>
    </row>
    <row r="2" customHeight="1" spans="1:10">
      <c r="A2" s="16"/>
      <c r="B2" s="16"/>
      <c r="C2" s="16"/>
      <c r="D2" s="16"/>
      <c r="E2" s="90"/>
      <c r="F2" s="80" t="s">
        <v>617</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2"/>
      <c r="D4" s="22"/>
      <c r="E4" s="22"/>
      <c r="F4" s="81" t="s">
        <v>517</v>
      </c>
      <c r="G4" s="18"/>
      <c r="H4" s="18"/>
      <c r="I4" s="18"/>
      <c r="J4" s="18"/>
    </row>
    <row r="5" s="12" customFormat="1" customHeight="1" spans="1:10">
      <c r="A5" s="82" t="s">
        <v>481</v>
      </c>
      <c r="B5" s="82" t="s">
        <v>482</v>
      </c>
      <c r="C5" s="82" t="s">
        <v>483</v>
      </c>
      <c r="D5" s="82" t="s">
        <v>484</v>
      </c>
      <c r="E5" s="147" t="s">
        <v>377</v>
      </c>
      <c r="F5" s="82" t="s">
        <v>485</v>
      </c>
      <c r="G5" s="41"/>
      <c r="H5" s="41"/>
      <c r="I5" s="41"/>
      <c r="J5" s="41"/>
    </row>
    <row r="6" customHeight="1" spans="1:10">
      <c r="A6" s="82" t="s">
        <v>50</v>
      </c>
      <c r="B6" s="148" t="s">
        <v>618</v>
      </c>
      <c r="C6" s="36">
        <f>'3-9-1材料采购（在途物资）'!G30</f>
        <v>0</v>
      </c>
      <c r="D6" s="44">
        <f>'3-9-1材料采购（在途物资）'!J30</f>
        <v>0</v>
      </c>
      <c r="E6" s="44">
        <f>'3-9-1材料采购（在途物资）'!K30</f>
        <v>0</v>
      </c>
      <c r="F6" s="44">
        <f>IF(C6=0,0,ROUND(E6/C6*100,2))</f>
        <v>0</v>
      </c>
      <c r="G6" s="18"/>
      <c r="H6" s="18"/>
      <c r="I6" s="18"/>
      <c r="J6" s="18"/>
    </row>
    <row r="7" customHeight="1" spans="1:10">
      <c r="A7" s="82" t="s">
        <v>52</v>
      </c>
      <c r="B7" s="149" t="s">
        <v>619</v>
      </c>
      <c r="C7" s="36">
        <f>'3-9-2原材料'!I4701</f>
        <v>8112068.47</v>
      </c>
      <c r="D7" s="44">
        <f>'3-9-2原材料'!L4701</f>
        <v>1467934.77</v>
      </c>
      <c r="E7" s="44">
        <f>'3-9-2原材料'!M4701</f>
        <v>-6644133.7</v>
      </c>
      <c r="F7" s="44">
        <f t="shared" ref="F7:F13" si="0">IF(C7=0,0,ROUND(E7/C7*100,2))</f>
        <v>-81.9</v>
      </c>
      <c r="G7" s="18"/>
      <c r="H7" s="18"/>
      <c r="I7" s="18"/>
      <c r="J7" s="18"/>
    </row>
    <row r="8" customHeight="1" spans="1:10">
      <c r="A8" s="82" t="s">
        <v>54</v>
      </c>
      <c r="B8" s="149" t="s">
        <v>620</v>
      </c>
      <c r="C8" s="36" t="e">
        <f>#REF!</f>
        <v>#REF!</v>
      </c>
      <c r="D8" s="44" t="e">
        <f>#REF!</f>
        <v>#REF!</v>
      </c>
      <c r="E8" s="44" t="e">
        <f>#REF!</f>
        <v>#REF!</v>
      </c>
      <c r="F8" s="44" t="e">
        <f t="shared" si="0"/>
        <v>#REF!</v>
      </c>
      <c r="G8" s="18"/>
      <c r="H8" s="18"/>
      <c r="I8" s="18"/>
      <c r="J8" s="18"/>
    </row>
    <row r="9" customHeight="1" spans="1:10">
      <c r="A9" s="82" t="s">
        <v>56</v>
      </c>
      <c r="B9" s="149" t="s">
        <v>621</v>
      </c>
      <c r="C9" s="36">
        <f>'3-9-4委托加工物资'!H30</f>
        <v>0</v>
      </c>
      <c r="D9" s="44">
        <f>'3-9-4委托加工物资'!K30</f>
        <v>0</v>
      </c>
      <c r="E9" s="44">
        <f>'3-9-4委托加工物资'!L30</f>
        <v>0</v>
      </c>
      <c r="F9" s="44">
        <f t="shared" si="0"/>
        <v>0</v>
      </c>
      <c r="G9" s="18"/>
      <c r="H9" s="18"/>
      <c r="I9" s="18"/>
      <c r="J9" s="18"/>
    </row>
    <row r="10" customHeight="1" spans="1:10">
      <c r="A10" s="82" t="s">
        <v>58</v>
      </c>
      <c r="B10" s="149" t="s">
        <v>622</v>
      </c>
      <c r="C10" s="36" t="e">
        <f>#REF!</f>
        <v>#REF!</v>
      </c>
      <c r="D10" s="44" t="e">
        <f>#REF!</f>
        <v>#REF!</v>
      </c>
      <c r="E10" s="44" t="e">
        <f>#REF!</f>
        <v>#REF!</v>
      </c>
      <c r="F10" s="44" t="e">
        <f t="shared" si="0"/>
        <v>#REF!</v>
      </c>
      <c r="G10" s="18"/>
      <c r="H10" s="18"/>
      <c r="I10" s="18"/>
      <c r="J10" s="18"/>
    </row>
    <row r="11" customHeight="1" spans="1:10">
      <c r="A11" s="82" t="s">
        <v>60</v>
      </c>
      <c r="B11" s="149" t="s">
        <v>623</v>
      </c>
      <c r="C11" s="36">
        <f>'3-9-6在产品（自制半成品）'!H30</f>
        <v>0</v>
      </c>
      <c r="D11" s="44">
        <f>'3-9-6在产品（自制半成品）'!K30</f>
        <v>0</v>
      </c>
      <c r="E11" s="44">
        <f>'3-9-6在产品（自制半成品）'!L30</f>
        <v>0</v>
      </c>
      <c r="F11" s="44">
        <f t="shared" si="0"/>
        <v>0</v>
      </c>
      <c r="G11" s="18"/>
      <c r="H11" s="18"/>
      <c r="I11" s="18"/>
      <c r="J11" s="18"/>
    </row>
    <row r="12" customHeight="1" spans="1:10">
      <c r="A12" s="82" t="s">
        <v>62</v>
      </c>
      <c r="B12" s="149" t="s">
        <v>624</v>
      </c>
      <c r="C12" s="36">
        <f>'3-9-7发出商品'!H30</f>
        <v>0</v>
      </c>
      <c r="D12" s="44">
        <f>'3-9-7发出商品'!K30</f>
        <v>0</v>
      </c>
      <c r="E12" s="44">
        <f>'3-9-7发出商品'!L30</f>
        <v>0</v>
      </c>
      <c r="F12" s="44">
        <f t="shared" si="0"/>
        <v>0</v>
      </c>
      <c r="G12" s="18"/>
      <c r="H12" s="18"/>
      <c r="I12" s="18"/>
      <c r="J12" s="18"/>
    </row>
    <row r="13" customHeight="1" spans="1:10">
      <c r="A13" s="82" t="s">
        <v>64</v>
      </c>
      <c r="B13" s="149" t="s">
        <v>625</v>
      </c>
      <c r="C13" s="36">
        <f>'3-9-8在用周转材料'!G30</f>
        <v>0</v>
      </c>
      <c r="D13" s="44">
        <f>'3-9-8在用周转材料'!K30</f>
        <v>0</v>
      </c>
      <c r="E13" s="44">
        <f>'3-9-8在用周转材料'!L30</f>
        <v>0</v>
      </c>
      <c r="F13" s="44">
        <f t="shared" si="0"/>
        <v>0</v>
      </c>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s="191" customFormat="1" customHeight="1" spans="1:10">
      <c r="A16" s="82"/>
      <c r="B16" s="148"/>
      <c r="C16" s="36"/>
      <c r="D16" s="44"/>
      <c r="E16" s="44"/>
      <c r="F16" s="150"/>
      <c r="G16" s="206"/>
      <c r="H16" s="206"/>
      <c r="I16" s="206"/>
      <c r="J16" s="206"/>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34" t="s">
        <v>521</v>
      </c>
      <c r="B28" s="26"/>
      <c r="C28" s="36" t="e">
        <f>SUM(C6:C27)</f>
        <v>#REF!</v>
      </c>
      <c r="D28" s="36" t="e">
        <f>SUM(D6:D27)</f>
        <v>#REF!</v>
      </c>
      <c r="E28" s="44" t="e">
        <f>D28-C28</f>
        <v>#REF!</v>
      </c>
      <c r="F28" s="44" t="e">
        <f>IF(C28=0,0,ROUND(E28/C28*100,2))</f>
        <v>#REF!</v>
      </c>
      <c r="G28" s="18"/>
      <c r="H28" s="18"/>
      <c r="I28" s="18"/>
      <c r="J28" s="18"/>
    </row>
    <row r="29" customHeight="1" spans="1:10">
      <c r="A29" s="34" t="s">
        <v>626</v>
      </c>
      <c r="B29" s="26"/>
      <c r="C29" s="151"/>
      <c r="D29" s="152"/>
      <c r="E29" s="44">
        <f>D29-C29</f>
        <v>0</v>
      </c>
      <c r="F29" s="44">
        <f>IF(C29=0,0,ROUND(E29/C29*100,2))</f>
        <v>0</v>
      </c>
      <c r="G29" s="18"/>
      <c r="H29" s="18"/>
      <c r="I29" s="18"/>
      <c r="J29" s="18"/>
    </row>
    <row r="30" customHeight="1" spans="1:10">
      <c r="A30" s="34" t="s">
        <v>521</v>
      </c>
      <c r="B30" s="26"/>
      <c r="C30" s="36" t="e">
        <f>C28-C29</f>
        <v>#REF!</v>
      </c>
      <c r="D30" s="36" t="e">
        <f>D28-D29</f>
        <v>#REF!</v>
      </c>
      <c r="E30" s="44" t="e">
        <f>D30-C30</f>
        <v>#REF!</v>
      </c>
      <c r="F30" s="44" t="e">
        <f>IF(C30=0,0,ROUND(E30/C30*100,2))</f>
        <v>#REF!</v>
      </c>
      <c r="G30" s="18"/>
      <c r="H30" s="18"/>
      <c r="I30" s="18"/>
      <c r="J30" s="18"/>
    </row>
    <row r="31" customHeight="1" spans="1:10">
      <c r="A31" s="84"/>
      <c r="B31" s="84"/>
      <c r="C31" s="84"/>
      <c r="D31" s="39" t="str">
        <f>CONCATENATE(索引!$D$6,"：",索引!$D24,"    ",索引!$E24)</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A4:B4"/>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A6:A13" twoDigitTextYear="1"/>
  </ignoredErrors>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indexed="51"/>
  </sheetPr>
  <dimension ref="A1:N60"/>
  <sheetViews>
    <sheetView workbookViewId="0">
      <selection activeCell="H14" sqref="H14"/>
    </sheetView>
  </sheetViews>
  <sheetFormatPr defaultColWidth="9" defaultRowHeight="15.75" customHeight="1"/>
  <cols>
    <col min="1" max="1" width="5.5" style="13" customWidth="1"/>
    <col min="2" max="3" width="12.125" style="13" customWidth="1"/>
    <col min="4" max="4" width="5.375" style="13" customWidth="1"/>
    <col min="5" max="5" width="9.625" style="13" customWidth="1"/>
    <col min="6" max="6" width="7.625" style="13" customWidth="1"/>
    <col min="7" max="7" width="13.125" style="13" customWidth="1"/>
    <col min="8" max="9" width="10.625" style="13" customWidth="1"/>
    <col min="10" max="10" width="12.625" style="13" customWidth="1"/>
    <col min="11" max="11" width="9.625" style="13" customWidth="1"/>
    <col min="12" max="12" width="7" style="13" customWidth="1"/>
    <col min="13" max="13" width="13.125" style="13" customWidth="1"/>
    <col min="14" max="14" width="13" style="13" customWidth="1"/>
    <col min="15" max="16384" width="9" style="13"/>
  </cols>
  <sheetData>
    <row r="1" s="11" customFormat="1" ht="25.5" customHeight="1" spans="1:13">
      <c r="A1" s="14" t="s">
        <v>627</v>
      </c>
      <c r="B1" s="15"/>
      <c r="C1" s="15"/>
      <c r="D1" s="15"/>
      <c r="E1" s="15"/>
      <c r="F1" s="15"/>
      <c r="G1" s="15"/>
      <c r="H1" s="15"/>
      <c r="I1" s="15"/>
      <c r="J1" s="15"/>
      <c r="K1" s="15"/>
      <c r="L1" s="15"/>
      <c r="M1" s="15"/>
    </row>
    <row r="2" customHeight="1" spans="1:13">
      <c r="A2" s="16"/>
      <c r="B2" s="16"/>
      <c r="C2" s="16"/>
      <c r="D2" s="16"/>
      <c r="E2" s="16"/>
      <c r="F2" s="16"/>
      <c r="G2" s="16"/>
      <c r="H2" s="48"/>
      <c r="I2" s="48"/>
      <c r="J2" s="48"/>
      <c r="K2" s="125"/>
      <c r="L2" s="125"/>
      <c r="M2" s="70" t="s">
        <v>628</v>
      </c>
    </row>
    <row r="3" customHeight="1" spans="1:13">
      <c r="A3" s="19" t="str">
        <f>申报表封面!A8</f>
        <v>评估基准日：2022年8月31日</v>
      </c>
      <c r="B3" s="19"/>
      <c r="C3" s="19"/>
      <c r="D3" s="19"/>
      <c r="E3" s="19"/>
      <c r="F3" s="19"/>
      <c r="G3" s="19"/>
      <c r="H3" s="20"/>
      <c r="I3" s="20"/>
      <c r="J3" s="20"/>
      <c r="K3" s="71"/>
      <c r="L3" s="71"/>
      <c r="M3" s="71"/>
    </row>
    <row r="4" customHeight="1" spans="1:13">
      <c r="A4" s="90" t="str">
        <f>申报表封面!C14</f>
        <v>被评估单位：湖南森华木业有限公司</v>
      </c>
      <c r="B4" s="22"/>
      <c r="C4" s="22"/>
      <c r="D4" s="22"/>
      <c r="E4" s="22"/>
      <c r="F4" s="22"/>
      <c r="G4" s="22"/>
      <c r="H4" s="22"/>
      <c r="I4" s="22"/>
      <c r="J4" s="22"/>
      <c r="K4" s="79"/>
      <c r="L4" s="79"/>
      <c r="M4" s="72" t="s">
        <v>373</v>
      </c>
    </row>
    <row r="5" s="12" customFormat="1" customHeight="1" spans="1:13">
      <c r="A5" s="24" t="s">
        <v>413</v>
      </c>
      <c r="B5" s="24" t="s">
        <v>629</v>
      </c>
      <c r="C5" s="24" t="s">
        <v>630</v>
      </c>
      <c r="D5" s="130" t="s">
        <v>631</v>
      </c>
      <c r="E5" s="24" t="s">
        <v>375</v>
      </c>
      <c r="F5" s="24"/>
      <c r="G5" s="24"/>
      <c r="H5" s="26" t="s">
        <v>376</v>
      </c>
      <c r="I5" s="24"/>
      <c r="J5" s="24"/>
      <c r="K5" s="165" t="s">
        <v>576</v>
      </c>
      <c r="L5" s="73" t="s">
        <v>530</v>
      </c>
      <c r="M5" s="73" t="s">
        <v>506</v>
      </c>
    </row>
    <row r="6" s="12" customFormat="1" customHeight="1" spans="1:14">
      <c r="A6" s="24"/>
      <c r="B6" s="24"/>
      <c r="C6" s="24"/>
      <c r="D6" s="131"/>
      <c r="E6" s="24" t="s">
        <v>632</v>
      </c>
      <c r="F6" s="24" t="s">
        <v>633</v>
      </c>
      <c r="G6" s="24" t="s">
        <v>634</v>
      </c>
      <c r="H6" s="26" t="s">
        <v>635</v>
      </c>
      <c r="I6" s="24" t="s">
        <v>636</v>
      </c>
      <c r="J6" s="24" t="s">
        <v>634</v>
      </c>
      <c r="K6" s="166"/>
      <c r="L6" s="140"/>
      <c r="M6" s="140"/>
      <c r="N6" s="382" t="s">
        <v>559</v>
      </c>
    </row>
    <row r="7" customHeight="1" spans="1:13">
      <c r="A7" s="398"/>
      <c r="B7" s="399"/>
      <c r="C7" s="411"/>
      <c r="D7" s="400"/>
      <c r="E7" s="152"/>
      <c r="F7" s="44">
        <f>IF(E7=0,0,ROUND(G7/E7,2))</f>
        <v>0</v>
      </c>
      <c r="G7" s="152"/>
      <c r="H7" s="31"/>
      <c r="I7" s="46"/>
      <c r="J7" s="44">
        <f>ROUND(H7*I7,2)</f>
        <v>0</v>
      </c>
      <c r="K7" s="128">
        <f t="shared" ref="K7:K30" si="0">J7-G7</f>
        <v>0</v>
      </c>
      <c r="L7" s="128">
        <f t="shared" ref="L7:L30" si="1">IF(G7=0,0,ROUND(K7/G7*100,2))</f>
        <v>0</v>
      </c>
      <c r="M7" s="75"/>
    </row>
    <row r="8" customHeight="1" spans="1:13">
      <c r="A8" s="398"/>
      <c r="B8" s="399"/>
      <c r="C8" s="411"/>
      <c r="D8" s="400"/>
      <c r="E8" s="152"/>
      <c r="F8" s="44">
        <f t="shared" ref="F8:F29" si="2">IF(E8=0,0,ROUND(G8/E8,2))</f>
        <v>0</v>
      </c>
      <c r="G8" s="152"/>
      <c r="H8" s="31"/>
      <c r="I8" s="46"/>
      <c r="J8" s="44">
        <f t="shared" ref="J8:J29" si="3">ROUND(H8*I8,2)</f>
        <v>0</v>
      </c>
      <c r="K8" s="128">
        <f t="shared" si="0"/>
        <v>0</v>
      </c>
      <c r="L8" s="128">
        <f t="shared" si="1"/>
        <v>0</v>
      </c>
      <c r="M8" s="75"/>
    </row>
    <row r="9" customHeight="1" spans="1:13">
      <c r="A9" s="398"/>
      <c r="B9" s="399"/>
      <c r="C9" s="411"/>
      <c r="D9" s="400"/>
      <c r="E9" s="152"/>
      <c r="F9" s="44">
        <f t="shared" si="2"/>
        <v>0</v>
      </c>
      <c r="G9" s="152"/>
      <c r="H9" s="31"/>
      <c r="I9" s="46"/>
      <c r="J9" s="44">
        <f t="shared" si="3"/>
        <v>0</v>
      </c>
      <c r="K9" s="128">
        <f t="shared" si="0"/>
        <v>0</v>
      </c>
      <c r="L9" s="128">
        <f t="shared" si="1"/>
        <v>0</v>
      </c>
      <c r="M9" s="75"/>
    </row>
    <row r="10" customHeight="1" spans="1:14">
      <c r="A10" s="398"/>
      <c r="B10" s="399"/>
      <c r="C10" s="411"/>
      <c r="D10" s="400"/>
      <c r="E10" s="152"/>
      <c r="F10" s="44">
        <f t="shared" si="2"/>
        <v>0</v>
      </c>
      <c r="G10" s="152"/>
      <c r="H10" s="31"/>
      <c r="I10" s="46"/>
      <c r="J10" s="44">
        <f t="shared" si="3"/>
        <v>0</v>
      </c>
      <c r="K10" s="128">
        <f t="shared" si="0"/>
        <v>0</v>
      </c>
      <c r="L10" s="128">
        <f t="shared" si="1"/>
        <v>0</v>
      </c>
      <c r="M10" s="75"/>
      <c r="N10" s="13" t="s">
        <v>637</v>
      </c>
    </row>
    <row r="11" customHeight="1" spans="1:13">
      <c r="A11" s="398"/>
      <c r="B11" s="399"/>
      <c r="C11" s="411"/>
      <c r="D11" s="400"/>
      <c r="E11" s="152"/>
      <c r="F11" s="44">
        <f t="shared" si="2"/>
        <v>0</v>
      </c>
      <c r="G11" s="152"/>
      <c r="H11" s="31"/>
      <c r="I11" s="46"/>
      <c r="J11" s="44">
        <f t="shared" si="3"/>
        <v>0</v>
      </c>
      <c r="K11" s="128">
        <f t="shared" si="0"/>
        <v>0</v>
      </c>
      <c r="L11" s="128">
        <f t="shared" si="1"/>
        <v>0</v>
      </c>
      <c r="M11" s="75"/>
    </row>
    <row r="12" customHeight="1" spans="1:13">
      <c r="A12" s="398"/>
      <c r="B12" s="399"/>
      <c r="C12" s="411"/>
      <c r="D12" s="400"/>
      <c r="E12" s="152"/>
      <c r="F12" s="44">
        <f t="shared" si="2"/>
        <v>0</v>
      </c>
      <c r="G12" s="152"/>
      <c r="H12" s="31"/>
      <c r="I12" s="46"/>
      <c r="J12" s="44">
        <f t="shared" si="3"/>
        <v>0</v>
      </c>
      <c r="K12" s="128">
        <f t="shared" si="0"/>
        <v>0</v>
      </c>
      <c r="L12" s="128">
        <f t="shared" si="1"/>
        <v>0</v>
      </c>
      <c r="M12" s="75"/>
    </row>
    <row r="13" customHeight="1" spans="1:13">
      <c r="A13" s="398"/>
      <c r="B13" s="399"/>
      <c r="C13" s="411"/>
      <c r="D13" s="400"/>
      <c r="E13" s="152"/>
      <c r="F13" s="44">
        <f t="shared" si="2"/>
        <v>0</v>
      </c>
      <c r="G13" s="152"/>
      <c r="H13" s="31"/>
      <c r="I13" s="46"/>
      <c r="J13" s="44">
        <f t="shared" si="3"/>
        <v>0</v>
      </c>
      <c r="K13" s="128">
        <f t="shared" si="0"/>
        <v>0</v>
      </c>
      <c r="L13" s="128">
        <f t="shared" si="1"/>
        <v>0</v>
      </c>
      <c r="M13" s="75"/>
    </row>
    <row r="14" customHeight="1" spans="1:13">
      <c r="A14" s="398"/>
      <c r="B14" s="399"/>
      <c r="C14" s="411"/>
      <c r="D14" s="400"/>
      <c r="E14" s="152"/>
      <c r="F14" s="44">
        <f t="shared" si="2"/>
        <v>0</v>
      </c>
      <c r="G14" s="152"/>
      <c r="H14" s="31"/>
      <c r="I14" s="46"/>
      <c r="J14" s="44">
        <f t="shared" si="3"/>
        <v>0</v>
      </c>
      <c r="K14" s="128">
        <f t="shared" si="0"/>
        <v>0</v>
      </c>
      <c r="L14" s="128">
        <f t="shared" si="1"/>
        <v>0</v>
      </c>
      <c r="M14" s="75"/>
    </row>
    <row r="15" customHeight="1" spans="1:13">
      <c r="A15" s="398"/>
      <c r="B15" s="399"/>
      <c r="C15" s="411"/>
      <c r="D15" s="400"/>
      <c r="E15" s="152"/>
      <c r="F15" s="44">
        <f t="shared" si="2"/>
        <v>0</v>
      </c>
      <c r="G15" s="152"/>
      <c r="H15" s="31"/>
      <c r="I15" s="46"/>
      <c r="J15" s="44">
        <f t="shared" si="3"/>
        <v>0</v>
      </c>
      <c r="K15" s="128">
        <f t="shared" si="0"/>
        <v>0</v>
      </c>
      <c r="L15" s="128">
        <f t="shared" si="1"/>
        <v>0</v>
      </c>
      <c r="M15" s="75"/>
    </row>
    <row r="16" customHeight="1" spans="1:13">
      <c r="A16" s="398"/>
      <c r="B16" s="399"/>
      <c r="C16" s="411"/>
      <c r="D16" s="400"/>
      <c r="E16" s="152"/>
      <c r="F16" s="44">
        <f t="shared" si="2"/>
        <v>0</v>
      </c>
      <c r="G16" s="152"/>
      <c r="H16" s="31"/>
      <c r="I16" s="46"/>
      <c r="J16" s="44">
        <f t="shared" si="3"/>
        <v>0</v>
      </c>
      <c r="K16" s="128">
        <f t="shared" si="0"/>
        <v>0</v>
      </c>
      <c r="L16" s="128">
        <f t="shared" si="1"/>
        <v>0</v>
      </c>
      <c r="M16" s="75"/>
    </row>
    <row r="17" customHeight="1" spans="1:13">
      <c r="A17" s="398"/>
      <c r="B17" s="399"/>
      <c r="C17" s="411"/>
      <c r="D17" s="400"/>
      <c r="E17" s="152"/>
      <c r="F17" s="44">
        <f t="shared" si="2"/>
        <v>0</v>
      </c>
      <c r="G17" s="152"/>
      <c r="H17" s="31"/>
      <c r="I17" s="46"/>
      <c r="J17" s="44">
        <f t="shared" si="3"/>
        <v>0</v>
      </c>
      <c r="K17" s="128">
        <f t="shared" si="0"/>
        <v>0</v>
      </c>
      <c r="L17" s="128">
        <f t="shared" si="1"/>
        <v>0</v>
      </c>
      <c r="M17" s="75"/>
    </row>
    <row r="18" customHeight="1" spans="1:13">
      <c r="A18" s="398"/>
      <c r="B18" s="399"/>
      <c r="C18" s="411"/>
      <c r="D18" s="400"/>
      <c r="E18" s="152"/>
      <c r="F18" s="44">
        <f t="shared" si="2"/>
        <v>0</v>
      </c>
      <c r="G18" s="152"/>
      <c r="H18" s="31"/>
      <c r="I18" s="46"/>
      <c r="J18" s="44">
        <f t="shared" si="3"/>
        <v>0</v>
      </c>
      <c r="K18" s="128">
        <f t="shared" si="0"/>
        <v>0</v>
      </c>
      <c r="L18" s="128">
        <f t="shared" si="1"/>
        <v>0</v>
      </c>
      <c r="M18" s="75"/>
    </row>
    <row r="19" customHeight="1" spans="1:13">
      <c r="A19" s="398"/>
      <c r="B19" s="399"/>
      <c r="C19" s="411"/>
      <c r="D19" s="400"/>
      <c r="E19" s="152"/>
      <c r="F19" s="44">
        <f t="shared" si="2"/>
        <v>0</v>
      </c>
      <c r="G19" s="152"/>
      <c r="H19" s="31"/>
      <c r="I19" s="46"/>
      <c r="J19" s="44">
        <f t="shared" si="3"/>
        <v>0</v>
      </c>
      <c r="K19" s="128">
        <f t="shared" si="0"/>
        <v>0</v>
      </c>
      <c r="L19" s="128">
        <f t="shared" si="1"/>
        <v>0</v>
      </c>
      <c r="M19" s="75"/>
    </row>
    <row r="20" customHeight="1" spans="1:13">
      <c r="A20" s="398"/>
      <c r="B20" s="399"/>
      <c r="C20" s="411"/>
      <c r="D20" s="400"/>
      <c r="E20" s="152"/>
      <c r="F20" s="44">
        <f t="shared" si="2"/>
        <v>0</v>
      </c>
      <c r="G20" s="152"/>
      <c r="H20" s="31"/>
      <c r="I20" s="46"/>
      <c r="J20" s="44">
        <f t="shared" si="3"/>
        <v>0</v>
      </c>
      <c r="K20" s="128">
        <f t="shared" si="0"/>
        <v>0</v>
      </c>
      <c r="L20" s="128">
        <f t="shared" si="1"/>
        <v>0</v>
      </c>
      <c r="M20" s="75"/>
    </row>
    <row r="21" customHeight="1" spans="1:13">
      <c r="A21" s="398"/>
      <c r="B21" s="399"/>
      <c r="C21" s="411"/>
      <c r="D21" s="400"/>
      <c r="E21" s="152"/>
      <c r="F21" s="44">
        <f t="shared" si="2"/>
        <v>0</v>
      </c>
      <c r="G21" s="152"/>
      <c r="H21" s="31"/>
      <c r="I21" s="46"/>
      <c r="J21" s="44">
        <f t="shared" si="3"/>
        <v>0</v>
      </c>
      <c r="K21" s="128">
        <f t="shared" si="0"/>
        <v>0</v>
      </c>
      <c r="L21" s="128">
        <f t="shared" si="1"/>
        <v>0</v>
      </c>
      <c r="M21" s="75"/>
    </row>
    <row r="22" customHeight="1" spans="1:13">
      <c r="A22" s="398"/>
      <c r="B22" s="399"/>
      <c r="C22" s="411"/>
      <c r="D22" s="400"/>
      <c r="E22" s="152"/>
      <c r="F22" s="44">
        <f t="shared" si="2"/>
        <v>0</v>
      </c>
      <c r="G22" s="152"/>
      <c r="H22" s="31"/>
      <c r="I22" s="46"/>
      <c r="J22" s="44">
        <f t="shared" si="3"/>
        <v>0</v>
      </c>
      <c r="K22" s="128">
        <f t="shared" si="0"/>
        <v>0</v>
      </c>
      <c r="L22" s="128">
        <f t="shared" si="1"/>
        <v>0</v>
      </c>
      <c r="M22" s="75"/>
    </row>
    <row r="23" customHeight="1" spans="1:13">
      <c r="A23" s="398"/>
      <c r="B23" s="399"/>
      <c r="C23" s="411"/>
      <c r="D23" s="400"/>
      <c r="E23" s="152"/>
      <c r="F23" s="44">
        <f t="shared" si="2"/>
        <v>0</v>
      </c>
      <c r="G23" s="152"/>
      <c r="H23" s="31"/>
      <c r="I23" s="46"/>
      <c r="J23" s="44">
        <f t="shared" si="3"/>
        <v>0</v>
      </c>
      <c r="K23" s="128">
        <f t="shared" si="0"/>
        <v>0</v>
      </c>
      <c r="L23" s="128">
        <f t="shared" si="1"/>
        <v>0</v>
      </c>
      <c r="M23" s="75"/>
    </row>
    <row r="24" customHeight="1" spans="1:13">
      <c r="A24" s="398"/>
      <c r="B24" s="399"/>
      <c r="C24" s="411"/>
      <c r="D24" s="400"/>
      <c r="E24" s="152"/>
      <c r="F24" s="44">
        <f t="shared" si="2"/>
        <v>0</v>
      </c>
      <c r="G24" s="152"/>
      <c r="H24" s="31"/>
      <c r="I24" s="46"/>
      <c r="J24" s="44">
        <f t="shared" si="3"/>
        <v>0</v>
      </c>
      <c r="K24" s="128">
        <f t="shared" si="0"/>
        <v>0</v>
      </c>
      <c r="L24" s="128">
        <f t="shared" si="1"/>
        <v>0</v>
      </c>
      <c r="M24" s="75"/>
    </row>
    <row r="25" customHeight="1" spans="1:13">
      <c r="A25" s="398"/>
      <c r="B25" s="399"/>
      <c r="C25" s="411"/>
      <c r="D25" s="400"/>
      <c r="E25" s="152"/>
      <c r="F25" s="44">
        <f t="shared" si="2"/>
        <v>0</v>
      </c>
      <c r="G25" s="152"/>
      <c r="H25" s="31"/>
      <c r="I25" s="46"/>
      <c r="J25" s="44">
        <f t="shared" si="3"/>
        <v>0</v>
      </c>
      <c r="K25" s="128">
        <f t="shared" si="0"/>
        <v>0</v>
      </c>
      <c r="L25" s="128">
        <f t="shared" si="1"/>
        <v>0</v>
      </c>
      <c r="M25" s="75"/>
    </row>
    <row r="26" customHeight="1" spans="1:13">
      <c r="A26" s="398"/>
      <c r="B26" s="399"/>
      <c r="C26" s="411"/>
      <c r="D26" s="400"/>
      <c r="E26" s="152"/>
      <c r="F26" s="44">
        <f t="shared" si="2"/>
        <v>0</v>
      </c>
      <c r="G26" s="152"/>
      <c r="H26" s="31"/>
      <c r="I26" s="46"/>
      <c r="J26" s="44">
        <f t="shared" si="3"/>
        <v>0</v>
      </c>
      <c r="K26" s="128">
        <f t="shared" si="0"/>
        <v>0</v>
      </c>
      <c r="L26" s="128">
        <f t="shared" si="1"/>
        <v>0</v>
      </c>
      <c r="M26" s="75"/>
    </row>
    <row r="27" customHeight="1" spans="1:13">
      <c r="A27" s="398"/>
      <c r="B27" s="399"/>
      <c r="C27" s="411"/>
      <c r="D27" s="400"/>
      <c r="E27" s="152"/>
      <c r="F27" s="44">
        <f t="shared" si="2"/>
        <v>0</v>
      </c>
      <c r="G27" s="152"/>
      <c r="H27" s="31"/>
      <c r="I27" s="46"/>
      <c r="J27" s="44">
        <f t="shared" si="3"/>
        <v>0</v>
      </c>
      <c r="K27" s="128">
        <f t="shared" si="0"/>
        <v>0</v>
      </c>
      <c r="L27" s="128">
        <f t="shared" si="1"/>
        <v>0</v>
      </c>
      <c r="M27" s="75"/>
    </row>
    <row r="28" customHeight="1" spans="1:13">
      <c r="A28" s="398"/>
      <c r="B28" s="399"/>
      <c r="C28" s="411"/>
      <c r="D28" s="400"/>
      <c r="E28" s="152"/>
      <c r="F28" s="44">
        <f t="shared" si="2"/>
        <v>0</v>
      </c>
      <c r="G28" s="152"/>
      <c r="H28" s="31"/>
      <c r="I28" s="46"/>
      <c r="J28" s="44">
        <f t="shared" si="3"/>
        <v>0</v>
      </c>
      <c r="K28" s="128">
        <f t="shared" si="0"/>
        <v>0</v>
      </c>
      <c r="L28" s="128">
        <f t="shared" si="1"/>
        <v>0</v>
      </c>
      <c r="M28" s="75"/>
    </row>
    <row r="29" customHeight="1" spans="1:13">
      <c r="A29" s="32"/>
      <c r="B29" s="33" t="s">
        <v>497</v>
      </c>
      <c r="C29" s="33"/>
      <c r="D29" s="32"/>
      <c r="E29" s="152"/>
      <c r="F29" s="44">
        <f t="shared" si="2"/>
        <v>0</v>
      </c>
      <c r="G29" s="152"/>
      <c r="H29" s="31"/>
      <c r="I29" s="46"/>
      <c r="J29" s="44">
        <f t="shared" si="3"/>
        <v>0</v>
      </c>
      <c r="K29" s="128">
        <f t="shared" si="0"/>
        <v>0</v>
      </c>
      <c r="L29" s="128">
        <f t="shared" si="1"/>
        <v>0</v>
      </c>
      <c r="M29" s="75"/>
    </row>
    <row r="30" customHeight="1" spans="1:13">
      <c r="A30" s="34" t="s">
        <v>560</v>
      </c>
      <c r="B30" s="26"/>
      <c r="C30" s="26"/>
      <c r="D30" s="37"/>
      <c r="E30" s="163"/>
      <c r="F30" s="44"/>
      <c r="G30" s="44">
        <f>SUM(G7:G29)</f>
        <v>0</v>
      </c>
      <c r="H30" s="36"/>
      <c r="I30" s="44"/>
      <c r="J30" s="44">
        <f>SUM(J7:J29)</f>
        <v>0</v>
      </c>
      <c r="K30" s="128">
        <f t="shared" si="0"/>
        <v>0</v>
      </c>
      <c r="L30" s="128">
        <f t="shared" si="1"/>
        <v>0</v>
      </c>
      <c r="M30" s="76"/>
    </row>
    <row r="31" customHeight="1" spans="1:13">
      <c r="A31" s="38" t="str">
        <f>申报表封面!C18</f>
        <v>被评估单位填表人：郭艳</v>
      </c>
      <c r="B31" s="38"/>
      <c r="C31" s="38"/>
      <c r="D31" s="38"/>
      <c r="E31" s="38"/>
      <c r="F31" s="84"/>
      <c r="G31" s="84"/>
      <c r="H31" s="84"/>
      <c r="I31" s="39" t="str">
        <f>CONCATENATE(索引!$D$6,"：",索引!$D25,"    ",索引!$E25)</f>
        <v>评估人员：    </v>
      </c>
      <c r="J31" s="512"/>
      <c r="K31" s="77"/>
      <c r="L31" s="77"/>
      <c r="M31" s="77"/>
    </row>
    <row r="32" customHeight="1" spans="1:13">
      <c r="A32" s="84" t="str">
        <f>申报表封面!C20</f>
        <v>填表日期：2022年9月6日</v>
      </c>
      <c r="B32" s="84"/>
      <c r="C32" s="84"/>
      <c r="D32" s="84"/>
      <c r="E32" s="84"/>
      <c r="F32" s="84"/>
      <c r="G32" s="84"/>
      <c r="H32" s="84"/>
      <c r="I32" s="84"/>
      <c r="J32" s="84"/>
      <c r="K32" s="122"/>
      <c r="L32" s="122"/>
      <c r="M32" s="122"/>
    </row>
    <row r="33" customHeight="1" spans="1:13">
      <c r="A33" s="68" t="s">
        <v>499</v>
      </c>
      <c r="B33" s="22"/>
      <c r="C33" s="22"/>
      <c r="D33" s="22"/>
      <c r="E33" s="22"/>
      <c r="F33" s="22"/>
      <c r="G33" s="22"/>
      <c r="H33" s="22"/>
      <c r="I33" s="22"/>
      <c r="J33" s="22"/>
      <c r="K33" s="79"/>
      <c r="L33" s="79"/>
      <c r="M33" s="79"/>
    </row>
    <row r="34" customHeight="1" spans="1:13">
      <c r="A34" s="22"/>
      <c r="B34" s="69" t="s">
        <v>638</v>
      </c>
      <c r="C34" s="69"/>
      <c r="D34" s="22"/>
      <c r="E34" s="22"/>
      <c r="F34" s="22"/>
      <c r="G34" s="22"/>
      <c r="H34" s="22"/>
      <c r="I34" s="22"/>
      <c r="J34" s="22"/>
      <c r="K34" s="79"/>
      <c r="L34" s="79"/>
      <c r="M34" s="79"/>
    </row>
    <row r="35" customHeight="1" spans="1:13">
      <c r="A35" s="22"/>
      <c r="B35" s="69" t="s">
        <v>639</v>
      </c>
      <c r="C35" s="69"/>
      <c r="D35" s="22"/>
      <c r="E35" s="22"/>
      <c r="F35" s="22"/>
      <c r="G35" s="22"/>
      <c r="H35" s="22"/>
      <c r="I35" s="22"/>
      <c r="J35" s="22"/>
      <c r="K35" s="79"/>
      <c r="L35" s="79"/>
      <c r="M35" s="79"/>
    </row>
    <row r="36" customHeight="1" spans="1:13">
      <c r="A36" s="22"/>
      <c r="B36" s="69" t="s">
        <v>640</v>
      </c>
      <c r="C36" s="69"/>
      <c r="D36" s="22"/>
      <c r="E36" s="22"/>
      <c r="F36" s="22"/>
      <c r="G36" s="22"/>
      <c r="H36" s="22"/>
      <c r="I36" s="22"/>
      <c r="J36" s="22"/>
      <c r="K36" s="79"/>
      <c r="L36" s="79"/>
      <c r="M36" s="79"/>
    </row>
    <row r="37" customHeight="1" spans="1:13">
      <c r="A37" s="22"/>
      <c r="B37" s="69" t="s">
        <v>641</v>
      </c>
      <c r="C37" s="69"/>
      <c r="D37" s="22"/>
      <c r="E37" s="22"/>
      <c r="F37" s="22"/>
      <c r="G37" s="22"/>
      <c r="H37" s="22"/>
      <c r="I37" s="22"/>
      <c r="J37" s="22"/>
      <c r="K37" s="79"/>
      <c r="L37" s="79"/>
      <c r="M37" s="79"/>
    </row>
    <row r="38" customHeight="1" spans="1:13">
      <c r="A38" s="22"/>
      <c r="B38" s="69" t="s">
        <v>642</v>
      </c>
      <c r="C38" s="69"/>
      <c r="D38" s="22"/>
      <c r="E38" s="22"/>
      <c r="F38" s="22"/>
      <c r="G38" s="22"/>
      <c r="H38" s="22"/>
      <c r="I38" s="22"/>
      <c r="J38" s="22"/>
      <c r="K38" s="79"/>
      <c r="L38" s="79"/>
      <c r="M38" s="79"/>
    </row>
    <row r="39" customHeight="1" spans="1:13">
      <c r="A39" s="22"/>
      <c r="B39" s="69" t="s">
        <v>643</v>
      </c>
      <c r="C39" s="69"/>
      <c r="D39" s="22"/>
      <c r="E39" s="22"/>
      <c r="F39" s="22"/>
      <c r="G39" s="22"/>
      <c r="H39" s="22"/>
      <c r="I39" s="22"/>
      <c r="J39" s="22"/>
      <c r="K39" s="79"/>
      <c r="L39" s="79"/>
      <c r="M39" s="79"/>
    </row>
    <row r="40" customHeight="1" spans="1:13">
      <c r="A40" s="22"/>
      <c r="B40" s="69" t="s">
        <v>644</v>
      </c>
      <c r="C40" s="69"/>
      <c r="D40" s="22"/>
      <c r="E40" s="22"/>
      <c r="F40" s="22"/>
      <c r="G40" s="22"/>
      <c r="H40" s="22"/>
      <c r="I40" s="22"/>
      <c r="J40" s="22"/>
      <c r="K40" s="79"/>
      <c r="L40" s="79"/>
      <c r="M40" s="79"/>
    </row>
    <row r="41" customHeight="1" spans="1:13">
      <c r="A41" s="22"/>
      <c r="B41" s="69" t="s">
        <v>645</v>
      </c>
      <c r="C41" s="69"/>
      <c r="D41" s="22"/>
      <c r="E41" s="22"/>
      <c r="F41" s="22"/>
      <c r="G41" s="22"/>
      <c r="H41" s="22"/>
      <c r="I41" s="22"/>
      <c r="J41" s="22"/>
      <c r="K41" s="79"/>
      <c r="L41" s="79"/>
      <c r="M41" s="79"/>
    </row>
    <row r="42" customHeight="1" spans="1:13">
      <c r="A42" s="22"/>
      <c r="B42" s="69" t="s">
        <v>646</v>
      </c>
      <c r="C42" s="69"/>
      <c r="D42" s="22"/>
      <c r="E42" s="22"/>
      <c r="F42" s="22"/>
      <c r="G42" s="22"/>
      <c r="H42" s="22"/>
      <c r="I42" s="22"/>
      <c r="J42" s="22"/>
      <c r="K42" s="79"/>
      <c r="L42" s="79"/>
      <c r="M42" s="79"/>
    </row>
    <row r="43" customHeight="1" spans="1:13">
      <c r="A43" s="22"/>
      <c r="B43" s="69" t="s">
        <v>647</v>
      </c>
      <c r="C43" s="69"/>
      <c r="D43" s="22"/>
      <c r="E43" s="22"/>
      <c r="F43" s="22"/>
      <c r="G43" s="22"/>
      <c r="H43" s="22"/>
      <c r="I43" s="22"/>
      <c r="J43" s="22"/>
      <c r="K43" s="79"/>
      <c r="L43" s="79"/>
      <c r="M43" s="79"/>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0">
    <mergeCell ref="E5:G5"/>
    <mergeCell ref="H5:J5"/>
    <mergeCell ref="A30:B30"/>
    <mergeCell ref="A5:A6"/>
    <mergeCell ref="B5:B6"/>
    <mergeCell ref="C5:C6"/>
    <mergeCell ref="D5:D6"/>
    <mergeCell ref="K5:K6"/>
    <mergeCell ref="L5:L6"/>
    <mergeCell ref="M5:M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B34"/>
  <sheetViews>
    <sheetView workbookViewId="0">
      <selection activeCell="B46" sqref="B46"/>
    </sheetView>
  </sheetViews>
  <sheetFormatPr defaultColWidth="8.8" defaultRowHeight="15.35"/>
  <cols>
    <col min="1" max="1" width="8.7" customWidth="1"/>
    <col min="2" max="2" width="23.3" customWidth="1"/>
    <col min="3" max="3" width="24.2" customWidth="1"/>
    <col min="4" max="4" width="23.6" customWidth="1"/>
    <col min="5" max="5" width="18.3" customWidth="1"/>
    <col min="6" max="6" width="12.8" customWidth="1"/>
    <col min="8" max="8" width="15.1" hidden="1" customWidth="1"/>
  </cols>
  <sheetData>
    <row r="1" s="13" customFormat="1" ht="25.5" customHeight="1" spans="1:106">
      <c r="A1" s="484" t="s">
        <v>648</v>
      </c>
      <c r="B1" s="485"/>
      <c r="C1" s="485"/>
      <c r="D1" s="485"/>
      <c r="E1" s="485"/>
      <c r="F1" s="485"/>
      <c r="G1" s="486"/>
      <c r="H1" s="486"/>
      <c r="I1" s="486"/>
      <c r="J1" s="486"/>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c r="BD1" s="191"/>
      <c r="BE1" s="191"/>
      <c r="BF1" s="191"/>
      <c r="BG1" s="191"/>
      <c r="BH1" s="191"/>
      <c r="BI1" s="191"/>
      <c r="BJ1" s="191"/>
      <c r="BK1" s="191"/>
      <c r="BL1" s="191"/>
      <c r="BM1" s="191"/>
      <c r="BN1" s="191"/>
      <c r="BO1" s="191"/>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row>
    <row r="2" s="483" customFormat="1" ht="15.75" customHeight="1" spans="1:106">
      <c r="A2" s="241"/>
      <c r="B2" s="241"/>
      <c r="C2" s="241"/>
      <c r="D2" s="241"/>
      <c r="E2" s="241"/>
      <c r="F2" s="487"/>
      <c r="G2" s="486"/>
      <c r="H2" s="486"/>
      <c r="I2" s="486"/>
      <c r="J2" s="486"/>
      <c r="K2" s="511"/>
      <c r="L2" s="511"/>
      <c r="M2" s="511"/>
      <c r="N2" s="511"/>
      <c r="O2" s="511"/>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row>
    <row r="3" s="483" customFormat="1" ht="15.75" customHeight="1" spans="1:106">
      <c r="A3" s="488" t="s">
        <v>205</v>
      </c>
      <c r="B3" s="489"/>
      <c r="C3" s="489"/>
      <c r="D3" s="489"/>
      <c r="E3" s="489"/>
      <c r="F3" s="489"/>
      <c r="G3" s="486"/>
      <c r="H3" s="486"/>
      <c r="I3" s="486"/>
      <c r="J3" s="486"/>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511"/>
      <c r="CI3" s="511"/>
      <c r="CJ3" s="511"/>
      <c r="CK3" s="511"/>
      <c r="CL3" s="511"/>
      <c r="CM3" s="511"/>
      <c r="CN3" s="511"/>
      <c r="CO3" s="511"/>
      <c r="CP3" s="511"/>
      <c r="CQ3" s="511"/>
      <c r="CR3" s="511"/>
      <c r="CS3" s="511"/>
      <c r="CT3" s="511"/>
      <c r="CU3" s="511"/>
      <c r="CV3" s="511"/>
      <c r="CW3" s="511"/>
      <c r="CX3" s="511"/>
      <c r="CY3" s="511"/>
      <c r="CZ3" s="511"/>
      <c r="DA3" s="511"/>
      <c r="DB3" s="511"/>
    </row>
    <row r="4" s="483" customFormat="1" ht="19" customHeight="1" spans="1:106">
      <c r="A4" s="490" t="str">
        <f>[4]申报表封面!C14</f>
        <v>被评估单位：中盐银港人造板有限公司</v>
      </c>
      <c r="B4" s="490" t="str">
        <f>申报表封面!A4</f>
        <v>湖南森华木业有限公司</v>
      </c>
      <c r="C4" s="491"/>
      <c r="D4" s="491"/>
      <c r="E4" s="491"/>
      <c r="F4" s="492" t="s">
        <v>373</v>
      </c>
      <c r="G4" s="486"/>
      <c r="H4" s="486"/>
      <c r="I4" s="486"/>
      <c r="J4" s="486"/>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row>
    <row r="5" s="41" customFormat="1" ht="27" customHeight="1" spans="1:106">
      <c r="A5" s="493" t="s">
        <v>374</v>
      </c>
      <c r="B5" s="494"/>
      <c r="C5" s="281" t="s">
        <v>574</v>
      </c>
      <c r="D5" s="281" t="s">
        <v>575</v>
      </c>
      <c r="E5" s="281" t="s">
        <v>576</v>
      </c>
      <c r="F5" s="281" t="s">
        <v>378</v>
      </c>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row>
    <row r="6" s="41" customFormat="1" ht="29" customHeight="1" spans="1:106">
      <c r="A6" s="494"/>
      <c r="B6" s="494"/>
      <c r="C6" s="495" t="s">
        <v>379</v>
      </c>
      <c r="D6" s="495" t="s">
        <v>380</v>
      </c>
      <c r="E6" s="495" t="s">
        <v>381</v>
      </c>
      <c r="F6" s="495" t="s">
        <v>382</v>
      </c>
      <c r="G6" s="378"/>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row>
    <row r="7" s="18" customFormat="1" ht="38" customHeight="1" spans="1:106">
      <c r="A7" s="494">
        <v>1</v>
      </c>
      <c r="B7" s="496" t="s">
        <v>649</v>
      </c>
      <c r="C7" s="239">
        <f>'3-9-2原材料'!I4701</f>
        <v>8112068.47</v>
      </c>
      <c r="D7" s="239">
        <f>'3-9-2原材料'!L4701</f>
        <v>1467934.77</v>
      </c>
      <c r="E7" s="239">
        <f>D7-C7</f>
        <v>-6644133.7</v>
      </c>
      <c r="F7" s="497">
        <f>E7/C7</f>
        <v>-0.819</v>
      </c>
      <c r="G7" s="378"/>
      <c r="H7" s="498"/>
      <c r="I7" s="378"/>
      <c r="J7" s="378"/>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row>
    <row r="8" s="206" customFormat="1" ht="37" customHeight="1" spans="1:10">
      <c r="A8" s="494">
        <v>2</v>
      </c>
      <c r="B8" s="496" t="s">
        <v>385</v>
      </c>
      <c r="C8" s="239">
        <f>'4-6-4机器设备 (主线设备)'!L23</f>
        <v>46809280.99</v>
      </c>
      <c r="D8" s="239">
        <f>'4-6-4机器设备 (主线设备)'!O21</f>
        <v>7157964</v>
      </c>
      <c r="E8" s="239">
        <f>D8-C8</f>
        <v>-39651316.99</v>
      </c>
      <c r="F8" s="497">
        <f t="shared" ref="F7:F31" si="0">E8/C8</f>
        <v>-0.8471</v>
      </c>
      <c r="G8" s="378"/>
      <c r="H8" s="499"/>
      <c r="I8" s="378"/>
      <c r="J8" s="378"/>
    </row>
    <row r="9" s="206" customFormat="1" ht="38" customHeight="1" spans="1:10">
      <c r="A9" s="494">
        <v>3</v>
      </c>
      <c r="B9" s="500" t="s">
        <v>650</v>
      </c>
      <c r="C9" s="239">
        <f>'4-6-4机器设备 (附属设备)'!L355</f>
        <v>114169046.01</v>
      </c>
      <c r="D9" s="239">
        <f>'4-6-4机器设备 (附属设备)'!O353</f>
        <v>20402124</v>
      </c>
      <c r="E9" s="239">
        <f>D9-C9</f>
        <v>-93766922.01</v>
      </c>
      <c r="F9" s="497">
        <f t="shared" si="0"/>
        <v>-0.8213</v>
      </c>
      <c r="G9" s="378"/>
      <c r="H9" s="499"/>
      <c r="I9" s="378"/>
      <c r="J9" s="378"/>
    </row>
    <row r="10" s="206" customFormat="1" ht="15.75" hidden="1" customHeight="1" spans="1:10">
      <c r="A10" s="494">
        <v>5</v>
      </c>
      <c r="B10" s="501" t="s">
        <v>324</v>
      </c>
      <c r="C10" s="239">
        <f>ROUND('[4]2-分类汇总'!C21/10000,2)</f>
        <v>0</v>
      </c>
      <c r="D10" s="239">
        <f>ROUND('[4]2-分类汇总'!D21/10000,2)</f>
        <v>0</v>
      </c>
      <c r="E10" s="239">
        <f t="shared" ref="E10:E31" si="1">D10-C10</f>
        <v>0</v>
      </c>
      <c r="F10" s="502" t="e">
        <f t="shared" si="0"/>
        <v>#DIV/0!</v>
      </c>
      <c r="G10" s="378"/>
      <c r="H10" s="498"/>
      <c r="I10" s="378"/>
      <c r="J10" s="378"/>
    </row>
    <row r="11" s="206" customFormat="1" ht="15.75" hidden="1" customHeight="1" spans="1:10">
      <c r="A11" s="494">
        <v>6</v>
      </c>
      <c r="B11" s="501" t="s">
        <v>326</v>
      </c>
      <c r="C11" s="239">
        <f>ROUND('[4]2-分类汇总'!C22/10000,2)</f>
        <v>0</v>
      </c>
      <c r="D11" s="239">
        <f>ROUND('[4]2-分类汇总'!D22/10000,2)</f>
        <v>0</v>
      </c>
      <c r="E11" s="239">
        <f t="shared" si="1"/>
        <v>0</v>
      </c>
      <c r="F11" s="502" t="e">
        <f t="shared" si="0"/>
        <v>#DIV/0!</v>
      </c>
      <c r="G11" s="378"/>
      <c r="H11" s="498"/>
      <c r="I11" s="378"/>
      <c r="J11" s="378"/>
    </row>
    <row r="12" s="206" customFormat="1" ht="15.75" hidden="1" customHeight="1" spans="1:10">
      <c r="A12" s="494">
        <v>7</v>
      </c>
      <c r="B12" s="501" t="s">
        <v>328</v>
      </c>
      <c r="C12" s="239">
        <f>ROUND('[4]2-分类汇总'!C23/10000,2)</f>
        <v>0</v>
      </c>
      <c r="D12" s="239">
        <f>ROUND('[4]2-分类汇总'!D23/10000,2)</f>
        <v>0</v>
      </c>
      <c r="E12" s="239">
        <f t="shared" si="1"/>
        <v>0</v>
      </c>
      <c r="F12" s="502" t="e">
        <f t="shared" si="0"/>
        <v>#DIV/0!</v>
      </c>
      <c r="G12" s="378"/>
      <c r="H12" s="498"/>
      <c r="I12" s="378"/>
      <c r="J12" s="378"/>
    </row>
    <row r="13" s="206" customFormat="1" ht="15.75" hidden="1" customHeight="1" spans="1:10">
      <c r="A13" s="494">
        <v>8</v>
      </c>
      <c r="B13" s="501" t="s">
        <v>330</v>
      </c>
      <c r="C13" s="239">
        <f>ROUND('[4]2-分类汇总'!C24/10000,2)</f>
        <v>4240.12</v>
      </c>
      <c r="D13" s="239">
        <f>ROUND('[4]2-分类汇总'!D24/10000,2)</f>
        <v>2303.46</v>
      </c>
      <c r="E13" s="239">
        <f t="shared" si="1"/>
        <v>-1936.66</v>
      </c>
      <c r="F13" s="502">
        <f t="shared" si="0"/>
        <v>-0.46</v>
      </c>
      <c r="G13" s="378"/>
      <c r="H13" s="498"/>
      <c r="I13" s="378"/>
      <c r="J13" s="378"/>
    </row>
    <row r="14" s="206" customFormat="1" ht="15.75" hidden="1" customHeight="1" spans="1:10">
      <c r="A14" s="494">
        <v>9</v>
      </c>
      <c r="B14" s="501" t="s">
        <v>332</v>
      </c>
      <c r="C14" s="239">
        <f>ROUND('[4]2-分类汇总'!C25/10000,2)</f>
        <v>0</v>
      </c>
      <c r="D14" s="239">
        <f>ROUND('[4]2-分类汇总'!D25/10000,2)</f>
        <v>0</v>
      </c>
      <c r="E14" s="239">
        <f t="shared" si="1"/>
        <v>0</v>
      </c>
      <c r="F14" s="502" t="e">
        <f t="shared" si="0"/>
        <v>#DIV/0!</v>
      </c>
      <c r="G14" s="378"/>
      <c r="H14" s="498"/>
      <c r="I14" s="378"/>
      <c r="J14" s="378"/>
    </row>
    <row r="15" s="206" customFormat="1" ht="15.75" hidden="1" customHeight="1" spans="1:10">
      <c r="A15" s="494">
        <v>10</v>
      </c>
      <c r="B15" s="501" t="s">
        <v>334</v>
      </c>
      <c r="C15" s="239">
        <f>ROUND('[4]2-分类汇总'!C26/10000,2)</f>
        <v>0</v>
      </c>
      <c r="D15" s="239">
        <f>ROUND('[4]2-分类汇总'!D26/10000,2)</f>
        <v>0</v>
      </c>
      <c r="E15" s="239">
        <f t="shared" si="1"/>
        <v>0</v>
      </c>
      <c r="F15" s="502" t="e">
        <f t="shared" si="0"/>
        <v>#DIV/0!</v>
      </c>
      <c r="G15" s="378"/>
      <c r="H15" s="498"/>
      <c r="I15" s="378"/>
      <c r="J15" s="378"/>
    </row>
    <row r="16" s="206" customFormat="1" ht="15.75" hidden="1" customHeight="1" spans="1:10">
      <c r="A16" s="494">
        <v>11</v>
      </c>
      <c r="B16" s="501" t="s">
        <v>336</v>
      </c>
      <c r="C16" s="239">
        <f>ROUND('[4]2-分类汇总'!C27/10000,2)</f>
        <v>0</v>
      </c>
      <c r="D16" s="239">
        <f>ROUND('[4]2-分类汇总'!D27/10000,2)</f>
        <v>0</v>
      </c>
      <c r="E16" s="239">
        <f t="shared" si="1"/>
        <v>0</v>
      </c>
      <c r="F16" s="502" t="e">
        <f t="shared" si="0"/>
        <v>#DIV/0!</v>
      </c>
      <c r="G16" s="378"/>
      <c r="H16" s="498"/>
      <c r="I16" s="378"/>
      <c r="J16" s="378"/>
    </row>
    <row r="17" s="206" customFormat="1" ht="15.75" hidden="1" customHeight="1" spans="1:10">
      <c r="A17" s="494">
        <v>12</v>
      </c>
      <c r="B17" s="501" t="s">
        <v>338</v>
      </c>
      <c r="C17" s="239">
        <f>ROUND('[4]2-分类汇总'!C28/10000,2)</f>
        <v>0</v>
      </c>
      <c r="D17" s="239">
        <f>ROUND('[4]2-分类汇总'!D28/10000,2)</f>
        <v>0</v>
      </c>
      <c r="E17" s="239">
        <f t="shared" si="1"/>
        <v>0</v>
      </c>
      <c r="F17" s="502" t="e">
        <f t="shared" si="0"/>
        <v>#DIV/0!</v>
      </c>
      <c r="G17" s="378"/>
      <c r="H17" s="498"/>
      <c r="I17" s="378"/>
      <c r="J17" s="378"/>
    </row>
    <row r="18" s="206" customFormat="1" ht="15.75" hidden="1" customHeight="1" spans="1:10">
      <c r="A18" s="494">
        <v>13</v>
      </c>
      <c r="B18" s="501" t="s">
        <v>340</v>
      </c>
      <c r="C18" s="239">
        <f>ROUND('[4]2-分类汇总'!C29/10000,2)</f>
        <v>0</v>
      </c>
      <c r="D18" s="239">
        <f>ROUND('[4]2-分类汇总'!D29/10000,2)</f>
        <v>0</v>
      </c>
      <c r="E18" s="239">
        <f t="shared" si="1"/>
        <v>0</v>
      </c>
      <c r="F18" s="502" t="e">
        <f t="shared" si="0"/>
        <v>#DIV/0!</v>
      </c>
      <c r="G18" s="378"/>
      <c r="H18" s="498"/>
      <c r="I18" s="378"/>
      <c r="J18" s="378"/>
    </row>
    <row r="19" s="206" customFormat="1" ht="15.75" hidden="1" customHeight="1" spans="1:10">
      <c r="A19" s="494">
        <v>14</v>
      </c>
      <c r="B19" s="501" t="s">
        <v>342</v>
      </c>
      <c r="C19" s="239">
        <f>ROUND('[4]2-分类汇总'!C30/10000,2)</f>
        <v>0</v>
      </c>
      <c r="D19" s="239">
        <f>ROUND('[4]2-分类汇总'!D30/10000,2)</f>
        <v>0</v>
      </c>
      <c r="E19" s="239">
        <f t="shared" si="1"/>
        <v>0</v>
      </c>
      <c r="F19" s="502" t="e">
        <f t="shared" si="0"/>
        <v>#DIV/0!</v>
      </c>
      <c r="G19" s="378"/>
      <c r="H19" s="498"/>
      <c r="I19" s="378"/>
      <c r="J19" s="378"/>
    </row>
    <row r="20" s="206" customFormat="1" ht="15.75" hidden="1" customHeight="1" spans="1:10">
      <c r="A20" s="494">
        <v>15</v>
      </c>
      <c r="B20" s="501" t="s">
        <v>344</v>
      </c>
      <c r="C20" s="239">
        <f>ROUND('[4]2-分类汇总'!C31/10000,2)</f>
        <v>0</v>
      </c>
      <c r="D20" s="239">
        <f>ROUND('[4]2-分类汇总'!D31/10000,2)</f>
        <v>0</v>
      </c>
      <c r="E20" s="239">
        <f t="shared" si="1"/>
        <v>0</v>
      </c>
      <c r="F20" s="502" t="e">
        <f t="shared" si="0"/>
        <v>#DIV/0!</v>
      </c>
      <c r="G20" s="378"/>
      <c r="H20" s="498"/>
      <c r="I20" s="378"/>
      <c r="J20" s="378"/>
    </row>
    <row r="21" s="206" customFormat="1" ht="15.75" hidden="1" customHeight="1" spans="1:10">
      <c r="A21" s="494">
        <v>16</v>
      </c>
      <c r="B21" s="501" t="s">
        <v>346</v>
      </c>
      <c r="C21" s="239">
        <f>ROUND('[4]2-分类汇总'!C32/10000,2)</f>
        <v>0</v>
      </c>
      <c r="D21" s="239">
        <f>ROUND('[4]2-分类汇总'!D32/10000,2)</f>
        <v>0</v>
      </c>
      <c r="E21" s="239">
        <f t="shared" si="1"/>
        <v>0</v>
      </c>
      <c r="F21" s="502" t="e">
        <f t="shared" si="0"/>
        <v>#DIV/0!</v>
      </c>
      <c r="G21" s="378"/>
      <c r="H21" s="498"/>
      <c r="I21" s="378"/>
      <c r="J21" s="378"/>
    </row>
    <row r="22" s="206" customFormat="1" ht="15.75" hidden="1" customHeight="1" spans="1:10">
      <c r="A22" s="494">
        <v>17</v>
      </c>
      <c r="B22" s="501" t="s">
        <v>348</v>
      </c>
      <c r="C22" s="239">
        <f>ROUND('[4]2-分类汇总'!C33/10000,2)</f>
        <v>0</v>
      </c>
      <c r="D22" s="239">
        <f>ROUND('[4]2-分类汇总'!D33/10000,2)</f>
        <v>0</v>
      </c>
      <c r="E22" s="239">
        <f t="shared" si="1"/>
        <v>0</v>
      </c>
      <c r="F22" s="502" t="e">
        <f t="shared" si="0"/>
        <v>#DIV/0!</v>
      </c>
      <c r="G22" s="378"/>
      <c r="H22" s="498"/>
      <c r="I22" s="378"/>
      <c r="J22" s="378"/>
    </row>
    <row r="23" s="206" customFormat="1" ht="15.75" hidden="1" customHeight="1" spans="1:10">
      <c r="A23" s="494">
        <v>18</v>
      </c>
      <c r="B23" s="501" t="s">
        <v>350</v>
      </c>
      <c r="C23" s="239">
        <f>ROUND('[4]2-分类汇总'!C34/10000,2)</f>
        <v>0</v>
      </c>
      <c r="D23" s="239">
        <f>ROUND('[4]2-分类汇总'!D34/10000,2)</f>
        <v>0</v>
      </c>
      <c r="E23" s="239">
        <f t="shared" si="1"/>
        <v>0</v>
      </c>
      <c r="F23" s="502" t="e">
        <f t="shared" si="0"/>
        <v>#DIV/0!</v>
      </c>
      <c r="G23" s="378"/>
      <c r="H23" s="498"/>
      <c r="I23" s="378"/>
      <c r="J23" s="378"/>
    </row>
    <row r="24" s="206" customFormat="1" ht="15.75" hidden="1" customHeight="1" spans="1:10">
      <c r="A24" s="494">
        <v>19</v>
      </c>
      <c r="B24" s="501" t="s">
        <v>352</v>
      </c>
      <c r="C24" s="239">
        <f>ROUND('[4]2-分类汇总'!C35/10000,2)</f>
        <v>0</v>
      </c>
      <c r="D24" s="239">
        <f>ROUND('[4]2-分类汇总'!D35/10000,2)</f>
        <v>0</v>
      </c>
      <c r="E24" s="239">
        <f t="shared" si="1"/>
        <v>0</v>
      </c>
      <c r="F24" s="502" t="e">
        <f t="shared" si="0"/>
        <v>#DIV/0!</v>
      </c>
      <c r="G24" s="378"/>
      <c r="H24" s="498"/>
      <c r="I24" s="378"/>
      <c r="J24" s="378"/>
    </row>
    <row r="25" s="18" customFormat="1" ht="15.75" hidden="1" customHeight="1" spans="1:106">
      <c r="A25" s="494">
        <v>20</v>
      </c>
      <c r="B25" s="503" t="s">
        <v>370</v>
      </c>
      <c r="C25" s="239">
        <f>SUM(C7:C7)</f>
        <v>8112068.47</v>
      </c>
      <c r="D25" s="239">
        <f>SUM(D7:D7)</f>
        <v>1467934.77</v>
      </c>
      <c r="E25" s="239">
        <f t="shared" si="1"/>
        <v>-6644133.7</v>
      </c>
      <c r="F25" s="502">
        <f t="shared" si="0"/>
        <v>-0.82</v>
      </c>
      <c r="G25" s="378"/>
      <c r="H25" s="498"/>
      <c r="I25" s="378"/>
      <c r="J25" s="378"/>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row>
    <row r="26" s="18" customFormat="1" ht="15.75" hidden="1" customHeight="1" spans="1:106">
      <c r="A26" s="494">
        <v>21</v>
      </c>
      <c r="B26" s="504" t="s">
        <v>651</v>
      </c>
      <c r="C26" s="239">
        <f>ROUND('[4]2-分类汇总'!C37/10000,2)</f>
        <v>0</v>
      </c>
      <c r="D26" s="239">
        <f>ROUND('[4]2-分类汇总'!D37/10000,2)</f>
        <v>0</v>
      </c>
      <c r="E26" s="239">
        <f t="shared" si="1"/>
        <v>0</v>
      </c>
      <c r="F26" s="502" t="e">
        <f t="shared" si="0"/>
        <v>#DIV/0!</v>
      </c>
      <c r="G26" s="378"/>
      <c r="H26" s="498"/>
      <c r="I26" s="378"/>
      <c r="J26" s="378"/>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row>
    <row r="27" s="18" customFormat="1" ht="15.75" hidden="1" customHeight="1" spans="1:106">
      <c r="A27" s="494">
        <v>22</v>
      </c>
      <c r="B27" s="504" t="s">
        <v>652</v>
      </c>
      <c r="C27" s="239">
        <f>ROUND('[4]2-分类汇总'!C50/10000,2)</f>
        <v>0</v>
      </c>
      <c r="D27" s="239">
        <f>ROUND('[4]2-分类汇总'!D50/10000,2)</f>
        <v>0</v>
      </c>
      <c r="E27" s="239">
        <f t="shared" si="1"/>
        <v>0</v>
      </c>
      <c r="F27" s="502" t="e">
        <f t="shared" si="0"/>
        <v>#DIV/0!</v>
      </c>
      <c r="G27" s="378"/>
      <c r="H27" s="498"/>
      <c r="I27" s="378"/>
      <c r="J27" s="378"/>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6"/>
      <c r="CR27" s="206"/>
      <c r="CS27" s="206"/>
      <c r="CT27" s="206"/>
      <c r="CU27" s="206"/>
      <c r="CV27" s="206"/>
      <c r="CW27" s="206"/>
      <c r="CX27" s="206"/>
      <c r="CY27" s="206"/>
      <c r="CZ27" s="206"/>
      <c r="DA27" s="206"/>
      <c r="DB27" s="206"/>
    </row>
    <row r="28" s="18" customFormat="1" ht="15.75" hidden="1" customHeight="1" spans="1:106">
      <c r="A28" s="494">
        <v>23</v>
      </c>
      <c r="B28" s="503" t="s">
        <v>339</v>
      </c>
      <c r="C28" s="239">
        <f>SUM(C26:C27)</f>
        <v>0</v>
      </c>
      <c r="D28" s="239">
        <f>SUM(D26:D27)</f>
        <v>0</v>
      </c>
      <c r="E28" s="239">
        <f t="shared" si="1"/>
        <v>0</v>
      </c>
      <c r="F28" s="502" t="e">
        <f t="shared" si="0"/>
        <v>#DIV/0!</v>
      </c>
      <c r="G28" s="378"/>
      <c r="H28" s="498"/>
      <c r="I28" s="378"/>
      <c r="J28" s="378"/>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row>
    <row r="29" s="18" customFormat="1" ht="15.75" hidden="1" customHeight="1" spans="1:106">
      <c r="A29" s="494">
        <v>24</v>
      </c>
      <c r="B29" s="503" t="s">
        <v>653</v>
      </c>
      <c r="C29" s="239">
        <f>C25-C28</f>
        <v>8112068.47</v>
      </c>
      <c r="D29" s="239">
        <f>D25-D28</f>
        <v>1467934.77</v>
      </c>
      <c r="E29" s="239">
        <f t="shared" si="1"/>
        <v>-6644133.7</v>
      </c>
      <c r="F29" s="502">
        <f t="shared" si="0"/>
        <v>-0.82</v>
      </c>
      <c r="G29" s="378"/>
      <c r="H29" s="498"/>
      <c r="I29" s="378"/>
      <c r="J29" s="378"/>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206"/>
      <c r="CJ29" s="206"/>
      <c r="CK29" s="206"/>
      <c r="CL29" s="206"/>
      <c r="CM29" s="206"/>
      <c r="CN29" s="206"/>
      <c r="CO29" s="206"/>
      <c r="CP29" s="206"/>
      <c r="CQ29" s="206"/>
      <c r="CR29" s="206"/>
      <c r="CS29" s="206"/>
      <c r="CT29" s="206"/>
      <c r="CU29" s="206"/>
      <c r="CV29" s="206"/>
      <c r="CW29" s="206"/>
      <c r="CX29" s="206"/>
      <c r="CY29" s="206"/>
      <c r="CZ29" s="206"/>
      <c r="DA29" s="206"/>
      <c r="DB29" s="206"/>
    </row>
    <row r="30" s="18" customFormat="1" ht="15.75" hidden="1" customHeight="1" spans="1:106">
      <c r="A30" s="505"/>
      <c r="B30" s="505"/>
      <c r="C30" s="257"/>
      <c r="D30" s="250" t="s">
        <v>408</v>
      </c>
      <c r="E30" s="239" t="e">
        <f t="shared" si="1"/>
        <v>#VALUE!</v>
      </c>
      <c r="F30" s="502" t="e">
        <f t="shared" si="0"/>
        <v>#VALUE!</v>
      </c>
      <c r="G30" s="378"/>
      <c r="H30" s="498"/>
      <c r="I30" s="378"/>
      <c r="J30" s="378"/>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row>
    <row r="31" s="18" customFormat="1" ht="37" customHeight="1" spans="1:106">
      <c r="A31" s="495">
        <v>4</v>
      </c>
      <c r="B31" s="506" t="s">
        <v>409</v>
      </c>
      <c r="C31" s="239">
        <f>C7+C8+C9</f>
        <v>169090395.47</v>
      </c>
      <c r="D31" s="239">
        <f>D7+D8+D9</f>
        <v>29028022.77</v>
      </c>
      <c r="E31" s="239">
        <f t="shared" si="1"/>
        <v>-140062372.7</v>
      </c>
      <c r="F31" s="502">
        <f t="shared" si="0"/>
        <v>-0.83</v>
      </c>
      <c r="G31" s="378"/>
      <c r="H31" s="498"/>
      <c r="I31" s="378"/>
      <c r="J31" s="378"/>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row>
    <row r="32" ht="24" customHeight="1" spans="4:6">
      <c r="D32" s="507" t="s">
        <v>207</v>
      </c>
      <c r="E32" s="508"/>
      <c r="F32" s="508"/>
    </row>
    <row r="34" spans="2:3">
      <c r="B34" s="509"/>
      <c r="C34" s="510"/>
    </row>
  </sheetData>
  <mergeCells count="2">
    <mergeCell ref="D32:F32"/>
    <mergeCell ref="A5:B6"/>
  </mergeCells>
  <pageMargins left="1.0625" right="0.751388888888889" top="1.33819444444444" bottom="1" header="0.5" footer="0.5"/>
  <pageSetup paperSize="9" orientation="landscape" horizontalDpi="6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
    <tabColor indexed="48"/>
  </sheetPr>
  <dimension ref="A1:J60"/>
  <sheetViews>
    <sheetView topLeftCell="A7" workbookViewId="0">
      <selection activeCell="E25" sqref="E25"/>
    </sheetView>
  </sheetViews>
  <sheetFormatPr defaultColWidth="9" defaultRowHeight="15"/>
  <cols>
    <col min="1" max="1" width="116.125" style="768" customWidth="1"/>
    <col min="2" max="16384" width="9" style="768"/>
  </cols>
  <sheetData>
    <row r="1" ht="17.65" spans="1:1">
      <c r="A1" s="769" t="s">
        <v>185</v>
      </c>
    </row>
    <row r="2" spans="1:10">
      <c r="A2" s="770"/>
      <c r="B2" s="771"/>
      <c r="C2" s="771"/>
      <c r="D2" s="771"/>
      <c r="E2" s="771"/>
      <c r="F2" s="771"/>
      <c r="G2" s="771"/>
      <c r="H2" s="771"/>
      <c r="I2" s="771"/>
      <c r="J2" s="771"/>
    </row>
    <row r="3" spans="1:10">
      <c r="A3" s="772" t="s">
        <v>186</v>
      </c>
      <c r="B3" s="771"/>
      <c r="C3" s="771"/>
      <c r="D3" s="771"/>
      <c r="E3" s="771"/>
      <c r="F3" s="771"/>
      <c r="G3" s="771"/>
      <c r="H3" s="771"/>
      <c r="I3" s="771"/>
      <c r="J3" s="771"/>
    </row>
    <row r="4" spans="1:10">
      <c r="A4" s="773" t="s">
        <v>187</v>
      </c>
      <c r="B4" s="771"/>
      <c r="C4" s="771"/>
      <c r="D4" s="771"/>
      <c r="E4" s="771"/>
      <c r="F4" s="771"/>
      <c r="G4" s="771"/>
      <c r="H4" s="771"/>
      <c r="I4" s="771"/>
      <c r="J4" s="771"/>
    </row>
    <row r="5" ht="22.9" spans="1:10">
      <c r="A5" s="772" t="s">
        <v>188</v>
      </c>
      <c r="B5" s="771"/>
      <c r="C5" s="771"/>
      <c r="D5" s="771"/>
      <c r="E5" s="771"/>
      <c r="F5" s="771"/>
      <c r="G5" s="771"/>
      <c r="H5" s="771"/>
      <c r="I5" s="771"/>
      <c r="J5" s="771"/>
    </row>
    <row r="6" ht="23.25" spans="1:10">
      <c r="A6" s="773" t="s">
        <v>189</v>
      </c>
      <c r="B6" s="771"/>
      <c r="C6" s="771"/>
      <c r="D6" s="771"/>
      <c r="E6" s="771"/>
      <c r="F6" s="771"/>
      <c r="G6" s="771"/>
      <c r="H6" s="771"/>
      <c r="I6" s="771"/>
      <c r="J6" s="771"/>
    </row>
    <row r="7" spans="1:10">
      <c r="A7" s="773" t="s">
        <v>190</v>
      </c>
      <c r="B7" s="771"/>
      <c r="C7" s="771"/>
      <c r="D7" s="771"/>
      <c r="E7" s="771"/>
      <c r="F7" s="771"/>
      <c r="G7" s="771"/>
      <c r="H7" s="771"/>
      <c r="I7" s="771"/>
      <c r="J7" s="771"/>
    </row>
    <row r="8" spans="1:10">
      <c r="A8" s="773" t="s">
        <v>191</v>
      </c>
      <c r="B8" s="771"/>
      <c r="C8" s="771"/>
      <c r="D8" s="771"/>
      <c r="E8" s="771"/>
      <c r="F8" s="771"/>
      <c r="G8" s="771"/>
      <c r="H8" s="771"/>
      <c r="I8" s="771"/>
      <c r="J8" s="771"/>
    </row>
    <row r="9" spans="1:10">
      <c r="A9" s="773" t="s">
        <v>192</v>
      </c>
      <c r="B9" s="771"/>
      <c r="C9" s="771"/>
      <c r="D9" s="771"/>
      <c r="E9" s="771"/>
      <c r="F9" s="771"/>
      <c r="G9" s="771"/>
      <c r="H9" s="771"/>
      <c r="I9" s="771"/>
      <c r="J9" s="771"/>
    </row>
    <row r="10" spans="1:10">
      <c r="A10" s="773" t="s">
        <v>193</v>
      </c>
      <c r="B10" s="771"/>
      <c r="C10" s="771"/>
      <c r="D10" s="771"/>
      <c r="E10" s="771"/>
      <c r="F10" s="771"/>
      <c r="G10" s="771"/>
      <c r="H10" s="771"/>
      <c r="I10" s="771"/>
      <c r="J10" s="771"/>
    </row>
    <row r="11" spans="1:10">
      <c r="A11" s="773" t="s">
        <v>194</v>
      </c>
      <c r="B11" s="771"/>
      <c r="C11" s="771"/>
      <c r="D11" s="771"/>
      <c r="E11" s="771"/>
      <c r="F11" s="771"/>
      <c r="G11" s="771"/>
      <c r="H11" s="771"/>
      <c r="I11" s="771"/>
      <c r="J11" s="771"/>
    </row>
    <row r="12" spans="1:10">
      <c r="A12" s="773" t="s">
        <v>195</v>
      </c>
      <c r="B12" s="771"/>
      <c r="C12" s="771"/>
      <c r="D12" s="771"/>
      <c r="E12" s="771"/>
      <c r="F12" s="771"/>
      <c r="G12" s="771"/>
      <c r="H12" s="771"/>
      <c r="I12" s="771"/>
      <c r="J12" s="771"/>
    </row>
    <row r="13" spans="1:10">
      <c r="A13" s="773" t="s">
        <v>196</v>
      </c>
      <c r="B13" s="771"/>
      <c r="C13" s="771"/>
      <c r="D13" s="771"/>
      <c r="E13" s="771"/>
      <c r="F13" s="771"/>
      <c r="G13" s="771"/>
      <c r="H13" s="771"/>
      <c r="I13" s="771"/>
      <c r="J13" s="771"/>
    </row>
    <row r="14" ht="22.5" spans="1:10">
      <c r="A14" s="773" t="s">
        <v>197</v>
      </c>
      <c r="B14" s="771"/>
      <c r="C14" s="771"/>
      <c r="D14" s="771"/>
      <c r="E14" s="771"/>
      <c r="F14" s="771"/>
      <c r="G14" s="771"/>
      <c r="H14" s="771"/>
      <c r="I14" s="771"/>
      <c r="J14" s="771"/>
    </row>
    <row r="15" spans="1:10">
      <c r="A15" s="773" t="s">
        <v>198</v>
      </c>
      <c r="B15" s="771"/>
      <c r="C15" s="771"/>
      <c r="D15" s="771"/>
      <c r="E15" s="771"/>
      <c r="F15" s="771"/>
      <c r="G15" s="771"/>
      <c r="H15" s="771"/>
      <c r="I15" s="771"/>
      <c r="J15" s="771"/>
    </row>
    <row r="16" spans="1:10">
      <c r="A16" s="773" t="s">
        <v>199</v>
      </c>
      <c r="B16" s="771"/>
      <c r="C16" s="771"/>
      <c r="D16" s="771"/>
      <c r="E16" s="771"/>
      <c r="F16" s="771"/>
      <c r="G16" s="771"/>
      <c r="H16" s="771"/>
      <c r="I16" s="771"/>
      <c r="J16" s="771"/>
    </row>
    <row r="17" spans="1:10">
      <c r="A17" s="771"/>
      <c r="B17" s="771"/>
      <c r="C17" s="771"/>
      <c r="D17" s="771"/>
      <c r="E17" s="771"/>
      <c r="F17" s="771"/>
      <c r="G17" s="771"/>
      <c r="H17" s="771"/>
      <c r="I17" s="771"/>
      <c r="J17" s="771"/>
    </row>
    <row r="18" spans="1:10">
      <c r="A18" s="771"/>
      <c r="B18" s="771"/>
      <c r="C18" s="771"/>
      <c r="D18" s="771"/>
      <c r="E18" s="771"/>
      <c r="F18" s="771"/>
      <c r="G18" s="771"/>
      <c r="H18" s="771"/>
      <c r="I18" s="771"/>
      <c r="J18" s="771"/>
    </row>
    <row r="19" spans="1:10">
      <c r="A19" s="774" t="s">
        <v>200</v>
      </c>
      <c r="B19" s="771"/>
      <c r="C19" s="771"/>
      <c r="D19" s="771"/>
      <c r="E19" s="771"/>
      <c r="F19" s="771"/>
      <c r="G19" s="771"/>
      <c r="H19" s="771"/>
      <c r="I19" s="771"/>
      <c r="J19" s="771"/>
    </row>
    <row r="20" spans="1:10">
      <c r="A20" s="774" t="s">
        <v>201</v>
      </c>
      <c r="B20" s="771"/>
      <c r="C20" s="771"/>
      <c r="D20" s="771"/>
      <c r="E20" s="771"/>
      <c r="F20" s="771"/>
      <c r="G20" s="771"/>
      <c r="H20" s="771"/>
      <c r="I20" s="771"/>
      <c r="J20" s="771"/>
    </row>
    <row r="21" spans="1:10">
      <c r="A21" s="774" t="s">
        <v>202</v>
      </c>
      <c r="B21" s="771"/>
      <c r="C21" s="771"/>
      <c r="D21" s="771"/>
      <c r="E21" s="771"/>
      <c r="F21" s="771"/>
      <c r="G21" s="771"/>
      <c r="H21" s="771"/>
      <c r="I21" s="771"/>
      <c r="J21" s="771"/>
    </row>
    <row r="22" spans="1:10">
      <c r="A22" s="771"/>
      <c r="B22" s="771"/>
      <c r="C22" s="771"/>
      <c r="D22" s="771"/>
      <c r="E22" s="771"/>
      <c r="F22" s="771"/>
      <c r="G22" s="771"/>
      <c r="H22" s="771"/>
      <c r="I22" s="771"/>
      <c r="J22" s="771"/>
    </row>
    <row r="23" spans="1:10">
      <c r="A23" s="771"/>
      <c r="B23" s="771"/>
      <c r="C23" s="771"/>
      <c r="D23" s="771"/>
      <c r="E23" s="771"/>
      <c r="F23" s="771"/>
      <c r="G23" s="771"/>
      <c r="H23" s="771"/>
      <c r="I23" s="771"/>
      <c r="J23" s="771"/>
    </row>
    <row r="24" spans="1:10">
      <c r="A24" s="771"/>
      <c r="B24" s="771"/>
      <c r="C24" s="771"/>
      <c r="D24" s="771"/>
      <c r="E24" s="771"/>
      <c r="F24" s="771"/>
      <c r="G24" s="771"/>
      <c r="H24" s="771"/>
      <c r="I24" s="771"/>
      <c r="J24" s="771"/>
    </row>
    <row r="25" spans="1:10">
      <c r="A25" s="771"/>
      <c r="B25" s="771"/>
      <c r="C25" s="771"/>
      <c r="D25" s="771"/>
      <c r="E25" s="771"/>
      <c r="F25" s="771"/>
      <c r="G25" s="771"/>
      <c r="H25" s="771"/>
      <c r="I25" s="771"/>
      <c r="J25" s="771"/>
    </row>
    <row r="26" spans="1:10">
      <c r="A26" s="771"/>
      <c r="B26" s="771"/>
      <c r="C26" s="771"/>
      <c r="D26" s="771"/>
      <c r="E26" s="771"/>
      <c r="F26" s="771"/>
      <c r="G26" s="771"/>
      <c r="H26" s="771"/>
      <c r="I26" s="771"/>
      <c r="J26" s="771"/>
    </row>
    <row r="27" spans="1:10">
      <c r="A27" s="771"/>
      <c r="B27" s="771"/>
      <c r="C27" s="771"/>
      <c r="D27" s="771"/>
      <c r="E27" s="771"/>
      <c r="F27" s="771"/>
      <c r="G27" s="771"/>
      <c r="H27" s="771"/>
      <c r="I27" s="771"/>
      <c r="J27" s="771"/>
    </row>
    <row r="28" spans="1:10">
      <c r="A28" s="771"/>
      <c r="B28" s="771"/>
      <c r="C28" s="771"/>
      <c r="D28" s="771"/>
      <c r="E28" s="771"/>
      <c r="F28" s="771"/>
      <c r="G28" s="771"/>
      <c r="H28" s="771"/>
      <c r="I28" s="771"/>
      <c r="J28" s="771"/>
    </row>
    <row r="29" spans="1:10">
      <c r="A29" s="771"/>
      <c r="B29" s="771"/>
      <c r="C29" s="771"/>
      <c r="D29" s="771"/>
      <c r="E29" s="771"/>
      <c r="F29" s="771"/>
      <c r="G29" s="771"/>
      <c r="H29" s="771"/>
      <c r="I29" s="771"/>
      <c r="J29" s="771"/>
    </row>
    <row r="30" spans="1:10">
      <c r="A30" s="771"/>
      <c r="B30" s="771"/>
      <c r="C30" s="771"/>
      <c r="D30" s="771"/>
      <c r="E30" s="771"/>
      <c r="F30" s="771"/>
      <c r="G30" s="771"/>
      <c r="H30" s="771"/>
      <c r="I30" s="771"/>
      <c r="J30" s="771"/>
    </row>
    <row r="31" spans="1:10">
      <c r="A31" s="771"/>
      <c r="B31" s="771"/>
      <c r="C31" s="771"/>
      <c r="D31" s="771"/>
      <c r="E31" s="771"/>
      <c r="F31" s="771"/>
      <c r="G31" s="771"/>
      <c r="H31" s="771"/>
      <c r="I31" s="771"/>
      <c r="J31" s="771"/>
    </row>
    <row r="32" spans="1:10">
      <c r="A32" s="771"/>
      <c r="B32" s="771"/>
      <c r="C32" s="771"/>
      <c r="D32" s="771"/>
      <c r="E32" s="771"/>
      <c r="F32" s="771"/>
      <c r="G32" s="771"/>
      <c r="H32" s="771"/>
      <c r="I32" s="771"/>
      <c r="J32" s="771"/>
    </row>
    <row r="33" spans="1:10">
      <c r="A33" s="771"/>
      <c r="B33" s="771"/>
      <c r="C33" s="771"/>
      <c r="D33" s="771"/>
      <c r="E33" s="771"/>
      <c r="F33" s="771"/>
      <c r="G33" s="771"/>
      <c r="H33" s="771"/>
      <c r="I33" s="771"/>
      <c r="J33" s="771"/>
    </row>
    <row r="34" spans="1:10">
      <c r="A34" s="771"/>
      <c r="B34" s="771"/>
      <c r="C34" s="771"/>
      <c r="D34" s="771"/>
      <c r="E34" s="771"/>
      <c r="F34" s="771"/>
      <c r="G34" s="771"/>
      <c r="H34" s="771"/>
      <c r="I34" s="771"/>
      <c r="J34" s="771"/>
    </row>
    <row r="35" spans="1:10">
      <c r="A35" s="771"/>
      <c r="B35" s="771"/>
      <c r="C35" s="771"/>
      <c r="D35" s="771"/>
      <c r="E35" s="771"/>
      <c r="F35" s="771"/>
      <c r="G35" s="771"/>
      <c r="H35" s="771"/>
      <c r="I35" s="771"/>
      <c r="J35" s="771"/>
    </row>
    <row r="36" spans="1:10">
      <c r="A36" s="771"/>
      <c r="B36" s="771"/>
      <c r="C36" s="771"/>
      <c r="D36" s="771"/>
      <c r="E36" s="771"/>
      <c r="F36" s="771"/>
      <c r="G36" s="771"/>
      <c r="H36" s="771"/>
      <c r="I36" s="771"/>
      <c r="J36" s="771"/>
    </row>
    <row r="37" spans="1:10">
      <c r="A37" s="771"/>
      <c r="B37" s="771"/>
      <c r="C37" s="771"/>
      <c r="D37" s="771"/>
      <c r="E37" s="771"/>
      <c r="F37" s="771"/>
      <c r="G37" s="771"/>
      <c r="H37" s="771"/>
      <c r="I37" s="771"/>
      <c r="J37" s="771"/>
    </row>
    <row r="38" spans="1:10">
      <c r="A38" s="771"/>
      <c r="B38" s="771"/>
      <c r="C38" s="771"/>
      <c r="D38" s="771"/>
      <c r="E38" s="771"/>
      <c r="F38" s="771"/>
      <c r="G38" s="771"/>
      <c r="H38" s="771"/>
      <c r="I38" s="771"/>
      <c r="J38" s="771"/>
    </row>
    <row r="39" spans="1:10">
      <c r="A39" s="771"/>
      <c r="B39" s="771"/>
      <c r="C39" s="771"/>
      <c r="D39" s="771"/>
      <c r="E39" s="771"/>
      <c r="F39" s="771"/>
      <c r="G39" s="771"/>
      <c r="H39" s="771"/>
      <c r="I39" s="771"/>
      <c r="J39" s="771"/>
    </row>
    <row r="40" spans="1:10">
      <c r="A40" s="771"/>
      <c r="B40" s="771"/>
      <c r="C40" s="771"/>
      <c r="D40" s="771"/>
      <c r="E40" s="771"/>
      <c r="F40" s="771"/>
      <c r="G40" s="771"/>
      <c r="H40" s="771"/>
      <c r="I40" s="771"/>
      <c r="J40" s="771"/>
    </row>
    <row r="41" spans="1:10">
      <c r="A41" s="771"/>
      <c r="B41" s="771"/>
      <c r="C41" s="771"/>
      <c r="D41" s="771"/>
      <c r="E41" s="771"/>
      <c r="F41" s="771"/>
      <c r="G41" s="771"/>
      <c r="H41" s="771"/>
      <c r="I41" s="771"/>
      <c r="J41" s="771"/>
    </row>
    <row r="42" spans="1:10">
      <c r="A42" s="771"/>
      <c r="B42" s="771"/>
      <c r="C42" s="771"/>
      <c r="D42" s="771"/>
      <c r="E42" s="771"/>
      <c r="F42" s="771"/>
      <c r="G42" s="771"/>
      <c r="H42" s="771"/>
      <c r="I42" s="771"/>
      <c r="J42" s="771"/>
    </row>
    <row r="43" spans="1:10">
      <c r="A43" s="771"/>
      <c r="B43" s="771"/>
      <c r="C43" s="771"/>
      <c r="D43" s="771"/>
      <c r="E43" s="771"/>
      <c r="F43" s="771"/>
      <c r="G43" s="771"/>
      <c r="H43" s="771"/>
      <c r="I43" s="771"/>
      <c r="J43" s="771"/>
    </row>
    <row r="44" spans="1:10">
      <c r="A44" s="771"/>
      <c r="B44" s="771"/>
      <c r="C44" s="771"/>
      <c r="D44" s="771"/>
      <c r="E44" s="771"/>
      <c r="F44" s="771"/>
      <c r="G44" s="771"/>
      <c r="H44" s="771"/>
      <c r="I44" s="771"/>
      <c r="J44" s="771"/>
    </row>
    <row r="45" spans="1:10">
      <c r="A45" s="771"/>
      <c r="B45" s="771"/>
      <c r="C45" s="771"/>
      <c r="D45" s="771"/>
      <c r="E45" s="771"/>
      <c r="F45" s="771"/>
      <c r="G45" s="771"/>
      <c r="H45" s="771"/>
      <c r="I45" s="771"/>
      <c r="J45" s="771"/>
    </row>
    <row r="46" spans="1:10">
      <c r="A46" s="771"/>
      <c r="B46" s="771"/>
      <c r="C46" s="771"/>
      <c r="D46" s="771"/>
      <c r="E46" s="771"/>
      <c r="F46" s="771"/>
      <c r="G46" s="771"/>
      <c r="H46" s="771"/>
      <c r="I46" s="771"/>
      <c r="J46" s="771"/>
    </row>
    <row r="47" spans="1:10">
      <c r="A47" s="771"/>
      <c r="B47" s="771"/>
      <c r="C47" s="771"/>
      <c r="D47" s="771"/>
      <c r="E47" s="771"/>
      <c r="F47" s="771"/>
      <c r="G47" s="771"/>
      <c r="H47" s="771"/>
      <c r="I47" s="771"/>
      <c r="J47" s="771"/>
    </row>
    <row r="48" spans="1:10">
      <c r="A48" s="771"/>
      <c r="B48" s="771"/>
      <c r="C48" s="771"/>
      <c r="D48" s="771"/>
      <c r="E48" s="771"/>
      <c r="F48" s="771"/>
      <c r="G48" s="771"/>
      <c r="H48" s="771"/>
      <c r="I48" s="771"/>
      <c r="J48" s="771"/>
    </row>
    <row r="49" spans="1:10">
      <c r="A49" s="771"/>
      <c r="B49" s="771"/>
      <c r="C49" s="771"/>
      <c r="D49" s="771"/>
      <c r="E49" s="771"/>
      <c r="F49" s="771"/>
      <c r="G49" s="771"/>
      <c r="H49" s="771"/>
      <c r="I49" s="771"/>
      <c r="J49" s="771"/>
    </row>
    <row r="50" spans="1:10">
      <c r="A50" s="771"/>
      <c r="B50" s="771"/>
      <c r="C50" s="771"/>
      <c r="D50" s="771"/>
      <c r="E50" s="771"/>
      <c r="F50" s="771"/>
      <c r="G50" s="771"/>
      <c r="H50" s="771"/>
      <c r="I50" s="771"/>
      <c r="J50" s="771"/>
    </row>
    <row r="51" spans="1:10">
      <c r="A51" s="771"/>
      <c r="B51" s="771"/>
      <c r="C51" s="771"/>
      <c r="D51" s="771"/>
      <c r="E51" s="771"/>
      <c r="F51" s="771"/>
      <c r="G51" s="771"/>
      <c r="H51" s="771"/>
      <c r="I51" s="771"/>
      <c r="J51" s="771"/>
    </row>
    <row r="52" spans="1:10">
      <c r="A52" s="771"/>
      <c r="B52" s="771"/>
      <c r="C52" s="771"/>
      <c r="D52" s="771"/>
      <c r="E52" s="771"/>
      <c r="F52" s="771"/>
      <c r="G52" s="771"/>
      <c r="H52" s="771"/>
      <c r="I52" s="771"/>
      <c r="J52" s="771"/>
    </row>
    <row r="53" spans="1:10">
      <c r="A53" s="771"/>
      <c r="B53" s="771"/>
      <c r="C53" s="771"/>
      <c r="D53" s="771"/>
      <c r="E53" s="771"/>
      <c r="F53" s="771"/>
      <c r="G53" s="771"/>
      <c r="H53" s="771"/>
      <c r="I53" s="771"/>
      <c r="J53" s="771"/>
    </row>
    <row r="54" spans="1:10">
      <c r="A54" s="771"/>
      <c r="B54" s="771"/>
      <c r="C54" s="771"/>
      <c r="D54" s="771"/>
      <c r="E54" s="771"/>
      <c r="F54" s="771"/>
      <c r="G54" s="771"/>
      <c r="H54" s="771"/>
      <c r="I54" s="771"/>
      <c r="J54" s="771"/>
    </row>
    <row r="55" spans="1:10">
      <c r="A55" s="771"/>
      <c r="B55" s="771"/>
      <c r="C55" s="771"/>
      <c r="D55" s="771"/>
      <c r="E55" s="771"/>
      <c r="F55" s="771"/>
      <c r="G55" s="771"/>
      <c r="H55" s="771"/>
      <c r="I55" s="771"/>
      <c r="J55" s="771"/>
    </row>
    <row r="56" spans="1:10">
      <c r="A56" s="771"/>
      <c r="B56" s="771"/>
      <c r="C56" s="771"/>
      <c r="D56" s="771"/>
      <c r="E56" s="771"/>
      <c r="F56" s="771"/>
      <c r="G56" s="771"/>
      <c r="H56" s="771"/>
      <c r="I56" s="771"/>
      <c r="J56" s="771"/>
    </row>
    <row r="57" spans="1:10">
      <c r="A57" s="771"/>
      <c r="B57" s="771"/>
      <c r="C57" s="771"/>
      <c r="D57" s="771"/>
      <c r="E57" s="771"/>
      <c r="F57" s="771"/>
      <c r="G57" s="771"/>
      <c r="H57" s="771"/>
      <c r="I57" s="771"/>
      <c r="J57" s="771"/>
    </row>
    <row r="58" spans="1:10">
      <c r="A58" s="771"/>
      <c r="B58" s="771"/>
      <c r="C58" s="771"/>
      <c r="D58" s="771"/>
      <c r="E58" s="771"/>
      <c r="F58" s="771"/>
      <c r="G58" s="771"/>
      <c r="H58" s="771"/>
      <c r="I58" s="771"/>
      <c r="J58" s="771"/>
    </row>
    <row r="59" spans="1:10">
      <c r="A59" s="771"/>
      <c r="B59" s="771"/>
      <c r="C59" s="771"/>
      <c r="D59" s="771"/>
      <c r="E59" s="771"/>
      <c r="F59" s="771"/>
      <c r="G59" s="771"/>
      <c r="H59" s="771"/>
      <c r="I59" s="771"/>
      <c r="J59" s="771"/>
    </row>
    <row r="60" spans="1:10">
      <c r="A60" s="771"/>
      <c r="B60" s="771"/>
      <c r="C60" s="771"/>
      <c r="D60" s="771"/>
      <c r="E60" s="771"/>
      <c r="F60" s="771"/>
      <c r="G60" s="771"/>
      <c r="H60" s="771"/>
      <c r="I60" s="771"/>
      <c r="J60" s="771"/>
    </row>
  </sheetData>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indexed="51"/>
  </sheetPr>
  <dimension ref="A1:O4731"/>
  <sheetViews>
    <sheetView topLeftCell="A73" workbookViewId="0">
      <selection activeCell="J7" sqref="J7:L4699"/>
    </sheetView>
  </sheetViews>
  <sheetFormatPr defaultColWidth="9" defaultRowHeight="15.75" customHeight="1"/>
  <cols>
    <col min="1" max="1" width="4.625" style="418" customWidth="1"/>
    <col min="2" max="2" width="31.2" style="420" customWidth="1"/>
    <col min="3" max="3" width="12" style="421" hidden="1" customWidth="1"/>
    <col min="4" max="4" width="5.1" style="418" customWidth="1"/>
    <col min="5" max="5" width="4.5" style="421" customWidth="1"/>
    <col min="6" max="6" width="7.125" style="421" customWidth="1"/>
    <col min="7" max="7" width="10.875" style="422" customWidth="1"/>
    <col min="8" max="8" width="11.5583333333333" style="422" customWidth="1"/>
    <col min="9" max="9" width="13.55" style="422" customWidth="1"/>
    <col min="10" max="11" width="9.625" style="421" customWidth="1"/>
    <col min="12" max="12" width="12.55" style="421" customWidth="1"/>
    <col min="13" max="13" width="14.2166666666667" style="421" customWidth="1"/>
    <col min="14" max="14" width="9.4" style="421" customWidth="1"/>
    <col min="15" max="15" width="8.9" style="421" customWidth="1"/>
    <col min="16" max="16384" width="9" style="421"/>
  </cols>
  <sheetData>
    <row r="1" s="417" customFormat="1" ht="25.5" customHeight="1" spans="1:15">
      <c r="A1" s="423" t="s">
        <v>654</v>
      </c>
      <c r="B1" s="423"/>
      <c r="C1" s="423"/>
      <c r="D1" s="423"/>
      <c r="E1" s="423"/>
      <c r="F1" s="423"/>
      <c r="G1" s="423"/>
      <c r="H1" s="423"/>
      <c r="I1" s="423"/>
      <c r="J1" s="423"/>
      <c r="K1" s="423"/>
      <c r="L1" s="423"/>
      <c r="M1" s="423"/>
      <c r="N1" s="449"/>
      <c r="O1" s="449"/>
    </row>
    <row r="2" customHeight="1" spans="1:15">
      <c r="A2" s="424"/>
      <c r="B2" s="425"/>
      <c r="C2" s="424"/>
      <c r="D2" s="424"/>
      <c r="E2" s="424"/>
      <c r="F2" s="424"/>
      <c r="G2" s="424"/>
      <c r="H2" s="424"/>
      <c r="I2" s="424"/>
      <c r="J2" s="424"/>
      <c r="K2" s="424"/>
      <c r="L2" s="450"/>
      <c r="M2" s="450"/>
      <c r="N2" s="450"/>
      <c r="O2" s="451" t="s">
        <v>655</v>
      </c>
    </row>
    <row r="3" customHeight="1" spans="1:15">
      <c r="A3" s="426" t="str">
        <f>申报表封面!A8</f>
        <v>评估基准日：2022年8月31日</v>
      </c>
      <c r="B3" s="426"/>
      <c r="C3" s="426"/>
      <c r="D3" s="426"/>
      <c r="E3" s="426"/>
      <c r="F3" s="426"/>
      <c r="G3" s="426"/>
      <c r="H3" s="426"/>
      <c r="I3" s="426"/>
      <c r="J3" s="426"/>
      <c r="K3" s="426"/>
      <c r="L3" s="426"/>
      <c r="M3" s="426"/>
      <c r="N3" s="426"/>
      <c r="O3" s="426"/>
    </row>
    <row r="4" customHeight="1" spans="1:15">
      <c r="A4" s="427" t="str">
        <f>申报表封面!C14</f>
        <v>被评估单位：湖南森华木业有限公司</v>
      </c>
      <c r="B4" s="428"/>
      <c r="C4" s="429"/>
      <c r="D4" s="430"/>
      <c r="E4" s="429"/>
      <c r="F4" s="429"/>
      <c r="G4" s="431"/>
      <c r="H4" s="431"/>
      <c r="I4" s="431"/>
      <c r="J4" s="429"/>
      <c r="K4" s="429"/>
      <c r="O4" s="452" t="s">
        <v>373</v>
      </c>
    </row>
    <row r="5" s="418" customFormat="1" customHeight="1" spans="1:15">
      <c r="A5" s="432" t="s">
        <v>363</v>
      </c>
      <c r="B5" s="433" t="s">
        <v>656</v>
      </c>
      <c r="C5" s="434" t="s">
        <v>657</v>
      </c>
      <c r="D5" s="435" t="s">
        <v>658</v>
      </c>
      <c r="E5" s="435" t="s">
        <v>659</v>
      </c>
      <c r="F5" s="435" t="s">
        <v>660</v>
      </c>
      <c r="G5" s="436" t="s">
        <v>574</v>
      </c>
      <c r="H5" s="437"/>
      <c r="I5" s="453"/>
      <c r="J5" s="454" t="s">
        <v>575</v>
      </c>
      <c r="K5" s="437"/>
      <c r="L5" s="455"/>
      <c r="M5" s="456" t="s">
        <v>576</v>
      </c>
      <c r="N5" s="456" t="s">
        <v>661</v>
      </c>
      <c r="O5" s="456" t="s">
        <v>506</v>
      </c>
    </row>
    <row r="6" s="418" customFormat="1" customHeight="1" spans="1:15">
      <c r="A6" s="438"/>
      <c r="B6" s="439"/>
      <c r="C6" s="440"/>
      <c r="D6" s="441"/>
      <c r="E6" s="442"/>
      <c r="F6" s="441"/>
      <c r="G6" s="434" t="s">
        <v>662</v>
      </c>
      <c r="H6" s="434" t="s">
        <v>663</v>
      </c>
      <c r="I6" s="434" t="s">
        <v>664</v>
      </c>
      <c r="J6" s="457" t="s">
        <v>665</v>
      </c>
      <c r="K6" s="434" t="s">
        <v>666</v>
      </c>
      <c r="L6" s="458" t="s">
        <v>664</v>
      </c>
      <c r="M6" s="459"/>
      <c r="N6" s="459"/>
      <c r="O6" s="459"/>
    </row>
    <row r="7" s="419" customFormat="1" customHeight="1" spans="1:15">
      <c r="A7" s="443" t="s">
        <v>667</v>
      </c>
      <c r="B7" s="444" t="s">
        <v>668</v>
      </c>
      <c r="C7" s="445"/>
      <c r="D7" s="446" t="s">
        <v>669</v>
      </c>
      <c r="E7" s="446" t="s">
        <v>670</v>
      </c>
      <c r="F7" s="446" t="s">
        <v>671</v>
      </c>
      <c r="G7" s="447">
        <v>2</v>
      </c>
      <c r="H7" s="448">
        <v>23.47</v>
      </c>
      <c r="I7" s="447">
        <v>46.93</v>
      </c>
      <c r="J7" s="460">
        <v>2</v>
      </c>
      <c r="K7" s="448">
        <v>8.21</v>
      </c>
      <c r="L7" s="448">
        <v>16.42</v>
      </c>
      <c r="M7" s="448">
        <f>L7-I7</f>
        <v>-30.51</v>
      </c>
      <c r="N7" s="448">
        <f>IF(I7=0,0,ROUND(M7/I7*100,2))</f>
        <v>-65.01</v>
      </c>
      <c r="O7" s="461"/>
    </row>
    <row r="8" s="419" customFormat="1" customHeight="1" spans="1:15">
      <c r="A8" s="443" t="s">
        <v>672</v>
      </c>
      <c r="B8" s="444" t="s">
        <v>673</v>
      </c>
      <c r="C8" s="445"/>
      <c r="D8" s="446" t="s">
        <v>674</v>
      </c>
      <c r="E8" s="446" t="s">
        <v>667</v>
      </c>
      <c r="F8" s="446" t="s">
        <v>671</v>
      </c>
      <c r="G8" s="447">
        <v>27</v>
      </c>
      <c r="H8" s="448">
        <v>14.15</v>
      </c>
      <c r="I8" s="447">
        <v>382.03</v>
      </c>
      <c r="J8" s="460">
        <v>27</v>
      </c>
      <c r="K8" s="448">
        <v>4.95</v>
      </c>
      <c r="L8" s="448">
        <v>133.65</v>
      </c>
      <c r="M8" s="448">
        <f t="shared" ref="M8:M71" si="0">L8-I8</f>
        <v>-248.38</v>
      </c>
      <c r="N8" s="448">
        <f t="shared" ref="N8:N71" si="1">IF(I8=0,0,ROUND(M8/I8*100,2))</f>
        <v>-65.02</v>
      </c>
      <c r="O8" s="461"/>
    </row>
    <row r="9" s="419" customFormat="1" customHeight="1" spans="1:15">
      <c r="A9" s="443" t="s">
        <v>675</v>
      </c>
      <c r="B9" s="444" t="s">
        <v>676</v>
      </c>
      <c r="C9" s="445"/>
      <c r="D9" s="446" t="s">
        <v>677</v>
      </c>
      <c r="E9" s="446" t="s">
        <v>675</v>
      </c>
      <c r="F9" s="446" t="s">
        <v>671</v>
      </c>
      <c r="G9" s="447">
        <v>3</v>
      </c>
      <c r="H9" s="448">
        <v>3.94</v>
      </c>
      <c r="I9" s="447">
        <v>11.83</v>
      </c>
      <c r="J9" s="460">
        <v>3</v>
      </c>
      <c r="K9" s="448">
        <v>0.92</v>
      </c>
      <c r="L9" s="448">
        <v>2.76</v>
      </c>
      <c r="M9" s="448">
        <f t="shared" si="0"/>
        <v>-9.07</v>
      </c>
      <c r="N9" s="448">
        <f t="shared" si="1"/>
        <v>-76.67</v>
      </c>
      <c r="O9" s="461"/>
    </row>
    <row r="10" s="419" customFormat="1" customHeight="1" spans="1:15">
      <c r="A10" s="443" t="s">
        <v>70</v>
      </c>
      <c r="B10" s="444" t="s">
        <v>678</v>
      </c>
      <c r="C10" s="445"/>
      <c r="D10" s="446" t="s">
        <v>679</v>
      </c>
      <c r="E10" s="446" t="s">
        <v>667</v>
      </c>
      <c r="F10" s="446" t="s">
        <v>671</v>
      </c>
      <c r="G10" s="447">
        <v>10</v>
      </c>
      <c r="H10" s="448">
        <v>159.29</v>
      </c>
      <c r="I10" s="447">
        <v>1592.92</v>
      </c>
      <c r="J10" s="460">
        <v>10</v>
      </c>
      <c r="K10" s="448">
        <v>55.75</v>
      </c>
      <c r="L10" s="448">
        <v>557.5</v>
      </c>
      <c r="M10" s="448">
        <f t="shared" si="0"/>
        <v>-1035.42</v>
      </c>
      <c r="N10" s="448">
        <f t="shared" si="1"/>
        <v>-65</v>
      </c>
      <c r="O10" s="461"/>
    </row>
    <row r="11" s="419" customFormat="1" customHeight="1" spans="1:15">
      <c r="A11" s="443" t="s">
        <v>142</v>
      </c>
      <c r="B11" s="444" t="s">
        <v>680</v>
      </c>
      <c r="C11" s="445"/>
      <c r="D11" s="446" t="s">
        <v>679</v>
      </c>
      <c r="E11" s="446" t="s">
        <v>675</v>
      </c>
      <c r="F11" s="446" t="s">
        <v>671</v>
      </c>
      <c r="G11" s="447">
        <v>2</v>
      </c>
      <c r="H11" s="448">
        <v>23.93</v>
      </c>
      <c r="I11" s="447">
        <v>47.86</v>
      </c>
      <c r="J11" s="460">
        <v>2</v>
      </c>
      <c r="K11" s="448">
        <v>5.59</v>
      </c>
      <c r="L11" s="448">
        <v>11.18</v>
      </c>
      <c r="M11" s="448">
        <f t="shared" si="0"/>
        <v>-36.68</v>
      </c>
      <c r="N11" s="448">
        <f t="shared" si="1"/>
        <v>-76.64</v>
      </c>
      <c r="O11" s="461"/>
    </row>
    <row r="12" s="419" customFormat="1" customHeight="1" spans="1:15">
      <c r="A12" s="443" t="s">
        <v>168</v>
      </c>
      <c r="B12" s="444" t="s">
        <v>681</v>
      </c>
      <c r="C12" s="445"/>
      <c r="D12" s="446" t="s">
        <v>679</v>
      </c>
      <c r="E12" s="446" t="s">
        <v>667</v>
      </c>
      <c r="F12" s="446" t="s">
        <v>671</v>
      </c>
      <c r="G12" s="447">
        <v>26</v>
      </c>
      <c r="H12" s="448">
        <v>15.93</v>
      </c>
      <c r="I12" s="447">
        <v>414.16</v>
      </c>
      <c r="J12" s="460">
        <v>26</v>
      </c>
      <c r="K12" s="448">
        <v>5.58</v>
      </c>
      <c r="L12" s="448">
        <v>145.08</v>
      </c>
      <c r="M12" s="448">
        <f t="shared" si="0"/>
        <v>-269.08</v>
      </c>
      <c r="N12" s="448">
        <f t="shared" si="1"/>
        <v>-64.97</v>
      </c>
      <c r="O12" s="461"/>
    </row>
    <row r="13" s="419" customFormat="1" customHeight="1" spans="1:15">
      <c r="A13" s="443" t="s">
        <v>682</v>
      </c>
      <c r="B13" s="444" t="s">
        <v>683</v>
      </c>
      <c r="C13" s="445"/>
      <c r="D13" s="446" t="s">
        <v>684</v>
      </c>
      <c r="E13" s="446" t="s">
        <v>667</v>
      </c>
      <c r="F13" s="446" t="s">
        <v>671</v>
      </c>
      <c r="G13" s="447">
        <v>13</v>
      </c>
      <c r="H13" s="448">
        <v>55.75</v>
      </c>
      <c r="I13" s="447">
        <v>724.78</v>
      </c>
      <c r="J13" s="460">
        <v>13</v>
      </c>
      <c r="K13" s="448">
        <v>19.51</v>
      </c>
      <c r="L13" s="448">
        <v>253.63</v>
      </c>
      <c r="M13" s="448">
        <f t="shared" si="0"/>
        <v>-471.15</v>
      </c>
      <c r="N13" s="448">
        <f t="shared" si="1"/>
        <v>-65.01</v>
      </c>
      <c r="O13" s="461"/>
    </row>
    <row r="14" s="419" customFormat="1" customHeight="1" spans="1:15">
      <c r="A14" s="443" t="s">
        <v>685</v>
      </c>
      <c r="B14" s="444" t="s">
        <v>686</v>
      </c>
      <c r="C14" s="445"/>
      <c r="D14" s="446" t="s">
        <v>679</v>
      </c>
      <c r="E14" s="446" t="s">
        <v>675</v>
      </c>
      <c r="F14" s="446" t="s">
        <v>671</v>
      </c>
      <c r="G14" s="447">
        <v>4</v>
      </c>
      <c r="H14" s="448">
        <v>116.45</v>
      </c>
      <c r="I14" s="447">
        <v>465.81</v>
      </c>
      <c r="J14" s="460">
        <v>4</v>
      </c>
      <c r="K14" s="448">
        <v>27.21</v>
      </c>
      <c r="L14" s="448">
        <v>108.84</v>
      </c>
      <c r="M14" s="448">
        <f t="shared" si="0"/>
        <v>-356.97</v>
      </c>
      <c r="N14" s="448">
        <f t="shared" si="1"/>
        <v>-76.63</v>
      </c>
      <c r="O14" s="461"/>
    </row>
    <row r="15" s="419" customFormat="1" customHeight="1" spans="1:15">
      <c r="A15" s="443" t="s">
        <v>687</v>
      </c>
      <c r="B15" s="444" t="s">
        <v>688</v>
      </c>
      <c r="C15" s="445"/>
      <c r="D15" s="446" t="s">
        <v>679</v>
      </c>
      <c r="E15" s="446" t="s">
        <v>675</v>
      </c>
      <c r="F15" s="446" t="s">
        <v>671</v>
      </c>
      <c r="G15" s="447">
        <v>4</v>
      </c>
      <c r="H15" s="448">
        <v>91.88</v>
      </c>
      <c r="I15" s="447">
        <v>367.52</v>
      </c>
      <c r="J15" s="460">
        <v>4</v>
      </c>
      <c r="K15" s="448">
        <v>21.47</v>
      </c>
      <c r="L15" s="448">
        <v>85.88</v>
      </c>
      <c r="M15" s="448">
        <f t="shared" si="0"/>
        <v>-281.64</v>
      </c>
      <c r="N15" s="448">
        <f t="shared" si="1"/>
        <v>-76.63</v>
      </c>
      <c r="O15" s="461"/>
    </row>
    <row r="16" s="419" customFormat="1" customHeight="1" spans="1:15">
      <c r="A16" s="443" t="s">
        <v>689</v>
      </c>
      <c r="B16" s="444" t="s">
        <v>690</v>
      </c>
      <c r="C16" s="445"/>
      <c r="D16" s="446" t="s">
        <v>679</v>
      </c>
      <c r="E16" s="446" t="s">
        <v>675</v>
      </c>
      <c r="F16" s="446" t="s">
        <v>671</v>
      </c>
      <c r="G16" s="447">
        <v>4</v>
      </c>
      <c r="H16" s="448">
        <v>119.47</v>
      </c>
      <c r="I16" s="447">
        <v>477.87</v>
      </c>
      <c r="J16" s="460">
        <v>4</v>
      </c>
      <c r="K16" s="448">
        <v>27.91</v>
      </c>
      <c r="L16" s="448">
        <v>111.64</v>
      </c>
      <c r="M16" s="448">
        <f t="shared" si="0"/>
        <v>-366.23</v>
      </c>
      <c r="N16" s="448">
        <f t="shared" si="1"/>
        <v>-76.64</v>
      </c>
      <c r="O16" s="461"/>
    </row>
    <row r="17" s="419" customFormat="1" customHeight="1" spans="1:15">
      <c r="A17" s="443" t="s">
        <v>691</v>
      </c>
      <c r="B17" s="444" t="s">
        <v>692</v>
      </c>
      <c r="C17" s="445"/>
      <c r="D17" s="446" t="s">
        <v>684</v>
      </c>
      <c r="E17" s="446" t="s">
        <v>667</v>
      </c>
      <c r="F17" s="446" t="s">
        <v>671</v>
      </c>
      <c r="G17" s="447">
        <v>5</v>
      </c>
      <c r="H17" s="448">
        <v>52.21</v>
      </c>
      <c r="I17" s="447">
        <v>261.06</v>
      </c>
      <c r="J17" s="460">
        <v>5</v>
      </c>
      <c r="K17" s="448">
        <v>18.27</v>
      </c>
      <c r="L17" s="448">
        <v>91.35</v>
      </c>
      <c r="M17" s="448">
        <f t="shared" si="0"/>
        <v>-169.71</v>
      </c>
      <c r="N17" s="448">
        <f t="shared" si="1"/>
        <v>-65.01</v>
      </c>
      <c r="O17" s="461"/>
    </row>
    <row r="18" s="419" customFormat="1" customHeight="1" spans="1:15">
      <c r="A18" s="443" t="s">
        <v>693</v>
      </c>
      <c r="B18" s="444" t="s">
        <v>694</v>
      </c>
      <c r="C18" s="445"/>
      <c r="D18" s="446" t="s">
        <v>695</v>
      </c>
      <c r="E18" s="446" t="s">
        <v>675</v>
      </c>
      <c r="F18" s="446" t="s">
        <v>671</v>
      </c>
      <c r="G18" s="447">
        <v>1</v>
      </c>
      <c r="H18" s="448">
        <v>282.62</v>
      </c>
      <c r="I18" s="447">
        <v>282.62</v>
      </c>
      <c r="J18" s="460">
        <v>1</v>
      </c>
      <c r="K18" s="448">
        <v>66.03</v>
      </c>
      <c r="L18" s="448">
        <v>66.03</v>
      </c>
      <c r="M18" s="448">
        <f t="shared" si="0"/>
        <v>-216.59</v>
      </c>
      <c r="N18" s="448">
        <f t="shared" si="1"/>
        <v>-76.64</v>
      </c>
      <c r="O18" s="461"/>
    </row>
    <row r="19" s="419" customFormat="1" customHeight="1" spans="1:15">
      <c r="A19" s="443" t="s">
        <v>696</v>
      </c>
      <c r="B19" s="444" t="s">
        <v>697</v>
      </c>
      <c r="C19" s="445"/>
      <c r="D19" s="446" t="s">
        <v>698</v>
      </c>
      <c r="E19" s="446" t="s">
        <v>667</v>
      </c>
      <c r="F19" s="446" t="s">
        <v>671</v>
      </c>
      <c r="G19" s="447">
        <v>1</v>
      </c>
      <c r="H19" s="448">
        <v>305.31</v>
      </c>
      <c r="I19" s="447">
        <v>305.31</v>
      </c>
      <c r="J19" s="460">
        <v>1</v>
      </c>
      <c r="K19" s="448">
        <v>106.86</v>
      </c>
      <c r="L19" s="448">
        <v>106.86</v>
      </c>
      <c r="M19" s="448">
        <f t="shared" si="0"/>
        <v>-198.45</v>
      </c>
      <c r="N19" s="448">
        <f t="shared" si="1"/>
        <v>-65</v>
      </c>
      <c r="O19" s="461"/>
    </row>
    <row r="20" s="419" customFormat="1" customHeight="1" spans="1:15">
      <c r="A20" s="443" t="s">
        <v>699</v>
      </c>
      <c r="B20" s="444" t="s">
        <v>700</v>
      </c>
      <c r="C20" s="445"/>
      <c r="D20" s="446" t="s">
        <v>679</v>
      </c>
      <c r="E20" s="446" t="s">
        <v>675</v>
      </c>
      <c r="F20" s="446" t="s">
        <v>671</v>
      </c>
      <c r="G20" s="447">
        <v>6</v>
      </c>
      <c r="H20" s="448">
        <v>19</v>
      </c>
      <c r="I20" s="447">
        <v>113.97</v>
      </c>
      <c r="J20" s="460">
        <v>6</v>
      </c>
      <c r="K20" s="448">
        <v>4.44</v>
      </c>
      <c r="L20" s="448">
        <v>26.64</v>
      </c>
      <c r="M20" s="448">
        <f t="shared" si="0"/>
        <v>-87.33</v>
      </c>
      <c r="N20" s="448">
        <f t="shared" si="1"/>
        <v>-76.63</v>
      </c>
      <c r="O20" s="461"/>
    </row>
    <row r="21" s="419" customFormat="1" customHeight="1" spans="1:15">
      <c r="A21" s="443" t="s">
        <v>701</v>
      </c>
      <c r="B21" s="444" t="s">
        <v>702</v>
      </c>
      <c r="C21" s="445"/>
      <c r="D21" s="446" t="s">
        <v>703</v>
      </c>
      <c r="E21" s="446" t="s">
        <v>675</v>
      </c>
      <c r="F21" s="446" t="s">
        <v>671</v>
      </c>
      <c r="G21" s="447">
        <v>1</v>
      </c>
      <c r="H21" s="448">
        <v>275.21</v>
      </c>
      <c r="I21" s="447">
        <v>275.21</v>
      </c>
      <c r="J21" s="460">
        <v>1</v>
      </c>
      <c r="K21" s="448">
        <v>64.3</v>
      </c>
      <c r="L21" s="448">
        <v>64.3</v>
      </c>
      <c r="M21" s="448">
        <f t="shared" si="0"/>
        <v>-210.91</v>
      </c>
      <c r="N21" s="448">
        <f t="shared" si="1"/>
        <v>-76.64</v>
      </c>
      <c r="O21" s="461"/>
    </row>
    <row r="22" s="419" customFormat="1" customHeight="1" spans="1:15">
      <c r="A22" s="443" t="s">
        <v>704</v>
      </c>
      <c r="B22" s="444" t="s">
        <v>705</v>
      </c>
      <c r="C22" s="445"/>
      <c r="D22" s="446" t="s">
        <v>703</v>
      </c>
      <c r="E22" s="446" t="s">
        <v>672</v>
      </c>
      <c r="F22" s="446" t="s">
        <v>671</v>
      </c>
      <c r="G22" s="447">
        <v>6</v>
      </c>
      <c r="H22" s="448">
        <v>18.59</v>
      </c>
      <c r="I22" s="447">
        <v>111.51</v>
      </c>
      <c r="J22" s="460">
        <v>6</v>
      </c>
      <c r="K22" s="448">
        <v>5.23</v>
      </c>
      <c r="L22" s="448">
        <v>31.38</v>
      </c>
      <c r="M22" s="448">
        <f t="shared" si="0"/>
        <v>-80.13</v>
      </c>
      <c r="N22" s="448">
        <f t="shared" si="1"/>
        <v>-71.86</v>
      </c>
      <c r="O22" s="461"/>
    </row>
    <row r="23" s="419" customFormat="1" customHeight="1" spans="1:15">
      <c r="A23" s="443" t="s">
        <v>706</v>
      </c>
      <c r="B23" s="444" t="s">
        <v>707</v>
      </c>
      <c r="C23" s="445"/>
      <c r="D23" s="446" t="s">
        <v>703</v>
      </c>
      <c r="E23" s="446" t="s">
        <v>675</v>
      </c>
      <c r="F23" s="446" t="s">
        <v>671</v>
      </c>
      <c r="G23" s="447">
        <v>2</v>
      </c>
      <c r="H23" s="448">
        <v>3000</v>
      </c>
      <c r="I23" s="447">
        <v>6000</v>
      </c>
      <c r="J23" s="460">
        <v>2</v>
      </c>
      <c r="K23" s="448">
        <v>700.92</v>
      </c>
      <c r="L23" s="448">
        <v>1401.84</v>
      </c>
      <c r="M23" s="448">
        <f t="shared" si="0"/>
        <v>-4598.16</v>
      </c>
      <c r="N23" s="448">
        <f t="shared" si="1"/>
        <v>-76.64</v>
      </c>
      <c r="O23" s="461"/>
    </row>
    <row r="24" s="419" customFormat="1" customHeight="1" spans="1:15">
      <c r="A24" s="443" t="s">
        <v>708</v>
      </c>
      <c r="B24" s="444" t="s">
        <v>709</v>
      </c>
      <c r="C24" s="445"/>
      <c r="D24" s="446" t="s">
        <v>679</v>
      </c>
      <c r="E24" s="446" t="s">
        <v>70</v>
      </c>
      <c r="F24" s="446" t="s">
        <v>671</v>
      </c>
      <c r="G24" s="447">
        <v>75</v>
      </c>
      <c r="H24" s="448">
        <v>0.43</v>
      </c>
      <c r="I24" s="447">
        <v>32.05</v>
      </c>
      <c r="J24" s="460">
        <v>75</v>
      </c>
      <c r="K24" s="448">
        <v>0.1</v>
      </c>
      <c r="L24" s="448">
        <v>7.5</v>
      </c>
      <c r="M24" s="448">
        <f t="shared" si="0"/>
        <v>-24.55</v>
      </c>
      <c r="N24" s="448">
        <f t="shared" si="1"/>
        <v>-76.6</v>
      </c>
      <c r="O24" s="461"/>
    </row>
    <row r="25" s="419" customFormat="1" customHeight="1" spans="1:15">
      <c r="A25" s="443" t="s">
        <v>710</v>
      </c>
      <c r="B25" s="444" t="s">
        <v>711</v>
      </c>
      <c r="C25" s="445"/>
      <c r="D25" s="446" t="s">
        <v>679</v>
      </c>
      <c r="E25" s="446" t="s">
        <v>70</v>
      </c>
      <c r="F25" s="446" t="s">
        <v>671</v>
      </c>
      <c r="G25" s="447">
        <v>45</v>
      </c>
      <c r="H25" s="448">
        <v>0.4</v>
      </c>
      <c r="I25" s="447">
        <v>18.14</v>
      </c>
      <c r="J25" s="460">
        <v>45</v>
      </c>
      <c r="K25" s="448">
        <v>0.09</v>
      </c>
      <c r="L25" s="448">
        <v>4.05</v>
      </c>
      <c r="M25" s="448">
        <f t="shared" si="0"/>
        <v>-14.09</v>
      </c>
      <c r="N25" s="448">
        <f t="shared" si="1"/>
        <v>-77.67</v>
      </c>
      <c r="O25" s="461"/>
    </row>
    <row r="26" s="419" customFormat="1" customHeight="1" spans="1:15">
      <c r="A26" s="443" t="s">
        <v>712</v>
      </c>
      <c r="B26" s="444" t="s">
        <v>713</v>
      </c>
      <c r="C26" s="445"/>
      <c r="D26" s="446" t="s">
        <v>679</v>
      </c>
      <c r="E26" s="446" t="s">
        <v>70</v>
      </c>
      <c r="F26" s="446" t="s">
        <v>671</v>
      </c>
      <c r="G26" s="447">
        <v>28</v>
      </c>
      <c r="H26" s="448">
        <v>0.43</v>
      </c>
      <c r="I26" s="447">
        <v>11.97</v>
      </c>
      <c r="J26" s="460">
        <v>28</v>
      </c>
      <c r="K26" s="448">
        <v>0.1</v>
      </c>
      <c r="L26" s="448">
        <v>2.8</v>
      </c>
      <c r="M26" s="448">
        <f t="shared" si="0"/>
        <v>-9.17</v>
      </c>
      <c r="N26" s="448">
        <f t="shared" si="1"/>
        <v>-76.61</v>
      </c>
      <c r="O26" s="461"/>
    </row>
    <row r="27" s="419" customFormat="1" customHeight="1" spans="1:15">
      <c r="A27" s="443" t="s">
        <v>714</v>
      </c>
      <c r="B27" s="444" t="s">
        <v>715</v>
      </c>
      <c r="C27" s="445"/>
      <c r="D27" s="446" t="s">
        <v>679</v>
      </c>
      <c r="E27" s="446" t="s">
        <v>70</v>
      </c>
      <c r="F27" s="446" t="s">
        <v>671</v>
      </c>
      <c r="G27" s="447">
        <v>10</v>
      </c>
      <c r="H27" s="448">
        <v>3.21</v>
      </c>
      <c r="I27" s="447">
        <v>32.09</v>
      </c>
      <c r="J27" s="460">
        <v>10</v>
      </c>
      <c r="K27" s="448">
        <v>0.75</v>
      </c>
      <c r="L27" s="448">
        <v>7.5</v>
      </c>
      <c r="M27" s="448">
        <f t="shared" si="0"/>
        <v>-24.59</v>
      </c>
      <c r="N27" s="448">
        <f t="shared" si="1"/>
        <v>-76.63</v>
      </c>
      <c r="O27" s="461"/>
    </row>
    <row r="28" s="419" customFormat="1" customHeight="1" spans="1:15">
      <c r="A28" s="443" t="s">
        <v>716</v>
      </c>
      <c r="B28" s="444" t="s">
        <v>717</v>
      </c>
      <c r="C28" s="445"/>
      <c r="D28" s="446" t="s">
        <v>679</v>
      </c>
      <c r="E28" s="446" t="s">
        <v>70</v>
      </c>
      <c r="F28" s="446" t="s">
        <v>671</v>
      </c>
      <c r="G28" s="447">
        <v>4</v>
      </c>
      <c r="H28" s="448">
        <v>1.5</v>
      </c>
      <c r="I28" s="447">
        <v>6</v>
      </c>
      <c r="J28" s="460">
        <v>4</v>
      </c>
      <c r="K28" s="448">
        <v>0.35</v>
      </c>
      <c r="L28" s="448">
        <v>1.4</v>
      </c>
      <c r="M28" s="448">
        <f t="shared" si="0"/>
        <v>-4.6</v>
      </c>
      <c r="N28" s="448">
        <f t="shared" si="1"/>
        <v>-76.67</v>
      </c>
      <c r="O28" s="461"/>
    </row>
    <row r="29" s="419" customFormat="1" customHeight="1" spans="1:15">
      <c r="A29" s="443" t="s">
        <v>718</v>
      </c>
      <c r="B29" s="444" t="s">
        <v>719</v>
      </c>
      <c r="C29" s="445"/>
      <c r="D29" s="446" t="s">
        <v>679</v>
      </c>
      <c r="E29" s="446" t="s">
        <v>70</v>
      </c>
      <c r="F29" s="446" t="s">
        <v>671</v>
      </c>
      <c r="G29" s="447">
        <v>16</v>
      </c>
      <c r="H29" s="448">
        <v>2.99</v>
      </c>
      <c r="I29" s="447">
        <v>47.87</v>
      </c>
      <c r="J29" s="460">
        <v>16</v>
      </c>
      <c r="K29" s="448">
        <v>0.7</v>
      </c>
      <c r="L29" s="448">
        <v>11.2</v>
      </c>
      <c r="M29" s="448">
        <f t="shared" si="0"/>
        <v>-36.67</v>
      </c>
      <c r="N29" s="448">
        <f t="shared" si="1"/>
        <v>-76.6</v>
      </c>
      <c r="O29" s="461"/>
    </row>
    <row r="30" s="419" customFormat="1" customHeight="1" spans="1:15">
      <c r="A30" s="443" t="s">
        <v>720</v>
      </c>
      <c r="B30" s="444" t="s">
        <v>721</v>
      </c>
      <c r="C30" s="445"/>
      <c r="D30" s="446" t="s">
        <v>679</v>
      </c>
      <c r="E30" s="446" t="s">
        <v>672</v>
      </c>
      <c r="F30" s="446" t="s">
        <v>671</v>
      </c>
      <c r="G30" s="447">
        <v>141</v>
      </c>
      <c r="H30" s="448">
        <v>0.86</v>
      </c>
      <c r="I30" s="447">
        <v>121.9</v>
      </c>
      <c r="J30" s="460">
        <v>141</v>
      </c>
      <c r="K30" s="448">
        <v>0.24</v>
      </c>
      <c r="L30" s="448">
        <v>33.84</v>
      </c>
      <c r="M30" s="448">
        <f t="shared" si="0"/>
        <v>-88.06</v>
      </c>
      <c r="N30" s="448">
        <f t="shared" si="1"/>
        <v>-72.24</v>
      </c>
      <c r="O30" s="461"/>
    </row>
    <row r="31" s="419" customFormat="1" customHeight="1" spans="1:15">
      <c r="A31" s="443" t="s">
        <v>722</v>
      </c>
      <c r="B31" s="444" t="s">
        <v>723</v>
      </c>
      <c r="C31" s="445"/>
      <c r="D31" s="446" t="s">
        <v>679</v>
      </c>
      <c r="E31" s="446" t="s">
        <v>70</v>
      </c>
      <c r="F31" s="446" t="s">
        <v>671</v>
      </c>
      <c r="G31" s="447">
        <v>266</v>
      </c>
      <c r="H31" s="448">
        <v>0.42</v>
      </c>
      <c r="I31" s="447">
        <v>112.39</v>
      </c>
      <c r="J31" s="460">
        <v>266</v>
      </c>
      <c r="K31" s="448">
        <v>0.1</v>
      </c>
      <c r="L31" s="448">
        <v>26.6</v>
      </c>
      <c r="M31" s="448">
        <f t="shared" si="0"/>
        <v>-85.79</v>
      </c>
      <c r="N31" s="448">
        <f t="shared" si="1"/>
        <v>-76.33</v>
      </c>
      <c r="O31" s="461"/>
    </row>
    <row r="32" s="419" customFormat="1" customHeight="1" spans="1:15">
      <c r="A32" s="443" t="s">
        <v>724</v>
      </c>
      <c r="B32" s="444" t="s">
        <v>725</v>
      </c>
      <c r="C32" s="445"/>
      <c r="D32" s="446" t="s">
        <v>679</v>
      </c>
      <c r="E32" s="446" t="s">
        <v>70</v>
      </c>
      <c r="F32" s="446" t="s">
        <v>671</v>
      </c>
      <c r="G32" s="447">
        <v>6</v>
      </c>
      <c r="H32" s="448">
        <v>6.84</v>
      </c>
      <c r="I32" s="447">
        <v>41.02</v>
      </c>
      <c r="J32" s="460">
        <v>6</v>
      </c>
      <c r="K32" s="448">
        <v>1.59</v>
      </c>
      <c r="L32" s="448">
        <v>9.54</v>
      </c>
      <c r="M32" s="448">
        <f t="shared" si="0"/>
        <v>-31.48</v>
      </c>
      <c r="N32" s="448">
        <f t="shared" si="1"/>
        <v>-76.74</v>
      </c>
      <c r="O32" s="461"/>
    </row>
    <row r="33" s="419" customFormat="1" customHeight="1" spans="1:15">
      <c r="A33" s="443" t="s">
        <v>726</v>
      </c>
      <c r="B33" s="444" t="s">
        <v>727</v>
      </c>
      <c r="C33" s="445"/>
      <c r="D33" s="446" t="s">
        <v>679</v>
      </c>
      <c r="E33" s="446" t="s">
        <v>70</v>
      </c>
      <c r="F33" s="446" t="s">
        <v>671</v>
      </c>
      <c r="G33" s="447">
        <v>489</v>
      </c>
      <c r="H33" s="448">
        <v>0.27</v>
      </c>
      <c r="I33" s="447">
        <v>129.82</v>
      </c>
      <c r="J33" s="460">
        <v>489</v>
      </c>
      <c r="K33" s="448">
        <v>0.06</v>
      </c>
      <c r="L33" s="448">
        <v>29.34</v>
      </c>
      <c r="M33" s="448">
        <f t="shared" si="0"/>
        <v>-100.48</v>
      </c>
      <c r="N33" s="448">
        <f t="shared" si="1"/>
        <v>-77.4</v>
      </c>
      <c r="O33" s="461"/>
    </row>
    <row r="34" s="419" customFormat="1" customHeight="1" spans="1:15">
      <c r="A34" s="443" t="s">
        <v>728</v>
      </c>
      <c r="B34" s="444" t="s">
        <v>729</v>
      </c>
      <c r="C34" s="445"/>
      <c r="D34" s="446" t="s">
        <v>679</v>
      </c>
      <c r="E34" s="446" t="s">
        <v>70</v>
      </c>
      <c r="F34" s="446" t="s">
        <v>671</v>
      </c>
      <c r="G34" s="447">
        <v>4</v>
      </c>
      <c r="H34" s="448">
        <v>4.28</v>
      </c>
      <c r="I34" s="447">
        <v>17.1</v>
      </c>
      <c r="J34" s="460">
        <v>4</v>
      </c>
      <c r="K34" s="448">
        <v>1</v>
      </c>
      <c r="L34" s="448">
        <v>4</v>
      </c>
      <c r="M34" s="448">
        <f t="shared" si="0"/>
        <v>-13.1</v>
      </c>
      <c r="N34" s="448">
        <f t="shared" si="1"/>
        <v>-76.61</v>
      </c>
      <c r="O34" s="461"/>
    </row>
    <row r="35" s="419" customFormat="1" customHeight="1" spans="1:15">
      <c r="A35" s="443" t="s">
        <v>730</v>
      </c>
      <c r="B35" s="444" t="s">
        <v>731</v>
      </c>
      <c r="C35" s="445"/>
      <c r="D35" s="446" t="s">
        <v>679</v>
      </c>
      <c r="E35" s="446" t="s">
        <v>70</v>
      </c>
      <c r="F35" s="446" t="s">
        <v>671</v>
      </c>
      <c r="G35" s="447">
        <v>20</v>
      </c>
      <c r="H35" s="448">
        <v>5.17</v>
      </c>
      <c r="I35" s="447">
        <v>103.45</v>
      </c>
      <c r="J35" s="460">
        <v>20</v>
      </c>
      <c r="K35" s="448">
        <v>1.2</v>
      </c>
      <c r="L35" s="448">
        <v>24</v>
      </c>
      <c r="M35" s="448">
        <f t="shared" si="0"/>
        <v>-79.45</v>
      </c>
      <c r="N35" s="448">
        <f t="shared" si="1"/>
        <v>-76.8</v>
      </c>
      <c r="O35" s="461"/>
    </row>
    <row r="36" s="419" customFormat="1" customHeight="1" spans="1:15">
      <c r="A36" s="443" t="s">
        <v>732</v>
      </c>
      <c r="B36" s="444" t="s">
        <v>733</v>
      </c>
      <c r="C36" s="445"/>
      <c r="D36" s="446" t="s">
        <v>679</v>
      </c>
      <c r="E36" s="446" t="s">
        <v>70</v>
      </c>
      <c r="F36" s="446" t="s">
        <v>671</v>
      </c>
      <c r="G36" s="447">
        <v>219</v>
      </c>
      <c r="H36" s="448">
        <v>0.63</v>
      </c>
      <c r="I36" s="447">
        <v>137.11</v>
      </c>
      <c r="J36" s="460">
        <v>219</v>
      </c>
      <c r="K36" s="448">
        <v>0.15</v>
      </c>
      <c r="L36" s="448">
        <v>32.85</v>
      </c>
      <c r="M36" s="448">
        <f t="shared" si="0"/>
        <v>-104.26</v>
      </c>
      <c r="N36" s="448">
        <f t="shared" si="1"/>
        <v>-76.04</v>
      </c>
      <c r="O36" s="461"/>
    </row>
    <row r="37" s="419" customFormat="1" customHeight="1" spans="1:15">
      <c r="A37" s="443" t="s">
        <v>734</v>
      </c>
      <c r="B37" s="444" t="s">
        <v>735</v>
      </c>
      <c r="C37" s="445"/>
      <c r="D37" s="446" t="s">
        <v>679</v>
      </c>
      <c r="E37" s="446" t="s">
        <v>672</v>
      </c>
      <c r="F37" s="446" t="s">
        <v>671</v>
      </c>
      <c r="G37" s="447">
        <v>2</v>
      </c>
      <c r="H37" s="448">
        <v>16.82</v>
      </c>
      <c r="I37" s="447">
        <v>33.63</v>
      </c>
      <c r="J37" s="460">
        <v>2</v>
      </c>
      <c r="K37" s="448">
        <v>4.73</v>
      </c>
      <c r="L37" s="448">
        <v>9.46</v>
      </c>
      <c r="M37" s="448">
        <f t="shared" si="0"/>
        <v>-24.17</v>
      </c>
      <c r="N37" s="448">
        <f t="shared" si="1"/>
        <v>-71.87</v>
      </c>
      <c r="O37" s="461"/>
    </row>
    <row r="38" s="419" customFormat="1" customHeight="1" spans="1:15">
      <c r="A38" s="443" t="s">
        <v>736</v>
      </c>
      <c r="B38" s="444" t="s">
        <v>737</v>
      </c>
      <c r="C38" s="445"/>
      <c r="D38" s="446" t="s">
        <v>679</v>
      </c>
      <c r="E38" s="446" t="s">
        <v>70</v>
      </c>
      <c r="F38" s="446" t="s">
        <v>671</v>
      </c>
      <c r="G38" s="447">
        <v>1</v>
      </c>
      <c r="H38" s="448">
        <v>3</v>
      </c>
      <c r="I38" s="447">
        <v>3</v>
      </c>
      <c r="J38" s="460">
        <v>1</v>
      </c>
      <c r="K38" s="448">
        <v>0.7</v>
      </c>
      <c r="L38" s="448">
        <v>0.7</v>
      </c>
      <c r="M38" s="448">
        <f t="shared" si="0"/>
        <v>-2.3</v>
      </c>
      <c r="N38" s="448">
        <f t="shared" si="1"/>
        <v>-76.67</v>
      </c>
      <c r="O38" s="461"/>
    </row>
    <row r="39" s="419" customFormat="1" customHeight="1" spans="1:15">
      <c r="A39" s="443" t="s">
        <v>738</v>
      </c>
      <c r="B39" s="444" t="s">
        <v>739</v>
      </c>
      <c r="C39" s="445"/>
      <c r="D39" s="446" t="s">
        <v>679</v>
      </c>
      <c r="E39" s="446" t="s">
        <v>70</v>
      </c>
      <c r="F39" s="446" t="s">
        <v>671</v>
      </c>
      <c r="G39" s="447">
        <v>38</v>
      </c>
      <c r="H39" s="448">
        <v>0.44</v>
      </c>
      <c r="I39" s="447">
        <v>16.67</v>
      </c>
      <c r="J39" s="460">
        <v>38</v>
      </c>
      <c r="K39" s="448">
        <v>0.1</v>
      </c>
      <c r="L39" s="448">
        <v>3.8</v>
      </c>
      <c r="M39" s="448">
        <f t="shared" si="0"/>
        <v>-12.87</v>
      </c>
      <c r="N39" s="448">
        <f t="shared" si="1"/>
        <v>-77.2</v>
      </c>
      <c r="O39" s="461"/>
    </row>
    <row r="40" s="419" customFormat="1" customHeight="1" spans="1:15">
      <c r="A40" s="443" t="s">
        <v>740</v>
      </c>
      <c r="B40" s="444" t="s">
        <v>741</v>
      </c>
      <c r="C40" s="445"/>
      <c r="D40" s="446" t="s">
        <v>679</v>
      </c>
      <c r="E40" s="446" t="s">
        <v>70</v>
      </c>
      <c r="F40" s="446" t="s">
        <v>671</v>
      </c>
      <c r="G40" s="447">
        <v>9</v>
      </c>
      <c r="H40" s="448">
        <v>1.72</v>
      </c>
      <c r="I40" s="447">
        <v>15.52</v>
      </c>
      <c r="J40" s="460">
        <v>9</v>
      </c>
      <c r="K40" s="448">
        <v>0.4</v>
      </c>
      <c r="L40" s="448">
        <v>3.6</v>
      </c>
      <c r="M40" s="448">
        <f t="shared" si="0"/>
        <v>-11.92</v>
      </c>
      <c r="N40" s="448">
        <f t="shared" si="1"/>
        <v>-76.8</v>
      </c>
      <c r="O40" s="461"/>
    </row>
    <row r="41" s="419" customFormat="1" customHeight="1" spans="1:15">
      <c r="A41" s="443" t="s">
        <v>742</v>
      </c>
      <c r="B41" s="444" t="s">
        <v>743</v>
      </c>
      <c r="C41" s="445"/>
      <c r="D41" s="446" t="s">
        <v>679</v>
      </c>
      <c r="E41" s="446" t="s">
        <v>70</v>
      </c>
      <c r="F41" s="446" t="s">
        <v>671</v>
      </c>
      <c r="G41" s="447">
        <v>7</v>
      </c>
      <c r="H41" s="448">
        <v>15.38</v>
      </c>
      <c r="I41" s="447">
        <v>107.69</v>
      </c>
      <c r="J41" s="460">
        <v>7</v>
      </c>
      <c r="K41" s="448">
        <v>3.58</v>
      </c>
      <c r="L41" s="448">
        <v>25.06</v>
      </c>
      <c r="M41" s="448">
        <f t="shared" si="0"/>
        <v>-82.63</v>
      </c>
      <c r="N41" s="448">
        <f t="shared" si="1"/>
        <v>-76.73</v>
      </c>
      <c r="O41" s="461"/>
    </row>
    <row r="42" s="419" customFormat="1" customHeight="1" spans="1:15">
      <c r="A42" s="443" t="s">
        <v>744</v>
      </c>
      <c r="B42" s="444" t="s">
        <v>745</v>
      </c>
      <c r="C42" s="445"/>
      <c r="D42" s="446" t="s">
        <v>679</v>
      </c>
      <c r="E42" s="446" t="s">
        <v>70</v>
      </c>
      <c r="F42" s="446" t="s">
        <v>671</v>
      </c>
      <c r="G42" s="447">
        <v>20</v>
      </c>
      <c r="H42" s="448">
        <v>0.34</v>
      </c>
      <c r="I42" s="447">
        <v>6.85</v>
      </c>
      <c r="J42" s="460">
        <v>20</v>
      </c>
      <c r="K42" s="448">
        <v>0.08</v>
      </c>
      <c r="L42" s="448">
        <v>1.6</v>
      </c>
      <c r="M42" s="448">
        <f t="shared" si="0"/>
        <v>-5.25</v>
      </c>
      <c r="N42" s="448">
        <f t="shared" si="1"/>
        <v>-76.64</v>
      </c>
      <c r="O42" s="461"/>
    </row>
    <row r="43" s="419" customFormat="1" customHeight="1" spans="1:15">
      <c r="A43" s="443" t="s">
        <v>746</v>
      </c>
      <c r="B43" s="444" t="s">
        <v>747</v>
      </c>
      <c r="C43" s="445"/>
      <c r="D43" s="446" t="s">
        <v>679</v>
      </c>
      <c r="E43" s="446" t="s">
        <v>70</v>
      </c>
      <c r="F43" s="446" t="s">
        <v>671</v>
      </c>
      <c r="G43" s="447">
        <v>6</v>
      </c>
      <c r="H43" s="448">
        <v>0.4</v>
      </c>
      <c r="I43" s="447">
        <v>2.4</v>
      </c>
      <c r="J43" s="460">
        <v>6</v>
      </c>
      <c r="K43" s="448">
        <v>0.09</v>
      </c>
      <c r="L43" s="448">
        <v>0.54</v>
      </c>
      <c r="M43" s="448">
        <f t="shared" si="0"/>
        <v>-1.86</v>
      </c>
      <c r="N43" s="448">
        <f t="shared" si="1"/>
        <v>-77.5</v>
      </c>
      <c r="O43" s="461"/>
    </row>
    <row r="44" s="419" customFormat="1" customHeight="1" spans="1:15">
      <c r="A44" s="443" t="s">
        <v>748</v>
      </c>
      <c r="B44" s="444" t="s">
        <v>749</v>
      </c>
      <c r="C44" s="445"/>
      <c r="D44" s="446" t="s">
        <v>679</v>
      </c>
      <c r="E44" s="446" t="s">
        <v>70</v>
      </c>
      <c r="F44" s="446" t="s">
        <v>671</v>
      </c>
      <c r="G44" s="447">
        <v>17</v>
      </c>
      <c r="H44" s="448">
        <v>0.51</v>
      </c>
      <c r="I44" s="447">
        <v>8.74</v>
      </c>
      <c r="J44" s="460">
        <v>17</v>
      </c>
      <c r="K44" s="448">
        <v>0.12</v>
      </c>
      <c r="L44" s="448">
        <v>2.04</v>
      </c>
      <c r="M44" s="448">
        <f t="shared" si="0"/>
        <v>-6.7</v>
      </c>
      <c r="N44" s="448">
        <f t="shared" si="1"/>
        <v>-76.66</v>
      </c>
      <c r="O44" s="461"/>
    </row>
    <row r="45" s="419" customFormat="1" customHeight="1" spans="1:15">
      <c r="A45" s="443" t="s">
        <v>750</v>
      </c>
      <c r="B45" s="444" t="s">
        <v>751</v>
      </c>
      <c r="C45" s="445"/>
      <c r="D45" s="446" t="s">
        <v>679</v>
      </c>
      <c r="E45" s="446" t="s">
        <v>70</v>
      </c>
      <c r="F45" s="446" t="s">
        <v>671</v>
      </c>
      <c r="G45" s="447">
        <v>67</v>
      </c>
      <c r="H45" s="448">
        <v>0.5</v>
      </c>
      <c r="I45" s="447">
        <v>33.42</v>
      </c>
      <c r="J45" s="460">
        <v>67</v>
      </c>
      <c r="K45" s="448">
        <v>0.12</v>
      </c>
      <c r="L45" s="448">
        <v>8.04</v>
      </c>
      <c r="M45" s="448">
        <f t="shared" si="0"/>
        <v>-25.38</v>
      </c>
      <c r="N45" s="448">
        <f t="shared" si="1"/>
        <v>-75.94</v>
      </c>
      <c r="O45" s="461"/>
    </row>
    <row r="46" s="419" customFormat="1" customHeight="1" spans="1:15">
      <c r="A46" s="443" t="s">
        <v>752</v>
      </c>
      <c r="B46" s="444" t="s">
        <v>753</v>
      </c>
      <c r="C46" s="445"/>
      <c r="D46" s="446" t="s">
        <v>679</v>
      </c>
      <c r="E46" s="446" t="s">
        <v>70</v>
      </c>
      <c r="F46" s="446" t="s">
        <v>671</v>
      </c>
      <c r="G46" s="447">
        <v>30</v>
      </c>
      <c r="H46" s="448">
        <v>0.49</v>
      </c>
      <c r="I46" s="447">
        <v>14.59</v>
      </c>
      <c r="J46" s="460">
        <v>30</v>
      </c>
      <c r="K46" s="448">
        <v>0.11</v>
      </c>
      <c r="L46" s="448">
        <v>3.3</v>
      </c>
      <c r="M46" s="448">
        <f t="shared" si="0"/>
        <v>-11.29</v>
      </c>
      <c r="N46" s="448">
        <f t="shared" si="1"/>
        <v>-77.38</v>
      </c>
      <c r="O46" s="461"/>
    </row>
    <row r="47" s="419" customFormat="1" customHeight="1" spans="1:15">
      <c r="A47" s="443" t="s">
        <v>754</v>
      </c>
      <c r="B47" s="444" t="s">
        <v>755</v>
      </c>
      <c r="C47" s="445"/>
      <c r="D47" s="446" t="s">
        <v>679</v>
      </c>
      <c r="E47" s="446" t="s">
        <v>70</v>
      </c>
      <c r="F47" s="446" t="s">
        <v>671</v>
      </c>
      <c r="G47" s="447">
        <v>14</v>
      </c>
      <c r="H47" s="448">
        <v>14.87</v>
      </c>
      <c r="I47" s="447">
        <v>208.16</v>
      </c>
      <c r="J47" s="460">
        <v>14</v>
      </c>
      <c r="K47" s="448">
        <v>3.46</v>
      </c>
      <c r="L47" s="448">
        <v>48.44</v>
      </c>
      <c r="M47" s="448">
        <f t="shared" si="0"/>
        <v>-159.72</v>
      </c>
      <c r="N47" s="448">
        <f t="shared" si="1"/>
        <v>-76.73</v>
      </c>
      <c r="O47" s="461"/>
    </row>
    <row r="48" s="419" customFormat="1" customHeight="1" spans="1:15">
      <c r="A48" s="443" t="s">
        <v>756</v>
      </c>
      <c r="B48" s="444" t="s">
        <v>757</v>
      </c>
      <c r="C48" s="445"/>
      <c r="D48" s="446" t="s">
        <v>679</v>
      </c>
      <c r="E48" s="446" t="s">
        <v>672</v>
      </c>
      <c r="F48" s="446" t="s">
        <v>671</v>
      </c>
      <c r="G48" s="447">
        <v>39</v>
      </c>
      <c r="H48" s="448">
        <v>1.52</v>
      </c>
      <c r="I48" s="447">
        <v>59.26</v>
      </c>
      <c r="J48" s="460">
        <v>39</v>
      </c>
      <c r="K48" s="448">
        <v>0.43</v>
      </c>
      <c r="L48" s="448">
        <v>16.77</v>
      </c>
      <c r="M48" s="448">
        <f t="shared" si="0"/>
        <v>-42.49</v>
      </c>
      <c r="N48" s="448">
        <f t="shared" si="1"/>
        <v>-71.7</v>
      </c>
      <c r="O48" s="461"/>
    </row>
    <row r="49" s="419" customFormat="1" customHeight="1" spans="1:15">
      <c r="A49" s="443" t="s">
        <v>758</v>
      </c>
      <c r="B49" s="444" t="s">
        <v>759</v>
      </c>
      <c r="C49" s="445"/>
      <c r="D49" s="446" t="s">
        <v>679</v>
      </c>
      <c r="E49" s="446" t="s">
        <v>70</v>
      </c>
      <c r="F49" s="446" t="s">
        <v>671</v>
      </c>
      <c r="G49" s="447">
        <v>20</v>
      </c>
      <c r="H49" s="448">
        <v>0.42</v>
      </c>
      <c r="I49" s="447">
        <v>8.36</v>
      </c>
      <c r="J49" s="460">
        <v>20</v>
      </c>
      <c r="K49" s="448">
        <v>0.1</v>
      </c>
      <c r="L49" s="448">
        <v>2</v>
      </c>
      <c r="M49" s="448">
        <f t="shared" si="0"/>
        <v>-6.36</v>
      </c>
      <c r="N49" s="448">
        <f t="shared" si="1"/>
        <v>-76.08</v>
      </c>
      <c r="O49" s="461"/>
    </row>
    <row r="50" s="419" customFormat="1" customHeight="1" spans="1:15">
      <c r="A50" s="443" t="s">
        <v>760</v>
      </c>
      <c r="B50" s="444" t="s">
        <v>761</v>
      </c>
      <c r="C50" s="445"/>
      <c r="D50" s="446" t="s">
        <v>679</v>
      </c>
      <c r="E50" s="446" t="s">
        <v>70</v>
      </c>
      <c r="F50" s="446" t="s">
        <v>671</v>
      </c>
      <c r="G50" s="447">
        <v>39</v>
      </c>
      <c r="H50" s="448">
        <v>0.68</v>
      </c>
      <c r="I50" s="447">
        <v>26.7</v>
      </c>
      <c r="J50" s="460">
        <v>39</v>
      </c>
      <c r="K50" s="448">
        <v>0.16</v>
      </c>
      <c r="L50" s="448">
        <v>6.24</v>
      </c>
      <c r="M50" s="448">
        <f t="shared" si="0"/>
        <v>-20.46</v>
      </c>
      <c r="N50" s="448">
        <f t="shared" si="1"/>
        <v>-76.63</v>
      </c>
      <c r="O50" s="461"/>
    </row>
    <row r="51" s="419" customFormat="1" customHeight="1" spans="1:15">
      <c r="A51" s="443" t="s">
        <v>762</v>
      </c>
      <c r="B51" s="444" t="s">
        <v>763</v>
      </c>
      <c r="C51" s="445"/>
      <c r="D51" s="446" t="s">
        <v>679</v>
      </c>
      <c r="E51" s="446" t="s">
        <v>70</v>
      </c>
      <c r="F51" s="446" t="s">
        <v>671</v>
      </c>
      <c r="G51" s="447">
        <v>20</v>
      </c>
      <c r="H51" s="448">
        <v>8.55</v>
      </c>
      <c r="I51" s="447">
        <v>170.94</v>
      </c>
      <c r="J51" s="460">
        <v>20</v>
      </c>
      <c r="K51" s="448">
        <v>1.99</v>
      </c>
      <c r="L51" s="448">
        <v>39.8</v>
      </c>
      <c r="M51" s="448">
        <f t="shared" si="0"/>
        <v>-131.14</v>
      </c>
      <c r="N51" s="448">
        <f t="shared" si="1"/>
        <v>-76.72</v>
      </c>
      <c r="O51" s="461"/>
    </row>
    <row r="52" s="419" customFormat="1" customHeight="1" spans="1:15">
      <c r="A52" s="443" t="s">
        <v>764</v>
      </c>
      <c r="B52" s="444" t="s">
        <v>765</v>
      </c>
      <c r="C52" s="445"/>
      <c r="D52" s="446" t="s">
        <v>679</v>
      </c>
      <c r="E52" s="446" t="s">
        <v>70</v>
      </c>
      <c r="F52" s="446" t="s">
        <v>671</v>
      </c>
      <c r="G52" s="447">
        <v>6</v>
      </c>
      <c r="H52" s="448">
        <v>12.82</v>
      </c>
      <c r="I52" s="447">
        <v>76.93</v>
      </c>
      <c r="J52" s="460">
        <v>6</v>
      </c>
      <c r="K52" s="448">
        <v>2.98</v>
      </c>
      <c r="L52" s="448">
        <v>17.88</v>
      </c>
      <c r="M52" s="448">
        <f t="shared" si="0"/>
        <v>-59.05</v>
      </c>
      <c r="N52" s="448">
        <f t="shared" si="1"/>
        <v>-76.76</v>
      </c>
      <c r="O52" s="461"/>
    </row>
    <row r="53" s="419" customFormat="1" customHeight="1" spans="1:15">
      <c r="A53" s="443" t="s">
        <v>766</v>
      </c>
      <c r="B53" s="444" t="s">
        <v>767</v>
      </c>
      <c r="C53" s="445"/>
      <c r="D53" s="446" t="s">
        <v>679</v>
      </c>
      <c r="E53" s="446" t="s">
        <v>70</v>
      </c>
      <c r="F53" s="446" t="s">
        <v>671</v>
      </c>
      <c r="G53" s="447">
        <v>11</v>
      </c>
      <c r="H53" s="448">
        <v>3.03</v>
      </c>
      <c r="I53" s="447">
        <v>33.37</v>
      </c>
      <c r="J53" s="460">
        <v>11</v>
      </c>
      <c r="K53" s="448">
        <v>0.71</v>
      </c>
      <c r="L53" s="448">
        <v>7.81</v>
      </c>
      <c r="M53" s="448">
        <f t="shared" si="0"/>
        <v>-25.56</v>
      </c>
      <c r="N53" s="448">
        <f t="shared" si="1"/>
        <v>-76.6</v>
      </c>
      <c r="O53" s="461"/>
    </row>
    <row r="54" s="419" customFormat="1" customHeight="1" spans="1:15">
      <c r="A54" s="443" t="s">
        <v>768</v>
      </c>
      <c r="B54" s="444" t="s">
        <v>769</v>
      </c>
      <c r="C54" s="445"/>
      <c r="D54" s="446" t="s">
        <v>679</v>
      </c>
      <c r="E54" s="446" t="s">
        <v>70</v>
      </c>
      <c r="F54" s="446" t="s">
        <v>671</v>
      </c>
      <c r="G54" s="447">
        <v>3</v>
      </c>
      <c r="H54" s="448">
        <v>0.76</v>
      </c>
      <c r="I54" s="447">
        <v>2.29</v>
      </c>
      <c r="J54" s="460">
        <v>3</v>
      </c>
      <c r="K54" s="448">
        <v>0.18</v>
      </c>
      <c r="L54" s="448">
        <v>0.54</v>
      </c>
      <c r="M54" s="448">
        <f t="shared" si="0"/>
        <v>-1.75</v>
      </c>
      <c r="N54" s="448">
        <f t="shared" si="1"/>
        <v>-76.42</v>
      </c>
      <c r="O54" s="461"/>
    </row>
    <row r="55" s="419" customFormat="1" customHeight="1" spans="1:15">
      <c r="A55" s="443" t="s">
        <v>770</v>
      </c>
      <c r="B55" s="444" t="s">
        <v>771</v>
      </c>
      <c r="C55" s="445"/>
      <c r="D55" s="446" t="s">
        <v>679</v>
      </c>
      <c r="E55" s="446" t="s">
        <v>70</v>
      </c>
      <c r="F55" s="446" t="s">
        <v>671</v>
      </c>
      <c r="G55" s="447">
        <v>88</v>
      </c>
      <c r="H55" s="448">
        <v>0.43</v>
      </c>
      <c r="I55" s="447">
        <v>37.59</v>
      </c>
      <c r="J55" s="460">
        <v>88</v>
      </c>
      <c r="K55" s="448">
        <v>0.1</v>
      </c>
      <c r="L55" s="448">
        <v>8.8</v>
      </c>
      <c r="M55" s="448">
        <f t="shared" si="0"/>
        <v>-28.79</v>
      </c>
      <c r="N55" s="448">
        <f t="shared" si="1"/>
        <v>-76.59</v>
      </c>
      <c r="O55" s="461"/>
    </row>
    <row r="56" s="419" customFormat="1" customHeight="1" spans="1:15">
      <c r="A56" s="443" t="s">
        <v>772</v>
      </c>
      <c r="B56" s="444" t="s">
        <v>773</v>
      </c>
      <c r="C56" s="445"/>
      <c r="D56" s="446" t="s">
        <v>679</v>
      </c>
      <c r="E56" s="446" t="s">
        <v>70</v>
      </c>
      <c r="F56" s="446" t="s">
        <v>671</v>
      </c>
      <c r="G56" s="447">
        <v>4</v>
      </c>
      <c r="H56" s="448">
        <v>15.39</v>
      </c>
      <c r="I56" s="447">
        <v>61.54</v>
      </c>
      <c r="J56" s="460">
        <v>4</v>
      </c>
      <c r="K56" s="448">
        <v>3.58</v>
      </c>
      <c r="L56" s="448">
        <v>14.32</v>
      </c>
      <c r="M56" s="448">
        <f t="shared" si="0"/>
        <v>-47.22</v>
      </c>
      <c r="N56" s="448">
        <f t="shared" si="1"/>
        <v>-76.73</v>
      </c>
      <c r="O56" s="461"/>
    </row>
    <row r="57" s="419" customFormat="1" customHeight="1" spans="1:15">
      <c r="A57" s="443" t="s">
        <v>774</v>
      </c>
      <c r="B57" s="444" t="s">
        <v>775</v>
      </c>
      <c r="C57" s="445"/>
      <c r="D57" s="446" t="s">
        <v>679</v>
      </c>
      <c r="E57" s="446" t="s">
        <v>70</v>
      </c>
      <c r="F57" s="446" t="s">
        <v>671</v>
      </c>
      <c r="G57" s="447">
        <v>44</v>
      </c>
      <c r="H57" s="448">
        <v>4.7</v>
      </c>
      <c r="I57" s="447">
        <v>206.84</v>
      </c>
      <c r="J57" s="460">
        <v>44</v>
      </c>
      <c r="K57" s="448">
        <v>1.09</v>
      </c>
      <c r="L57" s="448">
        <v>47.96</v>
      </c>
      <c r="M57" s="448">
        <f t="shared" si="0"/>
        <v>-158.88</v>
      </c>
      <c r="N57" s="448">
        <f t="shared" si="1"/>
        <v>-76.81</v>
      </c>
      <c r="O57" s="461"/>
    </row>
    <row r="58" s="419" customFormat="1" customHeight="1" spans="1:15">
      <c r="A58" s="443" t="s">
        <v>776</v>
      </c>
      <c r="B58" s="444" t="s">
        <v>777</v>
      </c>
      <c r="C58" s="445"/>
      <c r="D58" s="446" t="s">
        <v>679</v>
      </c>
      <c r="E58" s="446" t="s">
        <v>70</v>
      </c>
      <c r="F58" s="446" t="s">
        <v>671</v>
      </c>
      <c r="G58" s="447">
        <v>9</v>
      </c>
      <c r="H58" s="448">
        <v>0.8</v>
      </c>
      <c r="I58" s="447">
        <v>7.2</v>
      </c>
      <c r="J58" s="460">
        <v>9</v>
      </c>
      <c r="K58" s="448">
        <v>0.19</v>
      </c>
      <c r="L58" s="448">
        <v>1.71</v>
      </c>
      <c r="M58" s="448">
        <f t="shared" si="0"/>
        <v>-5.49</v>
      </c>
      <c r="N58" s="448">
        <f t="shared" si="1"/>
        <v>-76.25</v>
      </c>
      <c r="O58" s="461"/>
    </row>
    <row r="59" s="419" customFormat="1" customHeight="1" spans="1:15">
      <c r="A59" s="443" t="s">
        <v>778</v>
      </c>
      <c r="B59" s="444" t="s">
        <v>779</v>
      </c>
      <c r="C59" s="445"/>
      <c r="D59" s="446" t="s">
        <v>679</v>
      </c>
      <c r="E59" s="446" t="s">
        <v>70</v>
      </c>
      <c r="F59" s="446" t="s">
        <v>671</v>
      </c>
      <c r="G59" s="447">
        <v>3</v>
      </c>
      <c r="H59" s="448">
        <v>6.79</v>
      </c>
      <c r="I59" s="447">
        <v>20.36</v>
      </c>
      <c r="J59" s="460">
        <v>3</v>
      </c>
      <c r="K59" s="448">
        <v>1.58</v>
      </c>
      <c r="L59" s="448">
        <v>4.74</v>
      </c>
      <c r="M59" s="448">
        <f t="shared" si="0"/>
        <v>-15.62</v>
      </c>
      <c r="N59" s="448">
        <f t="shared" si="1"/>
        <v>-76.72</v>
      </c>
      <c r="O59" s="461"/>
    </row>
    <row r="60" s="419" customFormat="1" customHeight="1" spans="1:15">
      <c r="A60" s="443" t="s">
        <v>780</v>
      </c>
      <c r="B60" s="444" t="s">
        <v>781</v>
      </c>
      <c r="C60" s="445"/>
      <c r="D60" s="446" t="s">
        <v>679</v>
      </c>
      <c r="E60" s="446" t="s">
        <v>70</v>
      </c>
      <c r="F60" s="446" t="s">
        <v>671</v>
      </c>
      <c r="G60" s="447">
        <v>3</v>
      </c>
      <c r="H60" s="448">
        <v>23.93</v>
      </c>
      <c r="I60" s="447">
        <v>71.8</v>
      </c>
      <c r="J60" s="460">
        <v>3</v>
      </c>
      <c r="K60" s="448">
        <v>5.57</v>
      </c>
      <c r="L60" s="448">
        <v>16.71</v>
      </c>
      <c r="M60" s="448">
        <f t="shared" si="0"/>
        <v>-55.09</v>
      </c>
      <c r="N60" s="448">
        <f t="shared" si="1"/>
        <v>-76.73</v>
      </c>
      <c r="O60" s="461"/>
    </row>
    <row r="61" s="419" customFormat="1" customHeight="1" spans="1:15">
      <c r="A61" s="443" t="s">
        <v>782</v>
      </c>
      <c r="B61" s="444" t="s">
        <v>783</v>
      </c>
      <c r="C61" s="445"/>
      <c r="D61" s="446" t="s">
        <v>679</v>
      </c>
      <c r="E61" s="446" t="s">
        <v>70</v>
      </c>
      <c r="F61" s="446" t="s">
        <v>671</v>
      </c>
      <c r="G61" s="447">
        <v>29</v>
      </c>
      <c r="H61" s="448">
        <v>3.42</v>
      </c>
      <c r="I61" s="447">
        <v>99.06</v>
      </c>
      <c r="J61" s="460">
        <v>29</v>
      </c>
      <c r="K61" s="448">
        <v>0.8</v>
      </c>
      <c r="L61" s="448">
        <v>23.2</v>
      </c>
      <c r="M61" s="448">
        <f t="shared" si="0"/>
        <v>-75.86</v>
      </c>
      <c r="N61" s="448">
        <f t="shared" si="1"/>
        <v>-76.58</v>
      </c>
      <c r="O61" s="461"/>
    </row>
    <row r="62" s="419" customFormat="1" customHeight="1" spans="1:15">
      <c r="A62" s="443" t="s">
        <v>784</v>
      </c>
      <c r="B62" s="444" t="s">
        <v>785</v>
      </c>
      <c r="C62" s="445"/>
      <c r="D62" s="446" t="s">
        <v>679</v>
      </c>
      <c r="E62" s="446" t="s">
        <v>70</v>
      </c>
      <c r="F62" s="446" t="s">
        <v>671</v>
      </c>
      <c r="G62" s="447">
        <v>10</v>
      </c>
      <c r="H62" s="448">
        <v>1.54</v>
      </c>
      <c r="I62" s="447">
        <v>15.37</v>
      </c>
      <c r="J62" s="460">
        <v>10</v>
      </c>
      <c r="K62" s="448">
        <v>0.36</v>
      </c>
      <c r="L62" s="448">
        <v>3.6</v>
      </c>
      <c r="M62" s="448">
        <f t="shared" si="0"/>
        <v>-11.77</v>
      </c>
      <c r="N62" s="448">
        <f t="shared" si="1"/>
        <v>-76.58</v>
      </c>
      <c r="O62" s="461"/>
    </row>
    <row r="63" s="419" customFormat="1" customHeight="1" spans="1:15">
      <c r="A63" s="443" t="s">
        <v>786</v>
      </c>
      <c r="B63" s="444" t="s">
        <v>787</v>
      </c>
      <c r="C63" s="445"/>
      <c r="D63" s="446" t="s">
        <v>679</v>
      </c>
      <c r="E63" s="446" t="s">
        <v>70</v>
      </c>
      <c r="F63" s="446" t="s">
        <v>671</v>
      </c>
      <c r="G63" s="447">
        <v>25</v>
      </c>
      <c r="H63" s="448">
        <v>3.15</v>
      </c>
      <c r="I63" s="447">
        <v>78.85</v>
      </c>
      <c r="J63" s="460">
        <v>25</v>
      </c>
      <c r="K63" s="448">
        <v>0.73</v>
      </c>
      <c r="L63" s="448">
        <v>18.25</v>
      </c>
      <c r="M63" s="448">
        <f t="shared" si="0"/>
        <v>-60.6</v>
      </c>
      <c r="N63" s="448">
        <f t="shared" si="1"/>
        <v>-76.85</v>
      </c>
      <c r="O63" s="461"/>
    </row>
    <row r="64" s="419" customFormat="1" customHeight="1" spans="1:15">
      <c r="A64" s="443" t="s">
        <v>788</v>
      </c>
      <c r="B64" s="444" t="s">
        <v>789</v>
      </c>
      <c r="C64" s="445"/>
      <c r="D64" s="446" t="s">
        <v>679</v>
      </c>
      <c r="E64" s="446" t="s">
        <v>70</v>
      </c>
      <c r="F64" s="446" t="s">
        <v>671</v>
      </c>
      <c r="G64" s="447">
        <v>87</v>
      </c>
      <c r="H64" s="448">
        <v>0.68</v>
      </c>
      <c r="I64" s="447">
        <v>59.53</v>
      </c>
      <c r="J64" s="460">
        <v>87</v>
      </c>
      <c r="K64" s="448">
        <v>0.16</v>
      </c>
      <c r="L64" s="448">
        <v>13.92</v>
      </c>
      <c r="M64" s="448">
        <f t="shared" si="0"/>
        <v>-45.61</v>
      </c>
      <c r="N64" s="448">
        <f t="shared" si="1"/>
        <v>-76.62</v>
      </c>
      <c r="O64" s="461"/>
    </row>
    <row r="65" s="419" customFormat="1" customHeight="1" spans="1:15">
      <c r="A65" s="443" t="s">
        <v>790</v>
      </c>
      <c r="B65" s="444" t="s">
        <v>791</v>
      </c>
      <c r="C65" s="445"/>
      <c r="D65" s="446" t="s">
        <v>679</v>
      </c>
      <c r="E65" s="446" t="s">
        <v>672</v>
      </c>
      <c r="F65" s="446" t="s">
        <v>671</v>
      </c>
      <c r="G65" s="447">
        <v>41</v>
      </c>
      <c r="H65" s="448">
        <v>13.44</v>
      </c>
      <c r="I65" s="447">
        <v>551.09</v>
      </c>
      <c r="J65" s="460">
        <v>41</v>
      </c>
      <c r="K65" s="448">
        <v>3.78</v>
      </c>
      <c r="L65" s="448">
        <v>154.98</v>
      </c>
      <c r="M65" s="448">
        <f t="shared" si="0"/>
        <v>-396.11</v>
      </c>
      <c r="N65" s="448">
        <f t="shared" si="1"/>
        <v>-71.88</v>
      </c>
      <c r="O65" s="461"/>
    </row>
    <row r="66" s="419" customFormat="1" customHeight="1" spans="1:15">
      <c r="A66" s="443" t="s">
        <v>792</v>
      </c>
      <c r="B66" s="444" t="s">
        <v>793</v>
      </c>
      <c r="C66" s="445"/>
      <c r="D66" s="446" t="s">
        <v>679</v>
      </c>
      <c r="E66" s="446" t="s">
        <v>70</v>
      </c>
      <c r="F66" s="446" t="s">
        <v>671</v>
      </c>
      <c r="G66" s="447">
        <v>22</v>
      </c>
      <c r="H66" s="448">
        <v>10.35</v>
      </c>
      <c r="I66" s="447">
        <v>227.59</v>
      </c>
      <c r="J66" s="460">
        <v>22</v>
      </c>
      <c r="K66" s="448">
        <v>2.41</v>
      </c>
      <c r="L66" s="448">
        <v>53.02</v>
      </c>
      <c r="M66" s="448">
        <f t="shared" si="0"/>
        <v>-174.57</v>
      </c>
      <c r="N66" s="448">
        <f t="shared" si="1"/>
        <v>-76.7</v>
      </c>
      <c r="O66" s="461"/>
    </row>
    <row r="67" s="419" customFormat="1" customHeight="1" spans="1:15">
      <c r="A67" s="443" t="s">
        <v>794</v>
      </c>
      <c r="B67" s="444" t="s">
        <v>795</v>
      </c>
      <c r="C67" s="445"/>
      <c r="D67" s="446" t="s">
        <v>679</v>
      </c>
      <c r="E67" s="446" t="s">
        <v>70</v>
      </c>
      <c r="F67" s="446" t="s">
        <v>671</v>
      </c>
      <c r="G67" s="447">
        <v>38</v>
      </c>
      <c r="H67" s="448">
        <v>4.33</v>
      </c>
      <c r="I67" s="447">
        <v>164.71</v>
      </c>
      <c r="J67" s="460">
        <v>38</v>
      </c>
      <c r="K67" s="448">
        <v>1.01</v>
      </c>
      <c r="L67" s="448">
        <v>38.38</v>
      </c>
      <c r="M67" s="448">
        <f t="shared" si="0"/>
        <v>-126.33</v>
      </c>
      <c r="N67" s="448">
        <f t="shared" si="1"/>
        <v>-76.7</v>
      </c>
      <c r="O67" s="461"/>
    </row>
    <row r="68" s="419" customFormat="1" customHeight="1" spans="1:15">
      <c r="A68" s="443" t="s">
        <v>796</v>
      </c>
      <c r="B68" s="444" t="s">
        <v>797</v>
      </c>
      <c r="C68" s="445"/>
      <c r="D68" s="446" t="s">
        <v>679</v>
      </c>
      <c r="E68" s="446" t="s">
        <v>70</v>
      </c>
      <c r="F68" s="446" t="s">
        <v>671</v>
      </c>
      <c r="G68" s="447">
        <v>15</v>
      </c>
      <c r="H68" s="448">
        <v>0.19</v>
      </c>
      <c r="I68" s="447">
        <v>2.86</v>
      </c>
      <c r="J68" s="460">
        <v>15</v>
      </c>
      <c r="K68" s="448">
        <v>0.04</v>
      </c>
      <c r="L68" s="448">
        <v>0.6</v>
      </c>
      <c r="M68" s="448">
        <f t="shared" si="0"/>
        <v>-2.26</v>
      </c>
      <c r="N68" s="448">
        <f t="shared" si="1"/>
        <v>-79.02</v>
      </c>
      <c r="O68" s="461"/>
    </row>
    <row r="69" s="419" customFormat="1" customHeight="1" spans="1:15">
      <c r="A69" s="443" t="s">
        <v>798</v>
      </c>
      <c r="B69" s="444" t="s">
        <v>799</v>
      </c>
      <c r="C69" s="445"/>
      <c r="D69" s="446" t="s">
        <v>679</v>
      </c>
      <c r="E69" s="446" t="s">
        <v>70</v>
      </c>
      <c r="F69" s="446" t="s">
        <v>671</v>
      </c>
      <c r="G69" s="447">
        <v>35</v>
      </c>
      <c r="H69" s="448">
        <v>0.43</v>
      </c>
      <c r="I69" s="447">
        <v>14.95</v>
      </c>
      <c r="J69" s="460">
        <v>35</v>
      </c>
      <c r="K69" s="448">
        <v>0.1</v>
      </c>
      <c r="L69" s="448">
        <v>3.5</v>
      </c>
      <c r="M69" s="448">
        <f t="shared" si="0"/>
        <v>-11.45</v>
      </c>
      <c r="N69" s="448">
        <f t="shared" si="1"/>
        <v>-76.59</v>
      </c>
      <c r="O69" s="461"/>
    </row>
    <row r="70" s="419" customFormat="1" customHeight="1" spans="1:15">
      <c r="A70" s="443" t="s">
        <v>800</v>
      </c>
      <c r="B70" s="444" t="s">
        <v>801</v>
      </c>
      <c r="C70" s="445"/>
      <c r="D70" s="446" t="s">
        <v>679</v>
      </c>
      <c r="E70" s="446" t="s">
        <v>672</v>
      </c>
      <c r="F70" s="446" t="s">
        <v>671</v>
      </c>
      <c r="G70" s="447">
        <v>25</v>
      </c>
      <c r="H70" s="448">
        <v>7.52</v>
      </c>
      <c r="I70" s="447">
        <v>188.06</v>
      </c>
      <c r="J70" s="460">
        <v>25</v>
      </c>
      <c r="K70" s="448">
        <v>2.11</v>
      </c>
      <c r="L70" s="448">
        <v>52.75</v>
      </c>
      <c r="M70" s="448">
        <f t="shared" si="0"/>
        <v>-135.31</v>
      </c>
      <c r="N70" s="448">
        <f t="shared" si="1"/>
        <v>-71.95</v>
      </c>
      <c r="O70" s="461"/>
    </row>
    <row r="71" s="419" customFormat="1" customHeight="1" spans="1:15">
      <c r="A71" s="443" t="s">
        <v>802</v>
      </c>
      <c r="B71" s="444" t="s">
        <v>803</v>
      </c>
      <c r="C71" s="445"/>
      <c r="D71" s="446" t="s">
        <v>679</v>
      </c>
      <c r="E71" s="446" t="s">
        <v>70</v>
      </c>
      <c r="F71" s="446" t="s">
        <v>671</v>
      </c>
      <c r="G71" s="447">
        <v>19</v>
      </c>
      <c r="H71" s="448">
        <v>0.43</v>
      </c>
      <c r="I71" s="447">
        <v>8.09</v>
      </c>
      <c r="J71" s="460">
        <v>19</v>
      </c>
      <c r="K71" s="448">
        <v>0.1</v>
      </c>
      <c r="L71" s="448">
        <v>1.9</v>
      </c>
      <c r="M71" s="448">
        <f t="shared" si="0"/>
        <v>-6.19</v>
      </c>
      <c r="N71" s="448">
        <f t="shared" si="1"/>
        <v>-76.51</v>
      </c>
      <c r="O71" s="461"/>
    </row>
    <row r="72" s="419" customFormat="1" customHeight="1" spans="1:15">
      <c r="A72" s="443" t="s">
        <v>804</v>
      </c>
      <c r="B72" s="444" t="s">
        <v>805</v>
      </c>
      <c r="C72" s="445"/>
      <c r="D72" s="446" t="s">
        <v>679</v>
      </c>
      <c r="E72" s="446" t="s">
        <v>70</v>
      </c>
      <c r="F72" s="446" t="s">
        <v>671</v>
      </c>
      <c r="G72" s="447">
        <v>22</v>
      </c>
      <c r="H72" s="448">
        <v>0.86</v>
      </c>
      <c r="I72" s="447">
        <v>18.81</v>
      </c>
      <c r="J72" s="460">
        <v>22</v>
      </c>
      <c r="K72" s="448">
        <v>0.2</v>
      </c>
      <c r="L72" s="448">
        <v>4.4</v>
      </c>
      <c r="M72" s="448">
        <f t="shared" ref="M72:M135" si="2">L72-I72</f>
        <v>-14.41</v>
      </c>
      <c r="N72" s="448">
        <f t="shared" ref="N72:N135" si="3">IF(I72=0,0,ROUND(M72/I72*100,2))</f>
        <v>-76.61</v>
      </c>
      <c r="O72" s="461"/>
    </row>
    <row r="73" s="419" customFormat="1" customHeight="1" spans="1:15">
      <c r="A73" s="443" t="s">
        <v>806</v>
      </c>
      <c r="B73" s="444" t="s">
        <v>807</v>
      </c>
      <c r="C73" s="445"/>
      <c r="D73" s="446" t="s">
        <v>679</v>
      </c>
      <c r="E73" s="446" t="s">
        <v>70</v>
      </c>
      <c r="F73" s="446" t="s">
        <v>671</v>
      </c>
      <c r="G73" s="447">
        <v>7</v>
      </c>
      <c r="H73" s="448">
        <v>10.26</v>
      </c>
      <c r="I73" s="447">
        <v>71.79</v>
      </c>
      <c r="J73" s="460">
        <v>7</v>
      </c>
      <c r="K73" s="448">
        <v>2.39</v>
      </c>
      <c r="L73" s="448">
        <v>16.73</v>
      </c>
      <c r="M73" s="448">
        <f t="shared" si="2"/>
        <v>-55.06</v>
      </c>
      <c r="N73" s="448">
        <f t="shared" si="3"/>
        <v>-76.7</v>
      </c>
      <c r="O73" s="461"/>
    </row>
    <row r="74" s="419" customFormat="1" customHeight="1" spans="1:15">
      <c r="A74" s="443" t="s">
        <v>808</v>
      </c>
      <c r="B74" s="444" t="s">
        <v>809</v>
      </c>
      <c r="C74" s="445"/>
      <c r="D74" s="446" t="s">
        <v>703</v>
      </c>
      <c r="E74" s="446" t="s">
        <v>672</v>
      </c>
      <c r="F74" s="446" t="s">
        <v>671</v>
      </c>
      <c r="G74" s="447">
        <v>20</v>
      </c>
      <c r="H74" s="448">
        <v>3.1</v>
      </c>
      <c r="I74" s="447">
        <v>61.95</v>
      </c>
      <c r="J74" s="460">
        <v>20</v>
      </c>
      <c r="K74" s="448">
        <v>0.87</v>
      </c>
      <c r="L74" s="448">
        <v>17.4</v>
      </c>
      <c r="M74" s="448">
        <f t="shared" si="2"/>
        <v>-44.55</v>
      </c>
      <c r="N74" s="448">
        <f t="shared" si="3"/>
        <v>-71.91</v>
      </c>
      <c r="O74" s="461"/>
    </row>
    <row r="75" s="419" customFormat="1" customHeight="1" spans="1:15">
      <c r="A75" s="443" t="s">
        <v>810</v>
      </c>
      <c r="B75" s="444" t="s">
        <v>811</v>
      </c>
      <c r="C75" s="445"/>
      <c r="D75" s="446" t="s">
        <v>703</v>
      </c>
      <c r="E75" s="446" t="s">
        <v>70</v>
      </c>
      <c r="F75" s="446" t="s">
        <v>671</v>
      </c>
      <c r="G75" s="447">
        <v>3</v>
      </c>
      <c r="H75" s="448">
        <v>508.55</v>
      </c>
      <c r="I75" s="447">
        <v>1525.64</v>
      </c>
      <c r="J75" s="460">
        <v>3</v>
      </c>
      <c r="K75" s="448">
        <v>118.37</v>
      </c>
      <c r="L75" s="448">
        <v>355.11</v>
      </c>
      <c r="M75" s="448">
        <f t="shared" si="2"/>
        <v>-1170.53</v>
      </c>
      <c r="N75" s="448">
        <f t="shared" si="3"/>
        <v>-76.72</v>
      </c>
      <c r="O75" s="461"/>
    </row>
    <row r="76" s="419" customFormat="1" customHeight="1" spans="1:15">
      <c r="A76" s="443" t="s">
        <v>812</v>
      </c>
      <c r="B76" s="444" t="s">
        <v>813</v>
      </c>
      <c r="C76" s="445"/>
      <c r="D76" s="446" t="s">
        <v>703</v>
      </c>
      <c r="E76" s="446" t="s">
        <v>70</v>
      </c>
      <c r="F76" s="446" t="s">
        <v>671</v>
      </c>
      <c r="G76" s="447">
        <v>1</v>
      </c>
      <c r="H76" s="448">
        <v>263.25</v>
      </c>
      <c r="I76" s="447">
        <v>263.25</v>
      </c>
      <c r="J76" s="460">
        <v>1</v>
      </c>
      <c r="K76" s="448">
        <v>61.27</v>
      </c>
      <c r="L76" s="448">
        <v>61.27</v>
      </c>
      <c r="M76" s="448">
        <f t="shared" si="2"/>
        <v>-201.98</v>
      </c>
      <c r="N76" s="448">
        <f t="shared" si="3"/>
        <v>-76.73</v>
      </c>
      <c r="O76" s="461"/>
    </row>
    <row r="77" s="419" customFormat="1" customHeight="1" spans="1:15">
      <c r="A77" s="443" t="s">
        <v>814</v>
      </c>
      <c r="B77" s="444" t="s">
        <v>815</v>
      </c>
      <c r="C77" s="445"/>
      <c r="D77" s="446" t="s">
        <v>703</v>
      </c>
      <c r="E77" s="446" t="s">
        <v>672</v>
      </c>
      <c r="F77" s="446" t="s">
        <v>671</v>
      </c>
      <c r="G77" s="447">
        <v>2</v>
      </c>
      <c r="H77" s="448">
        <v>410.49</v>
      </c>
      <c r="I77" s="447">
        <v>820.97</v>
      </c>
      <c r="J77" s="460">
        <v>2</v>
      </c>
      <c r="K77" s="448">
        <v>115.37</v>
      </c>
      <c r="L77" s="448">
        <v>230.74</v>
      </c>
      <c r="M77" s="448">
        <f t="shared" si="2"/>
        <v>-590.23</v>
      </c>
      <c r="N77" s="448">
        <f t="shared" si="3"/>
        <v>-71.89</v>
      </c>
      <c r="O77" s="461"/>
    </row>
    <row r="78" s="419" customFormat="1" customHeight="1" spans="1:15">
      <c r="A78" s="443" t="s">
        <v>816</v>
      </c>
      <c r="B78" s="444" t="s">
        <v>817</v>
      </c>
      <c r="C78" s="445"/>
      <c r="D78" s="446" t="s">
        <v>703</v>
      </c>
      <c r="E78" s="446" t="s">
        <v>70</v>
      </c>
      <c r="F78" s="446" t="s">
        <v>671</v>
      </c>
      <c r="G78" s="447">
        <v>3</v>
      </c>
      <c r="H78" s="448">
        <v>3065.81</v>
      </c>
      <c r="I78" s="447">
        <v>9197.44</v>
      </c>
      <c r="J78" s="460">
        <v>3</v>
      </c>
      <c r="K78" s="448">
        <v>713.6</v>
      </c>
      <c r="L78" s="448">
        <v>2140.8</v>
      </c>
      <c r="M78" s="448">
        <f t="shared" si="2"/>
        <v>-7056.64</v>
      </c>
      <c r="N78" s="448">
        <f t="shared" si="3"/>
        <v>-76.72</v>
      </c>
      <c r="O78" s="461"/>
    </row>
    <row r="79" s="419" customFormat="1" customHeight="1" spans="1:15">
      <c r="A79" s="443" t="s">
        <v>818</v>
      </c>
      <c r="B79" s="444" t="s">
        <v>819</v>
      </c>
      <c r="C79" s="445"/>
      <c r="D79" s="446" t="s">
        <v>703</v>
      </c>
      <c r="E79" s="446" t="s">
        <v>70</v>
      </c>
      <c r="F79" s="446" t="s">
        <v>671</v>
      </c>
      <c r="G79" s="447">
        <v>1</v>
      </c>
      <c r="H79" s="448">
        <v>254.7</v>
      </c>
      <c r="I79" s="447">
        <v>254.7</v>
      </c>
      <c r="J79" s="460">
        <v>1</v>
      </c>
      <c r="K79" s="448">
        <v>59.28</v>
      </c>
      <c r="L79" s="448">
        <v>59.28</v>
      </c>
      <c r="M79" s="448">
        <f t="shared" si="2"/>
        <v>-195.42</v>
      </c>
      <c r="N79" s="448">
        <f t="shared" si="3"/>
        <v>-76.73</v>
      </c>
      <c r="O79" s="461"/>
    </row>
    <row r="80" s="419" customFormat="1" customHeight="1" spans="1:15">
      <c r="A80" s="443" t="s">
        <v>820</v>
      </c>
      <c r="B80" s="444" t="s">
        <v>821</v>
      </c>
      <c r="C80" s="445"/>
      <c r="D80" s="446" t="s">
        <v>703</v>
      </c>
      <c r="E80" s="446" t="s">
        <v>142</v>
      </c>
      <c r="F80" s="446" t="s">
        <v>671</v>
      </c>
      <c r="G80" s="447">
        <v>1</v>
      </c>
      <c r="H80" s="448">
        <v>1538.46</v>
      </c>
      <c r="I80" s="447">
        <v>1538.46</v>
      </c>
      <c r="J80" s="460">
        <v>1</v>
      </c>
      <c r="K80" s="448">
        <v>269.54</v>
      </c>
      <c r="L80" s="448">
        <v>269.54</v>
      </c>
      <c r="M80" s="448">
        <f t="shared" si="2"/>
        <v>-1268.92</v>
      </c>
      <c r="N80" s="448">
        <f t="shared" si="3"/>
        <v>-82.48</v>
      </c>
      <c r="O80" s="461"/>
    </row>
    <row r="81" s="419" customFormat="1" customHeight="1" spans="1:15">
      <c r="A81" s="443" t="s">
        <v>822</v>
      </c>
      <c r="B81" s="444" t="s">
        <v>823</v>
      </c>
      <c r="C81" s="445"/>
      <c r="D81" s="446" t="s">
        <v>703</v>
      </c>
      <c r="E81" s="446" t="s">
        <v>142</v>
      </c>
      <c r="F81" s="446" t="s">
        <v>671</v>
      </c>
      <c r="G81" s="447">
        <v>1</v>
      </c>
      <c r="H81" s="448">
        <v>16923.08</v>
      </c>
      <c r="I81" s="447">
        <v>16923.08</v>
      </c>
      <c r="J81" s="460">
        <v>1</v>
      </c>
      <c r="K81" s="448">
        <v>2964.92</v>
      </c>
      <c r="L81" s="448">
        <v>2964.92</v>
      </c>
      <c r="M81" s="448">
        <f t="shared" si="2"/>
        <v>-13958.16</v>
      </c>
      <c r="N81" s="448">
        <f t="shared" si="3"/>
        <v>-82.48</v>
      </c>
      <c r="O81" s="461"/>
    </row>
    <row r="82" s="419" customFormat="1" customHeight="1" spans="1:15">
      <c r="A82" s="443" t="s">
        <v>824</v>
      </c>
      <c r="B82" s="444" t="s">
        <v>825</v>
      </c>
      <c r="C82" s="445"/>
      <c r="D82" s="446" t="s">
        <v>703</v>
      </c>
      <c r="E82" s="446" t="s">
        <v>675</v>
      </c>
      <c r="F82" s="446" t="s">
        <v>671</v>
      </c>
      <c r="G82" s="447">
        <v>4</v>
      </c>
      <c r="H82" s="448">
        <v>1918.81</v>
      </c>
      <c r="I82" s="447">
        <v>7675.22</v>
      </c>
      <c r="J82" s="460">
        <v>4</v>
      </c>
      <c r="K82" s="448">
        <v>448.31</v>
      </c>
      <c r="L82" s="448">
        <v>1793.24</v>
      </c>
      <c r="M82" s="448">
        <f t="shared" si="2"/>
        <v>-5881.98</v>
      </c>
      <c r="N82" s="448">
        <f t="shared" si="3"/>
        <v>-76.64</v>
      </c>
      <c r="O82" s="461"/>
    </row>
    <row r="83" s="419" customFormat="1" customHeight="1" spans="1:15">
      <c r="A83" s="443" t="s">
        <v>826</v>
      </c>
      <c r="B83" s="444" t="s">
        <v>827</v>
      </c>
      <c r="C83" s="445"/>
      <c r="D83" s="446" t="s">
        <v>703</v>
      </c>
      <c r="E83" s="446" t="s">
        <v>675</v>
      </c>
      <c r="F83" s="446" t="s">
        <v>671</v>
      </c>
      <c r="G83" s="447">
        <v>3</v>
      </c>
      <c r="H83" s="448">
        <v>1548.72</v>
      </c>
      <c r="I83" s="447">
        <v>4646.15</v>
      </c>
      <c r="J83" s="460">
        <v>3</v>
      </c>
      <c r="K83" s="448">
        <v>361.84</v>
      </c>
      <c r="L83" s="448">
        <v>1085.52</v>
      </c>
      <c r="M83" s="448">
        <f t="shared" si="2"/>
        <v>-3560.63</v>
      </c>
      <c r="N83" s="448">
        <f t="shared" si="3"/>
        <v>-76.64</v>
      </c>
      <c r="O83" s="461"/>
    </row>
    <row r="84" s="419" customFormat="1" customHeight="1" spans="1:15">
      <c r="A84" s="443" t="s">
        <v>828</v>
      </c>
      <c r="B84" s="444" t="s">
        <v>829</v>
      </c>
      <c r="C84" s="445"/>
      <c r="D84" s="446" t="s">
        <v>703</v>
      </c>
      <c r="E84" s="446" t="s">
        <v>675</v>
      </c>
      <c r="F84" s="446" t="s">
        <v>671</v>
      </c>
      <c r="G84" s="447">
        <v>1</v>
      </c>
      <c r="H84" s="448">
        <v>1138.68</v>
      </c>
      <c r="I84" s="447">
        <v>1138.68</v>
      </c>
      <c r="J84" s="460">
        <v>1</v>
      </c>
      <c r="K84" s="448">
        <v>266.04</v>
      </c>
      <c r="L84" s="448">
        <v>266.04</v>
      </c>
      <c r="M84" s="448">
        <f t="shared" si="2"/>
        <v>-872.64</v>
      </c>
      <c r="N84" s="448">
        <f t="shared" si="3"/>
        <v>-76.64</v>
      </c>
      <c r="O84" s="461"/>
    </row>
    <row r="85" s="419" customFormat="1" customHeight="1" spans="1:15">
      <c r="A85" s="443" t="s">
        <v>830</v>
      </c>
      <c r="B85" s="444" t="s">
        <v>831</v>
      </c>
      <c r="C85" s="445"/>
      <c r="D85" s="446" t="s">
        <v>703</v>
      </c>
      <c r="E85" s="446" t="s">
        <v>675</v>
      </c>
      <c r="F85" s="446" t="s">
        <v>671</v>
      </c>
      <c r="G85" s="447">
        <v>4</v>
      </c>
      <c r="H85" s="448">
        <v>123.93</v>
      </c>
      <c r="I85" s="447">
        <v>495.72</v>
      </c>
      <c r="J85" s="460">
        <v>4</v>
      </c>
      <c r="K85" s="448">
        <v>28.95</v>
      </c>
      <c r="L85" s="448">
        <v>115.8</v>
      </c>
      <c r="M85" s="448">
        <f t="shared" si="2"/>
        <v>-379.92</v>
      </c>
      <c r="N85" s="448">
        <f t="shared" si="3"/>
        <v>-76.64</v>
      </c>
      <c r="O85" s="461"/>
    </row>
    <row r="86" s="419" customFormat="1" customHeight="1" spans="1:15">
      <c r="A86" s="443" t="s">
        <v>832</v>
      </c>
      <c r="B86" s="444" t="s">
        <v>833</v>
      </c>
      <c r="C86" s="445"/>
      <c r="D86" s="446" t="s">
        <v>703</v>
      </c>
      <c r="E86" s="446" t="s">
        <v>675</v>
      </c>
      <c r="F86" s="446" t="s">
        <v>671</v>
      </c>
      <c r="G86" s="447">
        <v>1</v>
      </c>
      <c r="H86" s="448">
        <v>442.74</v>
      </c>
      <c r="I86" s="447">
        <v>442.74</v>
      </c>
      <c r="J86" s="460">
        <v>1</v>
      </c>
      <c r="K86" s="448">
        <v>103.44</v>
      </c>
      <c r="L86" s="448">
        <v>103.44</v>
      </c>
      <c r="M86" s="448">
        <f t="shared" si="2"/>
        <v>-339.3</v>
      </c>
      <c r="N86" s="448">
        <f t="shared" si="3"/>
        <v>-76.64</v>
      </c>
      <c r="O86" s="461"/>
    </row>
    <row r="87" s="419" customFormat="1" customHeight="1" spans="1:15">
      <c r="A87" s="443" t="s">
        <v>834</v>
      </c>
      <c r="B87" s="444" t="s">
        <v>835</v>
      </c>
      <c r="C87" s="445"/>
      <c r="D87" s="446" t="s">
        <v>703</v>
      </c>
      <c r="E87" s="446" t="s">
        <v>675</v>
      </c>
      <c r="F87" s="446" t="s">
        <v>671</v>
      </c>
      <c r="G87" s="447">
        <v>1</v>
      </c>
      <c r="H87" s="448">
        <v>624.78</v>
      </c>
      <c r="I87" s="447">
        <v>624.78</v>
      </c>
      <c r="J87" s="460">
        <v>1</v>
      </c>
      <c r="K87" s="448">
        <v>145.97</v>
      </c>
      <c r="L87" s="448">
        <v>145.97</v>
      </c>
      <c r="M87" s="448">
        <f t="shared" si="2"/>
        <v>-478.81</v>
      </c>
      <c r="N87" s="448">
        <f t="shared" si="3"/>
        <v>-76.64</v>
      </c>
      <c r="O87" s="461"/>
    </row>
    <row r="88" s="419" customFormat="1" customHeight="1" spans="1:15">
      <c r="A88" s="443" t="s">
        <v>836</v>
      </c>
      <c r="B88" s="444" t="s">
        <v>837</v>
      </c>
      <c r="C88" s="445"/>
      <c r="D88" s="446" t="s">
        <v>703</v>
      </c>
      <c r="E88" s="446" t="s">
        <v>675</v>
      </c>
      <c r="F88" s="446" t="s">
        <v>671</v>
      </c>
      <c r="G88" s="447">
        <v>2</v>
      </c>
      <c r="H88" s="448">
        <v>1760.54</v>
      </c>
      <c r="I88" s="447">
        <v>3521.07</v>
      </c>
      <c r="J88" s="460">
        <v>2</v>
      </c>
      <c r="K88" s="448">
        <v>411.33</v>
      </c>
      <c r="L88" s="448">
        <v>822.66</v>
      </c>
      <c r="M88" s="448">
        <f t="shared" si="2"/>
        <v>-2698.41</v>
      </c>
      <c r="N88" s="448">
        <f t="shared" si="3"/>
        <v>-76.64</v>
      </c>
      <c r="O88" s="461"/>
    </row>
    <row r="89" s="419" customFormat="1" customHeight="1" spans="1:15">
      <c r="A89" s="443" t="s">
        <v>838</v>
      </c>
      <c r="B89" s="444" t="s">
        <v>839</v>
      </c>
      <c r="C89" s="445"/>
      <c r="D89" s="446" t="s">
        <v>703</v>
      </c>
      <c r="E89" s="446" t="s">
        <v>675</v>
      </c>
      <c r="F89" s="446" t="s">
        <v>671</v>
      </c>
      <c r="G89" s="447">
        <v>1</v>
      </c>
      <c r="H89" s="448">
        <v>2785</v>
      </c>
      <c r="I89" s="447">
        <v>2785</v>
      </c>
      <c r="J89" s="460">
        <v>1</v>
      </c>
      <c r="K89" s="448">
        <v>650.69</v>
      </c>
      <c r="L89" s="448">
        <v>650.69</v>
      </c>
      <c r="M89" s="448">
        <f t="shared" si="2"/>
        <v>-2134.31</v>
      </c>
      <c r="N89" s="448">
        <f t="shared" si="3"/>
        <v>-76.64</v>
      </c>
      <c r="O89" s="461"/>
    </row>
    <row r="90" s="419" customFormat="1" customHeight="1" spans="1:15">
      <c r="A90" s="443" t="s">
        <v>840</v>
      </c>
      <c r="B90" s="444" t="s">
        <v>841</v>
      </c>
      <c r="C90" s="445"/>
      <c r="D90" s="446" t="s">
        <v>703</v>
      </c>
      <c r="E90" s="446" t="s">
        <v>675</v>
      </c>
      <c r="F90" s="446" t="s">
        <v>671</v>
      </c>
      <c r="G90" s="447">
        <v>1</v>
      </c>
      <c r="H90" s="448">
        <v>1649.57</v>
      </c>
      <c r="I90" s="447">
        <v>1649.57</v>
      </c>
      <c r="J90" s="460">
        <v>1</v>
      </c>
      <c r="K90" s="448">
        <v>385.4</v>
      </c>
      <c r="L90" s="448">
        <v>385.4</v>
      </c>
      <c r="M90" s="448">
        <f t="shared" si="2"/>
        <v>-1264.17</v>
      </c>
      <c r="N90" s="448">
        <f t="shared" si="3"/>
        <v>-76.64</v>
      </c>
      <c r="O90" s="461"/>
    </row>
    <row r="91" s="419" customFormat="1" customHeight="1" spans="1:15">
      <c r="A91" s="443" t="s">
        <v>842</v>
      </c>
      <c r="B91" s="444" t="s">
        <v>843</v>
      </c>
      <c r="C91" s="445"/>
      <c r="D91" s="446" t="s">
        <v>703</v>
      </c>
      <c r="E91" s="446" t="s">
        <v>675</v>
      </c>
      <c r="F91" s="446" t="s">
        <v>671</v>
      </c>
      <c r="G91" s="447">
        <v>1</v>
      </c>
      <c r="H91" s="448">
        <v>4680</v>
      </c>
      <c r="I91" s="447">
        <v>4680</v>
      </c>
      <c r="J91" s="460">
        <v>1</v>
      </c>
      <c r="K91" s="448">
        <v>1093.44</v>
      </c>
      <c r="L91" s="448">
        <v>1093.44</v>
      </c>
      <c r="M91" s="448">
        <f t="shared" si="2"/>
        <v>-3586.56</v>
      </c>
      <c r="N91" s="448">
        <f t="shared" si="3"/>
        <v>-76.64</v>
      </c>
      <c r="O91" s="461"/>
    </row>
    <row r="92" s="419" customFormat="1" customHeight="1" spans="1:15">
      <c r="A92" s="443" t="s">
        <v>844</v>
      </c>
      <c r="B92" s="444" t="s">
        <v>845</v>
      </c>
      <c r="C92" s="445"/>
      <c r="D92" s="446" t="s">
        <v>703</v>
      </c>
      <c r="E92" s="446" t="s">
        <v>675</v>
      </c>
      <c r="F92" s="446" t="s">
        <v>671</v>
      </c>
      <c r="G92" s="447">
        <v>3</v>
      </c>
      <c r="H92" s="448">
        <v>1589.74</v>
      </c>
      <c r="I92" s="447">
        <v>4769.23</v>
      </c>
      <c r="J92" s="460">
        <v>3</v>
      </c>
      <c r="K92" s="448">
        <v>371.43</v>
      </c>
      <c r="L92" s="448">
        <v>1114.29</v>
      </c>
      <c r="M92" s="448">
        <f t="shared" si="2"/>
        <v>-3654.94</v>
      </c>
      <c r="N92" s="448">
        <f t="shared" si="3"/>
        <v>-76.64</v>
      </c>
      <c r="O92" s="461"/>
    </row>
    <row r="93" s="419" customFormat="1" customHeight="1" spans="1:15">
      <c r="A93" s="443" t="s">
        <v>846</v>
      </c>
      <c r="B93" s="444" t="s">
        <v>847</v>
      </c>
      <c r="C93" s="445"/>
      <c r="D93" s="446" t="s">
        <v>703</v>
      </c>
      <c r="E93" s="446" t="s">
        <v>675</v>
      </c>
      <c r="F93" s="446" t="s">
        <v>671</v>
      </c>
      <c r="G93" s="447">
        <v>2</v>
      </c>
      <c r="H93" s="448">
        <v>1862.54</v>
      </c>
      <c r="I93" s="447">
        <v>3725.08</v>
      </c>
      <c r="J93" s="460">
        <v>2</v>
      </c>
      <c r="K93" s="448">
        <v>435.16</v>
      </c>
      <c r="L93" s="448">
        <v>870.32</v>
      </c>
      <c r="M93" s="448">
        <f t="shared" si="2"/>
        <v>-2854.76</v>
      </c>
      <c r="N93" s="448">
        <f t="shared" si="3"/>
        <v>-76.64</v>
      </c>
      <c r="O93" s="461"/>
    </row>
    <row r="94" s="419" customFormat="1" customHeight="1" spans="1:15">
      <c r="A94" s="443" t="s">
        <v>848</v>
      </c>
      <c r="B94" s="444" t="s">
        <v>849</v>
      </c>
      <c r="C94" s="445"/>
      <c r="D94" s="446" t="s">
        <v>703</v>
      </c>
      <c r="E94" s="446" t="s">
        <v>675</v>
      </c>
      <c r="F94" s="446" t="s">
        <v>671</v>
      </c>
      <c r="G94" s="447">
        <v>2</v>
      </c>
      <c r="H94" s="448">
        <v>2656.98</v>
      </c>
      <c r="I94" s="447">
        <v>5313.96</v>
      </c>
      <c r="J94" s="460">
        <v>2</v>
      </c>
      <c r="K94" s="448">
        <v>620.78</v>
      </c>
      <c r="L94" s="448">
        <v>1241.56</v>
      </c>
      <c r="M94" s="448">
        <f t="shared" si="2"/>
        <v>-4072.4</v>
      </c>
      <c r="N94" s="448">
        <f t="shared" si="3"/>
        <v>-76.64</v>
      </c>
      <c r="O94" s="461"/>
    </row>
    <row r="95" s="419" customFormat="1" customHeight="1" spans="1:15">
      <c r="A95" s="443" t="s">
        <v>850</v>
      </c>
      <c r="B95" s="444" t="s">
        <v>851</v>
      </c>
      <c r="C95" s="445"/>
      <c r="D95" s="446" t="s">
        <v>703</v>
      </c>
      <c r="E95" s="446" t="s">
        <v>675</v>
      </c>
      <c r="F95" s="446" t="s">
        <v>671</v>
      </c>
      <c r="G95" s="447">
        <v>2</v>
      </c>
      <c r="H95" s="448">
        <v>5026.55</v>
      </c>
      <c r="I95" s="447">
        <v>10053.1</v>
      </c>
      <c r="J95" s="460">
        <v>2</v>
      </c>
      <c r="K95" s="448">
        <v>1174.4</v>
      </c>
      <c r="L95" s="448">
        <v>2348.8</v>
      </c>
      <c r="M95" s="448">
        <f t="shared" si="2"/>
        <v>-7704.3</v>
      </c>
      <c r="N95" s="448">
        <f t="shared" si="3"/>
        <v>-76.64</v>
      </c>
      <c r="O95" s="461"/>
    </row>
    <row r="96" s="419" customFormat="1" customHeight="1" spans="1:15">
      <c r="A96" s="443" t="s">
        <v>852</v>
      </c>
      <c r="B96" s="444" t="s">
        <v>853</v>
      </c>
      <c r="C96" s="445"/>
      <c r="D96" s="446" t="s">
        <v>703</v>
      </c>
      <c r="E96" s="446" t="s">
        <v>672</v>
      </c>
      <c r="F96" s="446" t="s">
        <v>671</v>
      </c>
      <c r="G96" s="447">
        <v>2</v>
      </c>
      <c r="H96" s="448">
        <v>3811.1</v>
      </c>
      <c r="I96" s="447">
        <v>7622.19</v>
      </c>
      <c r="J96" s="460">
        <v>2</v>
      </c>
      <c r="K96" s="448">
        <v>1071.15</v>
      </c>
      <c r="L96" s="448">
        <v>2142.3</v>
      </c>
      <c r="M96" s="448">
        <f t="shared" si="2"/>
        <v>-5479.89</v>
      </c>
      <c r="N96" s="448">
        <f t="shared" si="3"/>
        <v>-71.89</v>
      </c>
      <c r="O96" s="461"/>
    </row>
    <row r="97" s="419" customFormat="1" customHeight="1" spans="1:15">
      <c r="A97" s="443" t="s">
        <v>854</v>
      </c>
      <c r="B97" s="444" t="s">
        <v>855</v>
      </c>
      <c r="C97" s="445"/>
      <c r="D97" s="446" t="s">
        <v>703</v>
      </c>
      <c r="E97" s="446" t="s">
        <v>675</v>
      </c>
      <c r="F97" s="446" t="s">
        <v>671</v>
      </c>
      <c r="G97" s="447">
        <v>1</v>
      </c>
      <c r="H97" s="448">
        <v>14689.74</v>
      </c>
      <c r="I97" s="447">
        <v>14689.74</v>
      </c>
      <c r="J97" s="460">
        <v>1</v>
      </c>
      <c r="K97" s="448">
        <v>3432.11</v>
      </c>
      <c r="L97" s="448">
        <v>3432.11</v>
      </c>
      <c r="M97" s="448">
        <f t="shared" si="2"/>
        <v>-11257.63</v>
      </c>
      <c r="N97" s="448">
        <f t="shared" si="3"/>
        <v>-76.64</v>
      </c>
      <c r="O97" s="461"/>
    </row>
    <row r="98" s="419" customFormat="1" customHeight="1" spans="1:15">
      <c r="A98" s="443" t="s">
        <v>856</v>
      </c>
      <c r="B98" s="444" t="s">
        <v>857</v>
      </c>
      <c r="C98" s="445"/>
      <c r="D98" s="446" t="s">
        <v>703</v>
      </c>
      <c r="E98" s="446" t="s">
        <v>675</v>
      </c>
      <c r="F98" s="446" t="s">
        <v>671</v>
      </c>
      <c r="G98" s="447">
        <v>1</v>
      </c>
      <c r="H98" s="448">
        <v>1162.4</v>
      </c>
      <c r="I98" s="447">
        <v>1162.4</v>
      </c>
      <c r="J98" s="460">
        <v>1</v>
      </c>
      <c r="K98" s="448">
        <v>271.58</v>
      </c>
      <c r="L98" s="448">
        <v>271.58</v>
      </c>
      <c r="M98" s="448">
        <f t="shared" si="2"/>
        <v>-890.82</v>
      </c>
      <c r="N98" s="448">
        <f t="shared" si="3"/>
        <v>-76.64</v>
      </c>
      <c r="O98" s="461"/>
    </row>
    <row r="99" s="419" customFormat="1" customHeight="1" spans="1:15">
      <c r="A99" s="443" t="s">
        <v>858</v>
      </c>
      <c r="B99" s="444" t="s">
        <v>859</v>
      </c>
      <c r="C99" s="445"/>
      <c r="D99" s="446" t="s">
        <v>703</v>
      </c>
      <c r="E99" s="446" t="s">
        <v>675</v>
      </c>
      <c r="F99" s="446" t="s">
        <v>671</v>
      </c>
      <c r="G99" s="447">
        <v>2</v>
      </c>
      <c r="H99" s="448">
        <v>4688.49</v>
      </c>
      <c r="I99" s="447">
        <v>9376.97</v>
      </c>
      <c r="J99" s="460">
        <v>2</v>
      </c>
      <c r="K99" s="448">
        <v>1095.42</v>
      </c>
      <c r="L99" s="448">
        <v>2190.84</v>
      </c>
      <c r="M99" s="448">
        <f t="shared" si="2"/>
        <v>-7186.13</v>
      </c>
      <c r="N99" s="448">
        <f t="shared" si="3"/>
        <v>-76.64</v>
      </c>
      <c r="O99" s="461"/>
    </row>
    <row r="100" s="419" customFormat="1" customHeight="1" spans="1:15">
      <c r="A100" s="443" t="s">
        <v>860</v>
      </c>
      <c r="B100" s="444" t="s">
        <v>861</v>
      </c>
      <c r="C100" s="445"/>
      <c r="D100" s="446" t="s">
        <v>703</v>
      </c>
      <c r="E100" s="446" t="s">
        <v>675</v>
      </c>
      <c r="F100" s="446" t="s">
        <v>671</v>
      </c>
      <c r="G100" s="447">
        <v>1</v>
      </c>
      <c r="H100" s="448">
        <v>3589.74</v>
      </c>
      <c r="I100" s="447">
        <v>3589.74</v>
      </c>
      <c r="J100" s="460">
        <v>1</v>
      </c>
      <c r="K100" s="448">
        <v>838.71</v>
      </c>
      <c r="L100" s="448">
        <v>838.71</v>
      </c>
      <c r="M100" s="448">
        <f t="shared" si="2"/>
        <v>-2751.03</v>
      </c>
      <c r="N100" s="448">
        <f t="shared" si="3"/>
        <v>-76.64</v>
      </c>
      <c r="O100" s="461"/>
    </row>
    <row r="101" s="419" customFormat="1" customHeight="1" spans="1:15">
      <c r="A101" s="443" t="s">
        <v>862</v>
      </c>
      <c r="B101" s="444" t="s">
        <v>863</v>
      </c>
      <c r="C101" s="445"/>
      <c r="D101" s="446" t="s">
        <v>703</v>
      </c>
      <c r="E101" s="446" t="s">
        <v>675</v>
      </c>
      <c r="F101" s="446" t="s">
        <v>671</v>
      </c>
      <c r="G101" s="447">
        <v>1</v>
      </c>
      <c r="H101" s="448">
        <v>2228.32</v>
      </c>
      <c r="I101" s="447">
        <v>2228.32</v>
      </c>
      <c r="J101" s="460">
        <v>1</v>
      </c>
      <c r="K101" s="448">
        <v>520.63</v>
      </c>
      <c r="L101" s="448">
        <v>520.63</v>
      </c>
      <c r="M101" s="448">
        <f t="shared" si="2"/>
        <v>-1707.69</v>
      </c>
      <c r="N101" s="448">
        <f t="shared" si="3"/>
        <v>-76.64</v>
      </c>
      <c r="O101" s="461"/>
    </row>
    <row r="102" s="419" customFormat="1" customHeight="1" spans="1:15">
      <c r="A102" s="443" t="s">
        <v>864</v>
      </c>
      <c r="B102" s="444" t="s">
        <v>865</v>
      </c>
      <c r="C102" s="445"/>
      <c r="D102" s="446" t="s">
        <v>703</v>
      </c>
      <c r="E102" s="446" t="s">
        <v>168</v>
      </c>
      <c r="F102" s="446" t="s">
        <v>671</v>
      </c>
      <c r="G102" s="447">
        <v>1</v>
      </c>
      <c r="H102" s="448">
        <v>3136.75</v>
      </c>
      <c r="I102" s="447">
        <v>3136.75</v>
      </c>
      <c r="J102" s="460">
        <v>1</v>
      </c>
      <c r="K102" s="448">
        <v>365.12</v>
      </c>
      <c r="L102" s="448">
        <v>365.12</v>
      </c>
      <c r="M102" s="448">
        <f t="shared" si="2"/>
        <v>-2771.63</v>
      </c>
      <c r="N102" s="448">
        <f t="shared" si="3"/>
        <v>-88.36</v>
      </c>
      <c r="O102" s="461"/>
    </row>
    <row r="103" s="419" customFormat="1" customHeight="1" spans="1:15">
      <c r="A103" s="443" t="s">
        <v>866</v>
      </c>
      <c r="B103" s="444" t="s">
        <v>867</v>
      </c>
      <c r="C103" s="445"/>
      <c r="D103" s="446" t="s">
        <v>703</v>
      </c>
      <c r="E103" s="446" t="s">
        <v>168</v>
      </c>
      <c r="F103" s="446" t="s">
        <v>671</v>
      </c>
      <c r="G103" s="447">
        <v>2</v>
      </c>
      <c r="H103" s="448">
        <v>1589.75</v>
      </c>
      <c r="I103" s="447">
        <v>3179.49</v>
      </c>
      <c r="J103" s="460">
        <v>2</v>
      </c>
      <c r="K103" s="448">
        <v>185.05</v>
      </c>
      <c r="L103" s="448">
        <v>370.1</v>
      </c>
      <c r="M103" s="448">
        <f t="shared" si="2"/>
        <v>-2809.39</v>
      </c>
      <c r="N103" s="448">
        <f t="shared" si="3"/>
        <v>-88.36</v>
      </c>
      <c r="O103" s="461"/>
    </row>
    <row r="104" s="419" customFormat="1" customHeight="1" spans="1:15">
      <c r="A104" s="443" t="s">
        <v>868</v>
      </c>
      <c r="B104" s="444" t="s">
        <v>869</v>
      </c>
      <c r="C104" s="445"/>
      <c r="D104" s="446" t="s">
        <v>703</v>
      </c>
      <c r="E104" s="446" t="s">
        <v>168</v>
      </c>
      <c r="F104" s="446" t="s">
        <v>671</v>
      </c>
      <c r="G104" s="447">
        <v>2</v>
      </c>
      <c r="H104" s="448">
        <v>822.22</v>
      </c>
      <c r="I104" s="447">
        <v>1644.44</v>
      </c>
      <c r="J104" s="460">
        <v>2</v>
      </c>
      <c r="K104" s="448">
        <v>95.71</v>
      </c>
      <c r="L104" s="448">
        <v>191.42</v>
      </c>
      <c r="M104" s="448">
        <f t="shared" si="2"/>
        <v>-1453.02</v>
      </c>
      <c r="N104" s="448">
        <f t="shared" si="3"/>
        <v>-88.36</v>
      </c>
      <c r="O104" s="461"/>
    </row>
    <row r="105" s="419" customFormat="1" customHeight="1" spans="1:15">
      <c r="A105" s="443" t="s">
        <v>870</v>
      </c>
      <c r="B105" s="444" t="s">
        <v>871</v>
      </c>
      <c r="C105" s="445"/>
      <c r="D105" s="446" t="s">
        <v>703</v>
      </c>
      <c r="E105" s="446" t="s">
        <v>168</v>
      </c>
      <c r="F105" s="446" t="s">
        <v>671</v>
      </c>
      <c r="G105" s="447">
        <v>2</v>
      </c>
      <c r="H105" s="448">
        <v>7241.03</v>
      </c>
      <c r="I105" s="447">
        <v>14482.06</v>
      </c>
      <c r="J105" s="460">
        <v>2</v>
      </c>
      <c r="K105" s="448">
        <v>842.86</v>
      </c>
      <c r="L105" s="448">
        <v>1685.72</v>
      </c>
      <c r="M105" s="448">
        <f t="shared" si="2"/>
        <v>-12796.34</v>
      </c>
      <c r="N105" s="448">
        <f t="shared" si="3"/>
        <v>-88.36</v>
      </c>
      <c r="O105" s="461"/>
    </row>
    <row r="106" s="419" customFormat="1" customHeight="1" spans="1:15">
      <c r="A106" s="443" t="s">
        <v>872</v>
      </c>
      <c r="B106" s="444" t="s">
        <v>873</v>
      </c>
      <c r="C106" s="445"/>
      <c r="D106" s="446" t="s">
        <v>703</v>
      </c>
      <c r="E106" s="446" t="s">
        <v>168</v>
      </c>
      <c r="F106" s="446" t="s">
        <v>671</v>
      </c>
      <c r="G106" s="447">
        <v>1</v>
      </c>
      <c r="H106" s="448">
        <v>4065.48</v>
      </c>
      <c r="I106" s="447">
        <v>4065.48</v>
      </c>
      <c r="J106" s="460">
        <v>1</v>
      </c>
      <c r="K106" s="448">
        <v>473.22</v>
      </c>
      <c r="L106" s="448">
        <v>473.22</v>
      </c>
      <c r="M106" s="448">
        <f t="shared" si="2"/>
        <v>-3592.26</v>
      </c>
      <c r="N106" s="448">
        <f t="shared" si="3"/>
        <v>-88.36</v>
      </c>
      <c r="O106" s="461"/>
    </row>
    <row r="107" s="419" customFormat="1" customHeight="1" spans="1:15">
      <c r="A107" s="443" t="s">
        <v>874</v>
      </c>
      <c r="B107" s="444" t="s">
        <v>875</v>
      </c>
      <c r="C107" s="445"/>
      <c r="D107" s="446" t="s">
        <v>703</v>
      </c>
      <c r="E107" s="446" t="s">
        <v>168</v>
      </c>
      <c r="F107" s="446" t="s">
        <v>671</v>
      </c>
      <c r="G107" s="447">
        <v>1</v>
      </c>
      <c r="H107" s="448">
        <v>27343.59</v>
      </c>
      <c r="I107" s="447">
        <v>27343.59</v>
      </c>
      <c r="J107" s="460">
        <v>1</v>
      </c>
      <c r="K107" s="448">
        <v>3182.79</v>
      </c>
      <c r="L107" s="448">
        <v>3182.79</v>
      </c>
      <c r="M107" s="448">
        <f t="shared" si="2"/>
        <v>-24160.8</v>
      </c>
      <c r="N107" s="448">
        <f t="shared" si="3"/>
        <v>-88.36</v>
      </c>
      <c r="O107" s="461"/>
    </row>
    <row r="108" s="419" customFormat="1" customHeight="1" spans="1:15">
      <c r="A108" s="443" t="s">
        <v>876</v>
      </c>
      <c r="B108" s="444" t="s">
        <v>877</v>
      </c>
      <c r="C108" s="445"/>
      <c r="D108" s="446" t="s">
        <v>703</v>
      </c>
      <c r="E108" s="446" t="s">
        <v>168</v>
      </c>
      <c r="F108" s="446" t="s">
        <v>671</v>
      </c>
      <c r="G108" s="447">
        <v>1</v>
      </c>
      <c r="H108" s="448">
        <v>28433.33</v>
      </c>
      <c r="I108" s="447">
        <v>28433.33</v>
      </c>
      <c r="J108" s="460">
        <v>1</v>
      </c>
      <c r="K108" s="448">
        <v>3309.64</v>
      </c>
      <c r="L108" s="448">
        <v>3309.64</v>
      </c>
      <c r="M108" s="448">
        <f t="shared" si="2"/>
        <v>-25123.69</v>
      </c>
      <c r="N108" s="448">
        <f t="shared" si="3"/>
        <v>-88.36</v>
      </c>
      <c r="O108" s="461"/>
    </row>
    <row r="109" s="419" customFormat="1" customHeight="1" spans="1:15">
      <c r="A109" s="443" t="s">
        <v>878</v>
      </c>
      <c r="B109" s="444" t="s">
        <v>879</v>
      </c>
      <c r="C109" s="445"/>
      <c r="D109" s="446" t="s">
        <v>703</v>
      </c>
      <c r="E109" s="446" t="s">
        <v>672</v>
      </c>
      <c r="F109" s="446" t="s">
        <v>671</v>
      </c>
      <c r="G109" s="447">
        <v>10</v>
      </c>
      <c r="H109" s="448">
        <v>524.51</v>
      </c>
      <c r="I109" s="447">
        <v>5245.14</v>
      </c>
      <c r="J109" s="460">
        <v>10</v>
      </c>
      <c r="K109" s="448">
        <v>147.42</v>
      </c>
      <c r="L109" s="448">
        <v>1474.2</v>
      </c>
      <c r="M109" s="448">
        <f t="shared" si="2"/>
        <v>-3770.94</v>
      </c>
      <c r="N109" s="448">
        <f t="shared" si="3"/>
        <v>-71.89</v>
      </c>
      <c r="O109" s="461"/>
    </row>
    <row r="110" s="419" customFormat="1" customHeight="1" spans="1:15">
      <c r="A110" s="443" t="s">
        <v>880</v>
      </c>
      <c r="B110" s="444" t="s">
        <v>881</v>
      </c>
      <c r="C110" s="445"/>
      <c r="D110" s="446" t="s">
        <v>703</v>
      </c>
      <c r="E110" s="446" t="s">
        <v>667</v>
      </c>
      <c r="F110" s="446" t="s">
        <v>671</v>
      </c>
      <c r="G110" s="447">
        <v>5</v>
      </c>
      <c r="H110" s="448">
        <v>245.36</v>
      </c>
      <c r="I110" s="447">
        <v>1226.8</v>
      </c>
      <c r="J110" s="460">
        <v>5</v>
      </c>
      <c r="K110" s="448">
        <v>85.88</v>
      </c>
      <c r="L110" s="448">
        <v>429.4</v>
      </c>
      <c r="M110" s="448">
        <f t="shared" si="2"/>
        <v>-797.4</v>
      </c>
      <c r="N110" s="448">
        <f t="shared" si="3"/>
        <v>-65</v>
      </c>
      <c r="O110" s="461"/>
    </row>
    <row r="111" s="419" customFormat="1" customHeight="1" spans="1:15">
      <c r="A111" s="443" t="s">
        <v>882</v>
      </c>
      <c r="B111" s="444" t="s">
        <v>883</v>
      </c>
      <c r="C111" s="445"/>
      <c r="D111" s="446" t="s">
        <v>703</v>
      </c>
      <c r="E111" s="446" t="s">
        <v>168</v>
      </c>
      <c r="F111" s="446" t="s">
        <v>671</v>
      </c>
      <c r="G111" s="447">
        <v>10</v>
      </c>
      <c r="H111" s="448">
        <v>11.85</v>
      </c>
      <c r="I111" s="447">
        <v>118.45</v>
      </c>
      <c r="J111" s="460">
        <v>10</v>
      </c>
      <c r="K111" s="448">
        <v>1.38</v>
      </c>
      <c r="L111" s="448">
        <v>13.8</v>
      </c>
      <c r="M111" s="448">
        <f t="shared" si="2"/>
        <v>-104.65</v>
      </c>
      <c r="N111" s="448">
        <f t="shared" si="3"/>
        <v>-88.35</v>
      </c>
      <c r="O111" s="461"/>
    </row>
    <row r="112" s="419" customFormat="1" customHeight="1" spans="1:15">
      <c r="A112" s="443" t="s">
        <v>884</v>
      </c>
      <c r="B112" s="444" t="s">
        <v>885</v>
      </c>
      <c r="C112" s="445"/>
      <c r="D112" s="446" t="s">
        <v>703</v>
      </c>
      <c r="E112" s="446" t="s">
        <v>168</v>
      </c>
      <c r="F112" s="446" t="s">
        <v>671</v>
      </c>
      <c r="G112" s="447">
        <v>2</v>
      </c>
      <c r="H112" s="448">
        <v>14.28</v>
      </c>
      <c r="I112" s="447">
        <v>28.55</v>
      </c>
      <c r="J112" s="460">
        <v>2</v>
      </c>
      <c r="K112" s="448">
        <v>1.66</v>
      </c>
      <c r="L112" s="448">
        <v>3.32</v>
      </c>
      <c r="M112" s="448">
        <f t="shared" si="2"/>
        <v>-25.23</v>
      </c>
      <c r="N112" s="448">
        <f t="shared" si="3"/>
        <v>-88.37</v>
      </c>
      <c r="O112" s="461"/>
    </row>
    <row r="113" s="419" customFormat="1" customHeight="1" spans="1:15">
      <c r="A113" s="443" t="s">
        <v>886</v>
      </c>
      <c r="B113" s="444" t="s">
        <v>887</v>
      </c>
      <c r="C113" s="445"/>
      <c r="D113" s="446" t="s">
        <v>703</v>
      </c>
      <c r="E113" s="446" t="s">
        <v>168</v>
      </c>
      <c r="F113" s="446" t="s">
        <v>671</v>
      </c>
      <c r="G113" s="447">
        <v>10</v>
      </c>
      <c r="H113" s="448">
        <v>16.81</v>
      </c>
      <c r="I113" s="447">
        <v>168.14</v>
      </c>
      <c r="J113" s="460">
        <v>10</v>
      </c>
      <c r="K113" s="448">
        <v>1.96</v>
      </c>
      <c r="L113" s="448">
        <v>19.6</v>
      </c>
      <c r="M113" s="448">
        <f t="shared" si="2"/>
        <v>-148.54</v>
      </c>
      <c r="N113" s="448">
        <f t="shared" si="3"/>
        <v>-88.34</v>
      </c>
      <c r="O113" s="461"/>
    </row>
    <row r="114" s="419" customFormat="1" customHeight="1" spans="1:15">
      <c r="A114" s="443" t="s">
        <v>888</v>
      </c>
      <c r="B114" s="444" t="s">
        <v>889</v>
      </c>
      <c r="C114" s="445"/>
      <c r="D114" s="446" t="s">
        <v>703</v>
      </c>
      <c r="E114" s="446" t="s">
        <v>168</v>
      </c>
      <c r="F114" s="446" t="s">
        <v>671</v>
      </c>
      <c r="G114" s="447">
        <v>17</v>
      </c>
      <c r="H114" s="448">
        <v>16.22</v>
      </c>
      <c r="I114" s="447">
        <v>275.81</v>
      </c>
      <c r="J114" s="460">
        <v>17</v>
      </c>
      <c r="K114" s="448">
        <v>1.89</v>
      </c>
      <c r="L114" s="448">
        <v>32.13</v>
      </c>
      <c r="M114" s="448">
        <f t="shared" si="2"/>
        <v>-243.68</v>
      </c>
      <c r="N114" s="448">
        <f t="shared" si="3"/>
        <v>-88.35</v>
      </c>
      <c r="O114" s="461"/>
    </row>
    <row r="115" s="419" customFormat="1" customHeight="1" spans="1:15">
      <c r="A115" s="443" t="s">
        <v>890</v>
      </c>
      <c r="B115" s="444" t="s">
        <v>891</v>
      </c>
      <c r="C115" s="445"/>
      <c r="D115" s="446" t="s">
        <v>703</v>
      </c>
      <c r="E115" s="446" t="s">
        <v>168</v>
      </c>
      <c r="F115" s="446" t="s">
        <v>671</v>
      </c>
      <c r="G115" s="447">
        <v>11</v>
      </c>
      <c r="H115" s="448">
        <v>28.21</v>
      </c>
      <c r="I115" s="447">
        <v>310.32</v>
      </c>
      <c r="J115" s="460">
        <v>11</v>
      </c>
      <c r="K115" s="448">
        <v>3.28</v>
      </c>
      <c r="L115" s="448">
        <v>36.08</v>
      </c>
      <c r="M115" s="448">
        <f t="shared" si="2"/>
        <v>-274.24</v>
      </c>
      <c r="N115" s="448">
        <f t="shared" si="3"/>
        <v>-88.37</v>
      </c>
      <c r="O115" s="461"/>
    </row>
    <row r="116" s="419" customFormat="1" customHeight="1" spans="1:15">
      <c r="A116" s="443" t="s">
        <v>892</v>
      </c>
      <c r="B116" s="444" t="s">
        <v>893</v>
      </c>
      <c r="C116" s="445"/>
      <c r="D116" s="446" t="s">
        <v>703</v>
      </c>
      <c r="E116" s="446" t="s">
        <v>168</v>
      </c>
      <c r="F116" s="446" t="s">
        <v>671</v>
      </c>
      <c r="G116" s="447">
        <v>18</v>
      </c>
      <c r="H116" s="448">
        <v>27.44</v>
      </c>
      <c r="I116" s="447">
        <v>493.86</v>
      </c>
      <c r="J116" s="460">
        <v>18</v>
      </c>
      <c r="K116" s="448">
        <v>3.19</v>
      </c>
      <c r="L116" s="448">
        <v>57.42</v>
      </c>
      <c r="M116" s="448">
        <f t="shared" si="2"/>
        <v>-436.44</v>
      </c>
      <c r="N116" s="448">
        <f t="shared" si="3"/>
        <v>-88.37</v>
      </c>
      <c r="O116" s="461"/>
    </row>
    <row r="117" s="419" customFormat="1" customHeight="1" spans="1:15">
      <c r="A117" s="443" t="s">
        <v>894</v>
      </c>
      <c r="B117" s="444" t="s">
        <v>895</v>
      </c>
      <c r="C117" s="445"/>
      <c r="D117" s="446" t="s">
        <v>703</v>
      </c>
      <c r="E117" s="446" t="s">
        <v>168</v>
      </c>
      <c r="F117" s="446" t="s">
        <v>671</v>
      </c>
      <c r="G117" s="447">
        <v>2</v>
      </c>
      <c r="H117" s="448">
        <v>56</v>
      </c>
      <c r="I117" s="447">
        <v>112</v>
      </c>
      <c r="J117" s="460">
        <v>2</v>
      </c>
      <c r="K117" s="448">
        <v>6.52</v>
      </c>
      <c r="L117" s="448">
        <v>13.04</v>
      </c>
      <c r="M117" s="448">
        <f t="shared" si="2"/>
        <v>-98.96</v>
      </c>
      <c r="N117" s="448">
        <f t="shared" si="3"/>
        <v>-88.36</v>
      </c>
      <c r="O117" s="461"/>
    </row>
    <row r="118" s="419" customFormat="1" customHeight="1" spans="1:15">
      <c r="A118" s="443" t="s">
        <v>896</v>
      </c>
      <c r="B118" s="444" t="s">
        <v>897</v>
      </c>
      <c r="C118" s="445"/>
      <c r="D118" s="446" t="s">
        <v>703</v>
      </c>
      <c r="E118" s="446" t="s">
        <v>168</v>
      </c>
      <c r="F118" s="446" t="s">
        <v>671</v>
      </c>
      <c r="G118" s="447">
        <v>12</v>
      </c>
      <c r="H118" s="448">
        <v>53.73</v>
      </c>
      <c r="I118" s="447">
        <v>644.76</v>
      </c>
      <c r="J118" s="460">
        <v>12</v>
      </c>
      <c r="K118" s="448">
        <v>6.25</v>
      </c>
      <c r="L118" s="448">
        <v>75</v>
      </c>
      <c r="M118" s="448">
        <f t="shared" si="2"/>
        <v>-569.76</v>
      </c>
      <c r="N118" s="448">
        <f t="shared" si="3"/>
        <v>-88.37</v>
      </c>
      <c r="O118" s="461"/>
    </row>
    <row r="119" s="419" customFormat="1" customHeight="1" spans="1:15">
      <c r="A119" s="443" t="s">
        <v>898</v>
      </c>
      <c r="B119" s="444" t="s">
        <v>899</v>
      </c>
      <c r="C119" s="445"/>
      <c r="D119" s="446" t="s">
        <v>703</v>
      </c>
      <c r="E119" s="446" t="s">
        <v>168</v>
      </c>
      <c r="F119" s="446" t="s">
        <v>671</v>
      </c>
      <c r="G119" s="447">
        <v>6</v>
      </c>
      <c r="H119" s="448">
        <v>103.16</v>
      </c>
      <c r="I119" s="447">
        <v>618.98</v>
      </c>
      <c r="J119" s="460">
        <v>6</v>
      </c>
      <c r="K119" s="448">
        <v>12.01</v>
      </c>
      <c r="L119" s="448">
        <v>72.06</v>
      </c>
      <c r="M119" s="448">
        <f t="shared" si="2"/>
        <v>-546.92</v>
      </c>
      <c r="N119" s="448">
        <f t="shared" si="3"/>
        <v>-88.36</v>
      </c>
      <c r="O119" s="461"/>
    </row>
    <row r="120" s="419" customFormat="1" customHeight="1" spans="1:15">
      <c r="A120" s="443" t="s">
        <v>900</v>
      </c>
      <c r="B120" s="444" t="s">
        <v>901</v>
      </c>
      <c r="C120" s="445"/>
      <c r="D120" s="446" t="s">
        <v>703</v>
      </c>
      <c r="E120" s="446" t="s">
        <v>168</v>
      </c>
      <c r="F120" s="446" t="s">
        <v>671</v>
      </c>
      <c r="G120" s="447">
        <v>2</v>
      </c>
      <c r="H120" s="448">
        <v>31.79</v>
      </c>
      <c r="I120" s="447">
        <v>63.58</v>
      </c>
      <c r="J120" s="460">
        <v>2</v>
      </c>
      <c r="K120" s="448">
        <v>3.7</v>
      </c>
      <c r="L120" s="448">
        <v>7.4</v>
      </c>
      <c r="M120" s="448">
        <f t="shared" si="2"/>
        <v>-56.18</v>
      </c>
      <c r="N120" s="448">
        <f t="shared" si="3"/>
        <v>-88.36</v>
      </c>
      <c r="O120" s="461"/>
    </row>
    <row r="121" s="419" customFormat="1" customHeight="1" spans="1:15">
      <c r="A121" s="443" t="s">
        <v>902</v>
      </c>
      <c r="B121" s="444" t="s">
        <v>903</v>
      </c>
      <c r="C121" s="445"/>
      <c r="D121" s="446" t="s">
        <v>703</v>
      </c>
      <c r="E121" s="446" t="s">
        <v>168</v>
      </c>
      <c r="F121" s="446" t="s">
        <v>671</v>
      </c>
      <c r="G121" s="447">
        <v>1</v>
      </c>
      <c r="H121" s="448">
        <v>4162.39</v>
      </c>
      <c r="I121" s="447">
        <v>4162.39</v>
      </c>
      <c r="J121" s="460">
        <v>1</v>
      </c>
      <c r="K121" s="448">
        <v>484.5</v>
      </c>
      <c r="L121" s="448">
        <v>484.5</v>
      </c>
      <c r="M121" s="448">
        <f t="shared" si="2"/>
        <v>-3677.89</v>
      </c>
      <c r="N121" s="448">
        <f t="shared" si="3"/>
        <v>-88.36</v>
      </c>
      <c r="O121" s="461"/>
    </row>
    <row r="122" s="419" customFormat="1" customHeight="1" spans="1:15">
      <c r="A122" s="443" t="s">
        <v>904</v>
      </c>
      <c r="B122" s="444" t="s">
        <v>905</v>
      </c>
      <c r="C122" s="445"/>
      <c r="D122" s="446" t="s">
        <v>703</v>
      </c>
      <c r="E122" s="446" t="s">
        <v>168</v>
      </c>
      <c r="F122" s="446" t="s">
        <v>671</v>
      </c>
      <c r="G122" s="447">
        <v>6</v>
      </c>
      <c r="H122" s="448">
        <v>12.82</v>
      </c>
      <c r="I122" s="447">
        <v>76.93</v>
      </c>
      <c r="J122" s="460">
        <v>6</v>
      </c>
      <c r="K122" s="448">
        <v>1.49</v>
      </c>
      <c r="L122" s="448">
        <v>8.94</v>
      </c>
      <c r="M122" s="448">
        <f t="shared" si="2"/>
        <v>-67.99</v>
      </c>
      <c r="N122" s="448">
        <f t="shared" si="3"/>
        <v>-88.38</v>
      </c>
      <c r="O122" s="461"/>
    </row>
    <row r="123" s="419" customFormat="1" customHeight="1" spans="1:15">
      <c r="A123" s="443" t="s">
        <v>906</v>
      </c>
      <c r="B123" s="444" t="s">
        <v>907</v>
      </c>
      <c r="C123" s="445"/>
      <c r="D123" s="446" t="s">
        <v>703</v>
      </c>
      <c r="E123" s="446" t="s">
        <v>168</v>
      </c>
      <c r="F123" s="446" t="s">
        <v>671</v>
      </c>
      <c r="G123" s="447">
        <v>4</v>
      </c>
      <c r="H123" s="448">
        <v>35.56</v>
      </c>
      <c r="I123" s="447">
        <v>142.22</v>
      </c>
      <c r="J123" s="460">
        <v>4</v>
      </c>
      <c r="K123" s="448">
        <v>4.14</v>
      </c>
      <c r="L123" s="448">
        <v>16.56</v>
      </c>
      <c r="M123" s="448">
        <f t="shared" si="2"/>
        <v>-125.66</v>
      </c>
      <c r="N123" s="448">
        <f t="shared" si="3"/>
        <v>-88.36</v>
      </c>
      <c r="O123" s="461"/>
    </row>
    <row r="124" s="419" customFormat="1" customHeight="1" spans="1:15">
      <c r="A124" s="443" t="s">
        <v>908</v>
      </c>
      <c r="B124" s="444" t="s">
        <v>909</v>
      </c>
      <c r="C124" s="445"/>
      <c r="D124" s="446" t="s">
        <v>703</v>
      </c>
      <c r="E124" s="446" t="s">
        <v>168</v>
      </c>
      <c r="F124" s="446" t="s">
        <v>671</v>
      </c>
      <c r="G124" s="447">
        <v>5</v>
      </c>
      <c r="H124" s="448">
        <v>35.9</v>
      </c>
      <c r="I124" s="447">
        <v>179.49</v>
      </c>
      <c r="J124" s="460">
        <v>5</v>
      </c>
      <c r="K124" s="448">
        <v>4.18</v>
      </c>
      <c r="L124" s="448">
        <v>20.9</v>
      </c>
      <c r="M124" s="448">
        <f t="shared" si="2"/>
        <v>-158.59</v>
      </c>
      <c r="N124" s="448">
        <f t="shared" si="3"/>
        <v>-88.36</v>
      </c>
      <c r="O124" s="461"/>
    </row>
    <row r="125" s="419" customFormat="1" customHeight="1" spans="1:15">
      <c r="A125" s="443" t="s">
        <v>910</v>
      </c>
      <c r="B125" s="444" t="s">
        <v>911</v>
      </c>
      <c r="C125" s="445"/>
      <c r="D125" s="446" t="s">
        <v>703</v>
      </c>
      <c r="E125" s="446" t="s">
        <v>168</v>
      </c>
      <c r="F125" s="446" t="s">
        <v>671</v>
      </c>
      <c r="G125" s="447">
        <v>5</v>
      </c>
      <c r="H125" s="448">
        <v>138.46</v>
      </c>
      <c r="I125" s="447">
        <v>692.31</v>
      </c>
      <c r="J125" s="460">
        <v>5</v>
      </c>
      <c r="K125" s="448">
        <v>16.12</v>
      </c>
      <c r="L125" s="448">
        <v>80.6</v>
      </c>
      <c r="M125" s="448">
        <f t="shared" si="2"/>
        <v>-611.71</v>
      </c>
      <c r="N125" s="448">
        <f t="shared" si="3"/>
        <v>-88.36</v>
      </c>
      <c r="O125" s="461"/>
    </row>
    <row r="126" s="419" customFormat="1" customHeight="1" spans="1:15">
      <c r="A126" s="443" t="s">
        <v>912</v>
      </c>
      <c r="B126" s="444" t="s">
        <v>913</v>
      </c>
      <c r="C126" s="445"/>
      <c r="D126" s="446" t="s">
        <v>703</v>
      </c>
      <c r="E126" s="446" t="s">
        <v>168</v>
      </c>
      <c r="F126" s="446" t="s">
        <v>671</v>
      </c>
      <c r="G126" s="447">
        <v>2</v>
      </c>
      <c r="H126" s="448">
        <v>15.93</v>
      </c>
      <c r="I126" s="447">
        <v>31.86</v>
      </c>
      <c r="J126" s="460">
        <v>2</v>
      </c>
      <c r="K126" s="448">
        <v>1.85</v>
      </c>
      <c r="L126" s="448">
        <v>3.7</v>
      </c>
      <c r="M126" s="448">
        <f t="shared" si="2"/>
        <v>-28.16</v>
      </c>
      <c r="N126" s="448">
        <f t="shared" si="3"/>
        <v>-88.39</v>
      </c>
      <c r="O126" s="461"/>
    </row>
    <row r="127" s="419" customFormat="1" customHeight="1" spans="1:15">
      <c r="A127" s="443" t="s">
        <v>914</v>
      </c>
      <c r="B127" s="444" t="s">
        <v>915</v>
      </c>
      <c r="C127" s="445"/>
      <c r="D127" s="446" t="s">
        <v>703</v>
      </c>
      <c r="E127" s="446" t="s">
        <v>168</v>
      </c>
      <c r="F127" s="446" t="s">
        <v>671</v>
      </c>
      <c r="G127" s="447">
        <v>1</v>
      </c>
      <c r="H127" s="448">
        <v>20.51</v>
      </c>
      <c r="I127" s="447">
        <v>20.51</v>
      </c>
      <c r="J127" s="460">
        <v>1</v>
      </c>
      <c r="K127" s="448">
        <v>2.39</v>
      </c>
      <c r="L127" s="448">
        <v>2.39</v>
      </c>
      <c r="M127" s="448">
        <f t="shared" si="2"/>
        <v>-18.12</v>
      </c>
      <c r="N127" s="448">
        <f t="shared" si="3"/>
        <v>-88.35</v>
      </c>
      <c r="O127" s="461"/>
    </row>
    <row r="128" s="419" customFormat="1" customHeight="1" spans="1:15">
      <c r="A128" s="443" t="s">
        <v>916</v>
      </c>
      <c r="B128" s="444" t="s">
        <v>917</v>
      </c>
      <c r="C128" s="445"/>
      <c r="D128" s="446" t="s">
        <v>703</v>
      </c>
      <c r="E128" s="446" t="s">
        <v>168</v>
      </c>
      <c r="F128" s="446" t="s">
        <v>671</v>
      </c>
      <c r="G128" s="447">
        <v>1</v>
      </c>
      <c r="H128" s="448">
        <v>14.65</v>
      </c>
      <c r="I128" s="447">
        <v>14.65</v>
      </c>
      <c r="J128" s="460">
        <v>1</v>
      </c>
      <c r="K128" s="448">
        <v>1.71</v>
      </c>
      <c r="L128" s="448">
        <v>1.71</v>
      </c>
      <c r="M128" s="448">
        <f t="shared" si="2"/>
        <v>-12.94</v>
      </c>
      <c r="N128" s="448">
        <f t="shared" si="3"/>
        <v>-88.33</v>
      </c>
      <c r="O128" s="461"/>
    </row>
    <row r="129" s="419" customFormat="1" customHeight="1" spans="1:15">
      <c r="A129" s="443" t="s">
        <v>918</v>
      </c>
      <c r="B129" s="444" t="s">
        <v>919</v>
      </c>
      <c r="C129" s="445"/>
      <c r="D129" s="446" t="s">
        <v>703</v>
      </c>
      <c r="E129" s="446" t="s">
        <v>70</v>
      </c>
      <c r="F129" s="446" t="s">
        <v>671</v>
      </c>
      <c r="G129" s="447">
        <v>4</v>
      </c>
      <c r="H129" s="448">
        <v>18.33</v>
      </c>
      <c r="I129" s="447">
        <v>73.33</v>
      </c>
      <c r="J129" s="460">
        <v>4</v>
      </c>
      <c r="K129" s="448">
        <v>4.27</v>
      </c>
      <c r="L129" s="448">
        <v>17.08</v>
      </c>
      <c r="M129" s="448">
        <f t="shared" si="2"/>
        <v>-56.25</v>
      </c>
      <c r="N129" s="448">
        <f t="shared" si="3"/>
        <v>-76.71</v>
      </c>
      <c r="O129" s="461"/>
    </row>
    <row r="130" s="419" customFormat="1" customHeight="1" spans="1:15">
      <c r="A130" s="443" t="s">
        <v>920</v>
      </c>
      <c r="B130" s="444" t="s">
        <v>921</v>
      </c>
      <c r="C130" s="445"/>
      <c r="D130" s="446" t="s">
        <v>703</v>
      </c>
      <c r="E130" s="446" t="s">
        <v>70</v>
      </c>
      <c r="F130" s="446" t="s">
        <v>671</v>
      </c>
      <c r="G130" s="447">
        <v>12</v>
      </c>
      <c r="H130" s="448">
        <v>25.92</v>
      </c>
      <c r="I130" s="447">
        <v>310.99</v>
      </c>
      <c r="J130" s="460">
        <v>12</v>
      </c>
      <c r="K130" s="448">
        <v>6.03</v>
      </c>
      <c r="L130" s="448">
        <v>72.36</v>
      </c>
      <c r="M130" s="448">
        <f t="shared" si="2"/>
        <v>-238.63</v>
      </c>
      <c r="N130" s="448">
        <f t="shared" si="3"/>
        <v>-76.73</v>
      </c>
      <c r="O130" s="461"/>
    </row>
    <row r="131" s="419" customFormat="1" customHeight="1" spans="1:15">
      <c r="A131" s="443" t="s">
        <v>922</v>
      </c>
      <c r="B131" s="444" t="s">
        <v>923</v>
      </c>
      <c r="C131" s="445"/>
      <c r="D131" s="446" t="s">
        <v>703</v>
      </c>
      <c r="E131" s="446" t="s">
        <v>70</v>
      </c>
      <c r="F131" s="446" t="s">
        <v>671</v>
      </c>
      <c r="G131" s="447">
        <v>4</v>
      </c>
      <c r="H131" s="448">
        <v>53.1</v>
      </c>
      <c r="I131" s="447">
        <v>212.39</v>
      </c>
      <c r="J131" s="460">
        <v>4</v>
      </c>
      <c r="K131" s="448">
        <v>12.36</v>
      </c>
      <c r="L131" s="448">
        <v>49.44</v>
      </c>
      <c r="M131" s="448">
        <f t="shared" si="2"/>
        <v>-162.95</v>
      </c>
      <c r="N131" s="448">
        <f t="shared" si="3"/>
        <v>-76.72</v>
      </c>
      <c r="O131" s="461"/>
    </row>
    <row r="132" s="419" customFormat="1" customHeight="1" spans="1:15">
      <c r="A132" s="443" t="s">
        <v>924</v>
      </c>
      <c r="B132" s="444" t="s">
        <v>925</v>
      </c>
      <c r="C132" s="445"/>
      <c r="D132" s="446" t="s">
        <v>703</v>
      </c>
      <c r="E132" s="446" t="s">
        <v>70</v>
      </c>
      <c r="F132" s="446" t="s">
        <v>671</v>
      </c>
      <c r="G132" s="447">
        <v>14</v>
      </c>
      <c r="H132" s="448">
        <v>37.42</v>
      </c>
      <c r="I132" s="447">
        <v>523.89</v>
      </c>
      <c r="J132" s="460">
        <v>14</v>
      </c>
      <c r="K132" s="448">
        <v>8.71</v>
      </c>
      <c r="L132" s="448">
        <v>121.94</v>
      </c>
      <c r="M132" s="448">
        <f t="shared" si="2"/>
        <v>-401.95</v>
      </c>
      <c r="N132" s="448">
        <f t="shared" si="3"/>
        <v>-76.72</v>
      </c>
      <c r="O132" s="461"/>
    </row>
    <row r="133" s="419" customFormat="1" customHeight="1" spans="1:15">
      <c r="A133" s="443" t="s">
        <v>926</v>
      </c>
      <c r="B133" s="444" t="s">
        <v>927</v>
      </c>
      <c r="C133" s="445"/>
      <c r="D133" s="446" t="s">
        <v>703</v>
      </c>
      <c r="E133" s="446" t="s">
        <v>70</v>
      </c>
      <c r="F133" s="446" t="s">
        <v>671</v>
      </c>
      <c r="G133" s="447">
        <v>10</v>
      </c>
      <c r="H133" s="448">
        <v>71.19</v>
      </c>
      <c r="I133" s="447">
        <v>711.93</v>
      </c>
      <c r="J133" s="460">
        <v>10</v>
      </c>
      <c r="K133" s="448">
        <v>16.57</v>
      </c>
      <c r="L133" s="448">
        <v>165.7</v>
      </c>
      <c r="M133" s="448">
        <f t="shared" si="2"/>
        <v>-546.23</v>
      </c>
      <c r="N133" s="448">
        <f t="shared" si="3"/>
        <v>-76.73</v>
      </c>
      <c r="O133" s="461"/>
    </row>
    <row r="134" s="419" customFormat="1" customHeight="1" spans="1:15">
      <c r="A134" s="443" t="s">
        <v>928</v>
      </c>
      <c r="B134" s="444" t="s">
        <v>929</v>
      </c>
      <c r="C134" s="445"/>
      <c r="D134" s="446" t="s">
        <v>703</v>
      </c>
      <c r="E134" s="446" t="s">
        <v>70</v>
      </c>
      <c r="F134" s="446" t="s">
        <v>671</v>
      </c>
      <c r="G134" s="447">
        <v>14</v>
      </c>
      <c r="H134" s="448">
        <v>84.62</v>
      </c>
      <c r="I134" s="447">
        <v>1184.61</v>
      </c>
      <c r="J134" s="460">
        <v>14</v>
      </c>
      <c r="K134" s="448">
        <v>19.7</v>
      </c>
      <c r="L134" s="448">
        <v>275.8</v>
      </c>
      <c r="M134" s="448">
        <f t="shared" si="2"/>
        <v>-908.81</v>
      </c>
      <c r="N134" s="448">
        <f t="shared" si="3"/>
        <v>-76.72</v>
      </c>
      <c r="O134" s="461"/>
    </row>
    <row r="135" s="419" customFormat="1" customHeight="1" spans="1:15">
      <c r="A135" s="443" t="s">
        <v>930</v>
      </c>
      <c r="B135" s="444" t="s">
        <v>931</v>
      </c>
      <c r="C135" s="445"/>
      <c r="D135" s="446" t="s">
        <v>703</v>
      </c>
      <c r="E135" s="446" t="s">
        <v>667</v>
      </c>
      <c r="F135" s="446" t="s">
        <v>671</v>
      </c>
      <c r="G135" s="447">
        <v>6</v>
      </c>
      <c r="H135" s="448">
        <v>123.01</v>
      </c>
      <c r="I135" s="447">
        <v>738.05</v>
      </c>
      <c r="J135" s="460">
        <v>6</v>
      </c>
      <c r="K135" s="448">
        <v>43.05</v>
      </c>
      <c r="L135" s="448">
        <v>258.3</v>
      </c>
      <c r="M135" s="448">
        <f t="shared" si="2"/>
        <v>-479.75</v>
      </c>
      <c r="N135" s="448">
        <f t="shared" si="3"/>
        <v>-65</v>
      </c>
      <c r="O135" s="461"/>
    </row>
    <row r="136" s="419" customFormat="1" customHeight="1" spans="1:15">
      <c r="A136" s="443" t="s">
        <v>932</v>
      </c>
      <c r="B136" s="444" t="s">
        <v>933</v>
      </c>
      <c r="C136" s="445"/>
      <c r="D136" s="446" t="s">
        <v>703</v>
      </c>
      <c r="E136" s="446" t="s">
        <v>70</v>
      </c>
      <c r="F136" s="446" t="s">
        <v>671</v>
      </c>
      <c r="G136" s="447">
        <v>1</v>
      </c>
      <c r="H136" s="448">
        <v>183.58</v>
      </c>
      <c r="I136" s="447">
        <v>183.58</v>
      </c>
      <c r="J136" s="460">
        <v>1</v>
      </c>
      <c r="K136" s="448">
        <v>42.73</v>
      </c>
      <c r="L136" s="448">
        <v>42.73</v>
      </c>
      <c r="M136" s="448">
        <f t="shared" ref="M136:M199" si="4">L136-I136</f>
        <v>-140.85</v>
      </c>
      <c r="N136" s="448">
        <f t="shared" ref="N136:N199" si="5">IF(I136=0,0,ROUND(M136/I136*100,2))</f>
        <v>-76.72</v>
      </c>
      <c r="O136" s="461"/>
    </row>
    <row r="137" s="419" customFormat="1" customHeight="1" spans="1:15">
      <c r="A137" s="443" t="s">
        <v>934</v>
      </c>
      <c r="B137" s="444" t="s">
        <v>935</v>
      </c>
      <c r="C137" s="445"/>
      <c r="D137" s="446" t="s">
        <v>703</v>
      </c>
      <c r="E137" s="446" t="s">
        <v>70</v>
      </c>
      <c r="F137" s="446" t="s">
        <v>671</v>
      </c>
      <c r="G137" s="447">
        <v>4</v>
      </c>
      <c r="H137" s="448">
        <v>213.68</v>
      </c>
      <c r="I137" s="447">
        <v>854.7</v>
      </c>
      <c r="J137" s="460">
        <v>4</v>
      </c>
      <c r="K137" s="448">
        <v>49.74</v>
      </c>
      <c r="L137" s="448">
        <v>198.96</v>
      </c>
      <c r="M137" s="448">
        <f t="shared" si="4"/>
        <v>-655.74</v>
      </c>
      <c r="N137" s="448">
        <f t="shared" si="5"/>
        <v>-76.72</v>
      </c>
      <c r="O137" s="461"/>
    </row>
    <row r="138" s="419" customFormat="1" customHeight="1" spans="1:15">
      <c r="A138" s="443" t="s">
        <v>936</v>
      </c>
      <c r="B138" s="444" t="s">
        <v>937</v>
      </c>
      <c r="C138" s="445"/>
      <c r="D138" s="446" t="s">
        <v>703</v>
      </c>
      <c r="E138" s="446" t="s">
        <v>70</v>
      </c>
      <c r="F138" s="446" t="s">
        <v>671</v>
      </c>
      <c r="G138" s="447">
        <v>4</v>
      </c>
      <c r="H138" s="448">
        <v>217.53</v>
      </c>
      <c r="I138" s="447">
        <v>870.13</v>
      </c>
      <c r="J138" s="460">
        <v>4</v>
      </c>
      <c r="K138" s="448">
        <v>50.63</v>
      </c>
      <c r="L138" s="448">
        <v>202.52</v>
      </c>
      <c r="M138" s="448">
        <f t="shared" si="4"/>
        <v>-667.61</v>
      </c>
      <c r="N138" s="448">
        <f t="shared" si="5"/>
        <v>-76.73</v>
      </c>
      <c r="O138" s="461"/>
    </row>
    <row r="139" s="419" customFormat="1" customHeight="1" spans="1:15">
      <c r="A139" s="443" t="s">
        <v>938</v>
      </c>
      <c r="B139" s="444" t="s">
        <v>939</v>
      </c>
      <c r="C139" s="445"/>
      <c r="D139" s="446" t="s">
        <v>703</v>
      </c>
      <c r="E139" s="446" t="s">
        <v>70</v>
      </c>
      <c r="F139" s="446" t="s">
        <v>671</v>
      </c>
      <c r="G139" s="447">
        <v>3</v>
      </c>
      <c r="H139" s="448">
        <v>16.67</v>
      </c>
      <c r="I139" s="447">
        <v>50</v>
      </c>
      <c r="J139" s="460">
        <v>3</v>
      </c>
      <c r="K139" s="448">
        <v>3.88</v>
      </c>
      <c r="L139" s="448">
        <v>11.64</v>
      </c>
      <c r="M139" s="448">
        <f t="shared" si="4"/>
        <v>-38.36</v>
      </c>
      <c r="N139" s="448">
        <f t="shared" si="5"/>
        <v>-76.72</v>
      </c>
      <c r="O139" s="461"/>
    </row>
    <row r="140" s="419" customFormat="1" customHeight="1" spans="1:15">
      <c r="A140" s="443" t="s">
        <v>940</v>
      </c>
      <c r="B140" s="444" t="s">
        <v>941</v>
      </c>
      <c r="C140" s="445"/>
      <c r="D140" s="446" t="s">
        <v>703</v>
      </c>
      <c r="E140" s="446" t="s">
        <v>70</v>
      </c>
      <c r="F140" s="446" t="s">
        <v>671</v>
      </c>
      <c r="G140" s="447">
        <v>5</v>
      </c>
      <c r="H140" s="448">
        <v>31.62</v>
      </c>
      <c r="I140" s="447">
        <v>158.12</v>
      </c>
      <c r="J140" s="460">
        <v>5</v>
      </c>
      <c r="K140" s="448">
        <v>7.36</v>
      </c>
      <c r="L140" s="448">
        <v>36.8</v>
      </c>
      <c r="M140" s="448">
        <f t="shared" si="4"/>
        <v>-121.32</v>
      </c>
      <c r="N140" s="448">
        <f t="shared" si="5"/>
        <v>-76.73</v>
      </c>
      <c r="O140" s="461"/>
    </row>
    <row r="141" s="419" customFormat="1" customHeight="1" spans="1:15">
      <c r="A141" s="443" t="s">
        <v>942</v>
      </c>
      <c r="B141" s="444" t="s">
        <v>943</v>
      </c>
      <c r="C141" s="445"/>
      <c r="D141" s="446" t="s">
        <v>703</v>
      </c>
      <c r="E141" s="446" t="s">
        <v>70</v>
      </c>
      <c r="F141" s="446" t="s">
        <v>671</v>
      </c>
      <c r="G141" s="447">
        <v>9</v>
      </c>
      <c r="H141" s="448">
        <v>28.03</v>
      </c>
      <c r="I141" s="447">
        <v>252.3</v>
      </c>
      <c r="J141" s="460">
        <v>9</v>
      </c>
      <c r="K141" s="448">
        <v>6.53</v>
      </c>
      <c r="L141" s="448">
        <v>58.77</v>
      </c>
      <c r="M141" s="448">
        <f t="shared" si="4"/>
        <v>-193.53</v>
      </c>
      <c r="N141" s="448">
        <f t="shared" si="5"/>
        <v>-76.71</v>
      </c>
      <c r="O141" s="461"/>
    </row>
    <row r="142" s="419" customFormat="1" customHeight="1" spans="1:15">
      <c r="A142" s="443" t="s">
        <v>944</v>
      </c>
      <c r="B142" s="444" t="s">
        <v>945</v>
      </c>
      <c r="C142" s="445"/>
      <c r="D142" s="446" t="s">
        <v>703</v>
      </c>
      <c r="E142" s="446" t="s">
        <v>70</v>
      </c>
      <c r="F142" s="446" t="s">
        <v>671</v>
      </c>
      <c r="G142" s="447">
        <v>10</v>
      </c>
      <c r="H142" s="448">
        <v>28.28</v>
      </c>
      <c r="I142" s="447">
        <v>282.83</v>
      </c>
      <c r="J142" s="460">
        <v>10</v>
      </c>
      <c r="K142" s="448">
        <v>6.58</v>
      </c>
      <c r="L142" s="448">
        <v>65.8</v>
      </c>
      <c r="M142" s="448">
        <f t="shared" si="4"/>
        <v>-217.03</v>
      </c>
      <c r="N142" s="448">
        <f t="shared" si="5"/>
        <v>-76.74</v>
      </c>
      <c r="O142" s="461"/>
    </row>
    <row r="143" s="419" customFormat="1" customHeight="1" spans="1:15">
      <c r="A143" s="443" t="s">
        <v>946</v>
      </c>
      <c r="B143" s="444" t="s">
        <v>947</v>
      </c>
      <c r="C143" s="445"/>
      <c r="D143" s="446" t="s">
        <v>703</v>
      </c>
      <c r="E143" s="446" t="s">
        <v>70</v>
      </c>
      <c r="F143" s="446" t="s">
        <v>671</v>
      </c>
      <c r="G143" s="447">
        <v>4</v>
      </c>
      <c r="H143" s="448">
        <v>38.41</v>
      </c>
      <c r="I143" s="447">
        <v>153.63</v>
      </c>
      <c r="J143" s="460">
        <v>4</v>
      </c>
      <c r="K143" s="448">
        <v>8.94</v>
      </c>
      <c r="L143" s="448">
        <v>35.76</v>
      </c>
      <c r="M143" s="448">
        <f t="shared" si="4"/>
        <v>-117.87</v>
      </c>
      <c r="N143" s="448">
        <f t="shared" si="5"/>
        <v>-76.72</v>
      </c>
      <c r="O143" s="461"/>
    </row>
    <row r="144" s="419" customFormat="1" customHeight="1" spans="1:15">
      <c r="A144" s="443" t="s">
        <v>948</v>
      </c>
      <c r="B144" s="444" t="s">
        <v>949</v>
      </c>
      <c r="C144" s="445"/>
      <c r="D144" s="446" t="s">
        <v>703</v>
      </c>
      <c r="E144" s="446" t="s">
        <v>70</v>
      </c>
      <c r="F144" s="446" t="s">
        <v>671</v>
      </c>
      <c r="G144" s="447">
        <v>8</v>
      </c>
      <c r="H144" s="448">
        <v>43.08</v>
      </c>
      <c r="I144" s="447">
        <v>344.67</v>
      </c>
      <c r="J144" s="460">
        <v>8</v>
      </c>
      <c r="K144" s="448">
        <v>10.03</v>
      </c>
      <c r="L144" s="448">
        <v>80.24</v>
      </c>
      <c r="M144" s="448">
        <f t="shared" si="4"/>
        <v>-264.43</v>
      </c>
      <c r="N144" s="448">
        <f t="shared" si="5"/>
        <v>-76.72</v>
      </c>
      <c r="O144" s="461"/>
    </row>
    <row r="145" s="419" customFormat="1" customHeight="1" spans="1:15">
      <c r="A145" s="443" t="s">
        <v>950</v>
      </c>
      <c r="B145" s="444" t="s">
        <v>951</v>
      </c>
      <c r="C145" s="445"/>
      <c r="D145" s="446" t="s">
        <v>703</v>
      </c>
      <c r="E145" s="446" t="s">
        <v>70</v>
      </c>
      <c r="F145" s="446" t="s">
        <v>671</v>
      </c>
      <c r="G145" s="447">
        <v>2</v>
      </c>
      <c r="H145" s="448">
        <v>144.88</v>
      </c>
      <c r="I145" s="447">
        <v>289.75</v>
      </c>
      <c r="J145" s="460">
        <v>2</v>
      </c>
      <c r="K145" s="448">
        <v>33.72</v>
      </c>
      <c r="L145" s="448">
        <v>67.44</v>
      </c>
      <c r="M145" s="448">
        <f t="shared" si="4"/>
        <v>-222.31</v>
      </c>
      <c r="N145" s="448">
        <f t="shared" si="5"/>
        <v>-76.72</v>
      </c>
      <c r="O145" s="461"/>
    </row>
    <row r="146" s="419" customFormat="1" customHeight="1" spans="1:15">
      <c r="A146" s="443" t="s">
        <v>952</v>
      </c>
      <c r="B146" s="444" t="s">
        <v>953</v>
      </c>
      <c r="C146" s="445"/>
      <c r="D146" s="446" t="s">
        <v>703</v>
      </c>
      <c r="E146" s="446" t="s">
        <v>70</v>
      </c>
      <c r="F146" s="446" t="s">
        <v>671</v>
      </c>
      <c r="G146" s="447">
        <v>16</v>
      </c>
      <c r="H146" s="448">
        <v>282.76</v>
      </c>
      <c r="I146" s="447">
        <v>4524.22</v>
      </c>
      <c r="J146" s="460">
        <v>16</v>
      </c>
      <c r="K146" s="448">
        <v>65.82</v>
      </c>
      <c r="L146" s="448">
        <v>1053.12</v>
      </c>
      <c r="M146" s="448">
        <f t="shared" si="4"/>
        <v>-3471.1</v>
      </c>
      <c r="N146" s="448">
        <f t="shared" si="5"/>
        <v>-76.72</v>
      </c>
      <c r="O146" s="461"/>
    </row>
    <row r="147" s="419" customFormat="1" customHeight="1" spans="1:15">
      <c r="A147" s="443" t="s">
        <v>954</v>
      </c>
      <c r="B147" s="444" t="s">
        <v>955</v>
      </c>
      <c r="C147" s="445"/>
      <c r="D147" s="446" t="s">
        <v>703</v>
      </c>
      <c r="E147" s="446" t="s">
        <v>70</v>
      </c>
      <c r="F147" s="446" t="s">
        <v>671</v>
      </c>
      <c r="G147" s="447">
        <v>1</v>
      </c>
      <c r="H147" s="448">
        <v>287.61</v>
      </c>
      <c r="I147" s="447">
        <v>287.61</v>
      </c>
      <c r="J147" s="460">
        <v>1</v>
      </c>
      <c r="K147" s="448">
        <v>66.94</v>
      </c>
      <c r="L147" s="448">
        <v>66.94</v>
      </c>
      <c r="M147" s="448">
        <f t="shared" si="4"/>
        <v>-220.67</v>
      </c>
      <c r="N147" s="448">
        <f t="shared" si="5"/>
        <v>-76.73</v>
      </c>
      <c r="O147" s="461"/>
    </row>
    <row r="148" s="419" customFormat="1" customHeight="1" spans="1:15">
      <c r="A148" s="443" t="s">
        <v>956</v>
      </c>
      <c r="B148" s="444" t="s">
        <v>957</v>
      </c>
      <c r="C148" s="445"/>
      <c r="D148" s="446" t="s">
        <v>703</v>
      </c>
      <c r="E148" s="446" t="s">
        <v>667</v>
      </c>
      <c r="F148" s="446" t="s">
        <v>671</v>
      </c>
      <c r="G148" s="447">
        <v>2</v>
      </c>
      <c r="H148" s="448">
        <v>349.56</v>
      </c>
      <c r="I148" s="447">
        <v>699.11</v>
      </c>
      <c r="J148" s="460">
        <v>2</v>
      </c>
      <c r="K148" s="448">
        <v>122.35</v>
      </c>
      <c r="L148" s="448">
        <v>244.7</v>
      </c>
      <c r="M148" s="448">
        <f t="shared" si="4"/>
        <v>-454.41</v>
      </c>
      <c r="N148" s="448">
        <f t="shared" si="5"/>
        <v>-65</v>
      </c>
      <c r="O148" s="461"/>
    </row>
    <row r="149" s="419" customFormat="1" customHeight="1" spans="1:15">
      <c r="A149" s="443" t="s">
        <v>958</v>
      </c>
      <c r="B149" s="444" t="s">
        <v>959</v>
      </c>
      <c r="C149" s="445"/>
      <c r="D149" s="446" t="s">
        <v>703</v>
      </c>
      <c r="E149" s="446" t="s">
        <v>70</v>
      </c>
      <c r="F149" s="446" t="s">
        <v>671</v>
      </c>
      <c r="G149" s="447">
        <v>3</v>
      </c>
      <c r="H149" s="448">
        <v>336.28</v>
      </c>
      <c r="I149" s="447">
        <v>1008.85</v>
      </c>
      <c r="J149" s="460">
        <v>3</v>
      </c>
      <c r="K149" s="448">
        <v>78.27</v>
      </c>
      <c r="L149" s="448">
        <v>234.81</v>
      </c>
      <c r="M149" s="448">
        <f t="shared" si="4"/>
        <v>-774.04</v>
      </c>
      <c r="N149" s="448">
        <f t="shared" si="5"/>
        <v>-76.72</v>
      </c>
      <c r="O149" s="461"/>
    </row>
    <row r="150" s="419" customFormat="1" customHeight="1" spans="1:15">
      <c r="A150" s="443" t="s">
        <v>960</v>
      </c>
      <c r="B150" s="444" t="s">
        <v>961</v>
      </c>
      <c r="C150" s="445"/>
      <c r="D150" s="446" t="s">
        <v>703</v>
      </c>
      <c r="E150" s="446" t="s">
        <v>70</v>
      </c>
      <c r="F150" s="446" t="s">
        <v>671</v>
      </c>
      <c r="G150" s="447">
        <v>1</v>
      </c>
      <c r="H150" s="448">
        <v>590</v>
      </c>
      <c r="I150" s="447">
        <v>590</v>
      </c>
      <c r="J150" s="460">
        <v>1</v>
      </c>
      <c r="K150" s="448">
        <v>137.33</v>
      </c>
      <c r="L150" s="448">
        <v>137.33</v>
      </c>
      <c r="M150" s="448">
        <f t="shared" si="4"/>
        <v>-452.67</v>
      </c>
      <c r="N150" s="448">
        <f t="shared" si="5"/>
        <v>-76.72</v>
      </c>
      <c r="O150" s="461"/>
    </row>
    <row r="151" s="419" customFormat="1" customHeight="1" spans="1:15">
      <c r="A151" s="443" t="s">
        <v>962</v>
      </c>
      <c r="B151" s="444" t="s">
        <v>963</v>
      </c>
      <c r="C151" s="445"/>
      <c r="D151" s="446" t="s">
        <v>703</v>
      </c>
      <c r="E151" s="446" t="s">
        <v>70</v>
      </c>
      <c r="F151" s="446" t="s">
        <v>671</v>
      </c>
      <c r="G151" s="447">
        <v>4</v>
      </c>
      <c r="H151" s="448">
        <v>631.49</v>
      </c>
      <c r="I151" s="447">
        <v>2525.96</v>
      </c>
      <c r="J151" s="460">
        <v>4</v>
      </c>
      <c r="K151" s="448">
        <v>146.99</v>
      </c>
      <c r="L151" s="448">
        <v>587.96</v>
      </c>
      <c r="M151" s="448">
        <f t="shared" si="4"/>
        <v>-1938</v>
      </c>
      <c r="N151" s="448">
        <f t="shared" si="5"/>
        <v>-76.72</v>
      </c>
      <c r="O151" s="461"/>
    </row>
    <row r="152" s="419" customFormat="1" customHeight="1" spans="1:15">
      <c r="A152" s="443" t="s">
        <v>964</v>
      </c>
      <c r="B152" s="444" t="s">
        <v>965</v>
      </c>
      <c r="C152" s="445"/>
      <c r="D152" s="446" t="s">
        <v>703</v>
      </c>
      <c r="E152" s="446" t="s">
        <v>70</v>
      </c>
      <c r="F152" s="446" t="s">
        <v>671</v>
      </c>
      <c r="G152" s="447">
        <v>4</v>
      </c>
      <c r="H152" s="448">
        <v>414.71</v>
      </c>
      <c r="I152" s="447">
        <v>1658.84</v>
      </c>
      <c r="J152" s="460">
        <v>4</v>
      </c>
      <c r="K152" s="448">
        <v>96.53</v>
      </c>
      <c r="L152" s="448">
        <v>386.12</v>
      </c>
      <c r="M152" s="448">
        <f t="shared" si="4"/>
        <v>-1272.72</v>
      </c>
      <c r="N152" s="448">
        <f t="shared" si="5"/>
        <v>-76.72</v>
      </c>
      <c r="O152" s="461"/>
    </row>
    <row r="153" s="419" customFormat="1" customHeight="1" spans="1:15">
      <c r="A153" s="443" t="s">
        <v>966</v>
      </c>
      <c r="B153" s="444" t="s">
        <v>967</v>
      </c>
      <c r="C153" s="445"/>
      <c r="D153" s="446" t="s">
        <v>703</v>
      </c>
      <c r="E153" s="446" t="s">
        <v>70</v>
      </c>
      <c r="F153" s="446" t="s">
        <v>671</v>
      </c>
      <c r="G153" s="447">
        <v>2</v>
      </c>
      <c r="H153" s="448">
        <v>1177.78</v>
      </c>
      <c r="I153" s="447">
        <v>2355.55</v>
      </c>
      <c r="J153" s="460">
        <v>2</v>
      </c>
      <c r="K153" s="448">
        <v>274.14</v>
      </c>
      <c r="L153" s="448">
        <v>548.28</v>
      </c>
      <c r="M153" s="448">
        <f t="shared" si="4"/>
        <v>-1807.27</v>
      </c>
      <c r="N153" s="448">
        <f t="shared" si="5"/>
        <v>-76.72</v>
      </c>
      <c r="O153" s="461"/>
    </row>
    <row r="154" s="419" customFormat="1" customHeight="1" spans="1:15">
      <c r="A154" s="443" t="s">
        <v>968</v>
      </c>
      <c r="B154" s="444" t="s">
        <v>969</v>
      </c>
      <c r="C154" s="445"/>
      <c r="D154" s="446" t="s">
        <v>703</v>
      </c>
      <c r="E154" s="446" t="s">
        <v>70</v>
      </c>
      <c r="F154" s="446" t="s">
        <v>671</v>
      </c>
      <c r="G154" s="447">
        <v>2</v>
      </c>
      <c r="H154" s="448">
        <v>1888.77</v>
      </c>
      <c r="I154" s="447">
        <v>3777.53</v>
      </c>
      <c r="J154" s="460">
        <v>2</v>
      </c>
      <c r="K154" s="448">
        <v>439.63</v>
      </c>
      <c r="L154" s="448">
        <v>879.26</v>
      </c>
      <c r="M154" s="448">
        <f t="shared" si="4"/>
        <v>-2898.27</v>
      </c>
      <c r="N154" s="448">
        <f t="shared" si="5"/>
        <v>-76.72</v>
      </c>
      <c r="O154" s="461"/>
    </row>
    <row r="155" s="419" customFormat="1" customHeight="1" spans="1:15">
      <c r="A155" s="443" t="s">
        <v>970</v>
      </c>
      <c r="B155" s="444" t="s">
        <v>971</v>
      </c>
      <c r="C155" s="445"/>
      <c r="D155" s="446" t="s">
        <v>703</v>
      </c>
      <c r="E155" s="446" t="s">
        <v>70</v>
      </c>
      <c r="F155" s="446" t="s">
        <v>671</v>
      </c>
      <c r="G155" s="447">
        <v>2</v>
      </c>
      <c r="H155" s="448">
        <v>385.47</v>
      </c>
      <c r="I155" s="447">
        <v>770.94</v>
      </c>
      <c r="J155" s="460">
        <v>2</v>
      </c>
      <c r="K155" s="448">
        <v>89.72</v>
      </c>
      <c r="L155" s="448">
        <v>179.44</v>
      </c>
      <c r="M155" s="448">
        <f t="shared" si="4"/>
        <v>-591.5</v>
      </c>
      <c r="N155" s="448">
        <f t="shared" si="5"/>
        <v>-76.72</v>
      </c>
      <c r="O155" s="461"/>
    </row>
    <row r="156" s="419" customFormat="1" customHeight="1" spans="1:15">
      <c r="A156" s="443" t="s">
        <v>972</v>
      </c>
      <c r="B156" s="444" t="s">
        <v>973</v>
      </c>
      <c r="C156" s="445"/>
      <c r="D156" s="446" t="s">
        <v>703</v>
      </c>
      <c r="E156" s="446" t="s">
        <v>70</v>
      </c>
      <c r="F156" s="446" t="s">
        <v>671</v>
      </c>
      <c r="G156" s="447">
        <v>1</v>
      </c>
      <c r="H156" s="448">
        <v>15642.73</v>
      </c>
      <c r="I156" s="447">
        <v>15642.73</v>
      </c>
      <c r="J156" s="460">
        <v>1</v>
      </c>
      <c r="K156" s="448">
        <v>3641</v>
      </c>
      <c r="L156" s="448">
        <v>3641</v>
      </c>
      <c r="M156" s="448">
        <f t="shared" si="4"/>
        <v>-12001.73</v>
      </c>
      <c r="N156" s="448">
        <f t="shared" si="5"/>
        <v>-76.72</v>
      </c>
      <c r="O156" s="461"/>
    </row>
    <row r="157" s="419" customFormat="1" customHeight="1" spans="1:15">
      <c r="A157" s="443" t="s">
        <v>974</v>
      </c>
      <c r="B157" s="444" t="s">
        <v>975</v>
      </c>
      <c r="C157" s="445"/>
      <c r="D157" s="446" t="s">
        <v>703</v>
      </c>
      <c r="E157" s="446" t="s">
        <v>70</v>
      </c>
      <c r="F157" s="446" t="s">
        <v>671</v>
      </c>
      <c r="G157" s="447">
        <v>5</v>
      </c>
      <c r="H157" s="448">
        <v>107.69</v>
      </c>
      <c r="I157" s="447">
        <v>538.46</v>
      </c>
      <c r="J157" s="460">
        <v>5</v>
      </c>
      <c r="K157" s="448">
        <v>25.07</v>
      </c>
      <c r="L157" s="448">
        <v>125.35</v>
      </c>
      <c r="M157" s="448">
        <f t="shared" si="4"/>
        <v>-413.11</v>
      </c>
      <c r="N157" s="448">
        <f t="shared" si="5"/>
        <v>-76.72</v>
      </c>
      <c r="O157" s="461"/>
    </row>
    <row r="158" s="419" customFormat="1" customHeight="1" spans="1:15">
      <c r="A158" s="443" t="s">
        <v>976</v>
      </c>
      <c r="B158" s="444" t="s">
        <v>977</v>
      </c>
      <c r="C158" s="445"/>
      <c r="D158" s="446" t="s">
        <v>703</v>
      </c>
      <c r="E158" s="446" t="s">
        <v>70</v>
      </c>
      <c r="F158" s="446" t="s">
        <v>671</v>
      </c>
      <c r="G158" s="447">
        <v>1</v>
      </c>
      <c r="H158" s="448">
        <v>1511.11</v>
      </c>
      <c r="I158" s="447">
        <v>1511.11</v>
      </c>
      <c r="J158" s="460">
        <v>1</v>
      </c>
      <c r="K158" s="448">
        <v>351.73</v>
      </c>
      <c r="L158" s="448">
        <v>351.73</v>
      </c>
      <c r="M158" s="448">
        <f t="shared" si="4"/>
        <v>-1159.38</v>
      </c>
      <c r="N158" s="448">
        <f t="shared" si="5"/>
        <v>-76.72</v>
      </c>
      <c r="O158" s="461"/>
    </row>
    <row r="159" s="419" customFormat="1" customHeight="1" spans="1:15">
      <c r="A159" s="443" t="s">
        <v>978</v>
      </c>
      <c r="B159" s="444" t="s">
        <v>979</v>
      </c>
      <c r="C159" s="445"/>
      <c r="D159" s="446" t="s">
        <v>703</v>
      </c>
      <c r="E159" s="446" t="s">
        <v>675</v>
      </c>
      <c r="F159" s="446" t="s">
        <v>671</v>
      </c>
      <c r="G159" s="447">
        <v>2</v>
      </c>
      <c r="H159" s="448">
        <v>580.34</v>
      </c>
      <c r="I159" s="447">
        <v>1160.68</v>
      </c>
      <c r="J159" s="460">
        <v>2</v>
      </c>
      <c r="K159" s="448">
        <v>135.59</v>
      </c>
      <c r="L159" s="448">
        <v>271.18</v>
      </c>
      <c r="M159" s="448">
        <f t="shared" si="4"/>
        <v>-889.5</v>
      </c>
      <c r="N159" s="448">
        <f t="shared" si="5"/>
        <v>-76.64</v>
      </c>
      <c r="O159" s="461"/>
    </row>
    <row r="160" s="419" customFormat="1" customHeight="1" spans="1:15">
      <c r="A160" s="443" t="s">
        <v>980</v>
      </c>
      <c r="B160" s="444" t="s">
        <v>981</v>
      </c>
      <c r="C160" s="445"/>
      <c r="D160" s="446" t="s">
        <v>703</v>
      </c>
      <c r="E160" s="446" t="s">
        <v>675</v>
      </c>
      <c r="F160" s="446" t="s">
        <v>671</v>
      </c>
      <c r="G160" s="447">
        <v>1</v>
      </c>
      <c r="H160" s="448">
        <v>4658.12</v>
      </c>
      <c r="I160" s="447">
        <v>4658.12</v>
      </c>
      <c r="J160" s="460">
        <v>1</v>
      </c>
      <c r="K160" s="448">
        <v>1088.32</v>
      </c>
      <c r="L160" s="448">
        <v>1088.32</v>
      </c>
      <c r="M160" s="448">
        <f t="shared" si="4"/>
        <v>-3569.8</v>
      </c>
      <c r="N160" s="448">
        <f t="shared" si="5"/>
        <v>-76.64</v>
      </c>
      <c r="O160" s="461"/>
    </row>
    <row r="161" s="419" customFormat="1" customHeight="1" spans="1:15">
      <c r="A161" s="443" t="s">
        <v>982</v>
      </c>
      <c r="B161" s="444" t="s">
        <v>983</v>
      </c>
      <c r="C161" s="445"/>
      <c r="D161" s="446" t="s">
        <v>703</v>
      </c>
      <c r="E161" s="446" t="s">
        <v>675</v>
      </c>
      <c r="F161" s="446" t="s">
        <v>671</v>
      </c>
      <c r="G161" s="447">
        <v>1</v>
      </c>
      <c r="H161" s="448">
        <v>5811.97</v>
      </c>
      <c r="I161" s="447">
        <v>5811.97</v>
      </c>
      <c r="J161" s="460">
        <v>1</v>
      </c>
      <c r="K161" s="448">
        <v>1357.91</v>
      </c>
      <c r="L161" s="448">
        <v>1357.91</v>
      </c>
      <c r="M161" s="448">
        <f t="shared" si="4"/>
        <v>-4454.06</v>
      </c>
      <c r="N161" s="448">
        <f t="shared" si="5"/>
        <v>-76.64</v>
      </c>
      <c r="O161" s="461"/>
    </row>
    <row r="162" s="419" customFormat="1" customHeight="1" spans="1:15">
      <c r="A162" s="443" t="s">
        <v>984</v>
      </c>
      <c r="B162" s="444" t="s">
        <v>985</v>
      </c>
      <c r="C162" s="445"/>
      <c r="D162" s="446" t="s">
        <v>703</v>
      </c>
      <c r="E162" s="446" t="s">
        <v>675</v>
      </c>
      <c r="F162" s="446" t="s">
        <v>671</v>
      </c>
      <c r="G162" s="447">
        <v>2</v>
      </c>
      <c r="H162" s="448">
        <v>243.11</v>
      </c>
      <c r="I162" s="447">
        <v>486.21</v>
      </c>
      <c r="J162" s="460">
        <v>2</v>
      </c>
      <c r="K162" s="448">
        <v>56.8</v>
      </c>
      <c r="L162" s="448">
        <v>113.6</v>
      </c>
      <c r="M162" s="448">
        <f t="shared" si="4"/>
        <v>-372.61</v>
      </c>
      <c r="N162" s="448">
        <f t="shared" si="5"/>
        <v>-76.64</v>
      </c>
      <c r="O162" s="461"/>
    </row>
    <row r="163" s="419" customFormat="1" customHeight="1" spans="1:15">
      <c r="A163" s="443" t="s">
        <v>986</v>
      </c>
      <c r="B163" s="444" t="s">
        <v>987</v>
      </c>
      <c r="C163" s="445"/>
      <c r="D163" s="446" t="s">
        <v>703</v>
      </c>
      <c r="E163" s="446" t="s">
        <v>675</v>
      </c>
      <c r="F163" s="446" t="s">
        <v>671</v>
      </c>
      <c r="G163" s="447">
        <v>4</v>
      </c>
      <c r="H163" s="448">
        <v>3012.34</v>
      </c>
      <c r="I163" s="447">
        <v>12049.37</v>
      </c>
      <c r="J163" s="460">
        <v>4</v>
      </c>
      <c r="K163" s="448">
        <v>703.8</v>
      </c>
      <c r="L163" s="448">
        <v>2815.2</v>
      </c>
      <c r="M163" s="448">
        <f t="shared" si="4"/>
        <v>-9234.17</v>
      </c>
      <c r="N163" s="448">
        <f t="shared" si="5"/>
        <v>-76.64</v>
      </c>
      <c r="O163" s="461"/>
    </row>
    <row r="164" s="419" customFormat="1" customHeight="1" spans="1:15">
      <c r="A164" s="443" t="s">
        <v>988</v>
      </c>
      <c r="B164" s="444" t="s">
        <v>989</v>
      </c>
      <c r="C164" s="445"/>
      <c r="D164" s="446" t="s">
        <v>703</v>
      </c>
      <c r="E164" s="446" t="s">
        <v>675</v>
      </c>
      <c r="F164" s="446" t="s">
        <v>671</v>
      </c>
      <c r="G164" s="447">
        <v>3</v>
      </c>
      <c r="H164" s="448">
        <v>224.14</v>
      </c>
      <c r="I164" s="447">
        <v>672.41</v>
      </c>
      <c r="J164" s="460">
        <v>3</v>
      </c>
      <c r="K164" s="448">
        <v>52.37</v>
      </c>
      <c r="L164" s="448">
        <v>157.11</v>
      </c>
      <c r="M164" s="448">
        <f t="shared" si="4"/>
        <v>-515.3</v>
      </c>
      <c r="N164" s="448">
        <f t="shared" si="5"/>
        <v>-76.63</v>
      </c>
      <c r="O164" s="461"/>
    </row>
    <row r="165" s="419" customFormat="1" customHeight="1" spans="1:15">
      <c r="A165" s="443" t="s">
        <v>990</v>
      </c>
      <c r="B165" s="444" t="s">
        <v>991</v>
      </c>
      <c r="C165" s="445"/>
      <c r="D165" s="446" t="s">
        <v>703</v>
      </c>
      <c r="E165" s="446" t="s">
        <v>675</v>
      </c>
      <c r="F165" s="446" t="s">
        <v>671</v>
      </c>
      <c r="G165" s="447">
        <v>2</v>
      </c>
      <c r="H165" s="448">
        <v>707.97</v>
      </c>
      <c r="I165" s="447">
        <v>1415.93</v>
      </c>
      <c r="J165" s="460">
        <v>2</v>
      </c>
      <c r="K165" s="448">
        <v>165.41</v>
      </c>
      <c r="L165" s="448">
        <v>330.82</v>
      </c>
      <c r="M165" s="448">
        <f t="shared" si="4"/>
        <v>-1085.11</v>
      </c>
      <c r="N165" s="448">
        <f t="shared" si="5"/>
        <v>-76.64</v>
      </c>
      <c r="O165" s="461"/>
    </row>
    <row r="166" s="419" customFormat="1" customHeight="1" spans="1:15">
      <c r="A166" s="443" t="s">
        <v>992</v>
      </c>
      <c r="B166" s="444" t="s">
        <v>993</v>
      </c>
      <c r="C166" s="445"/>
      <c r="D166" s="446" t="s">
        <v>703</v>
      </c>
      <c r="E166" s="446" t="s">
        <v>675</v>
      </c>
      <c r="F166" s="446" t="s">
        <v>671</v>
      </c>
      <c r="G166" s="447">
        <v>3</v>
      </c>
      <c r="H166" s="448">
        <v>1353.56</v>
      </c>
      <c r="I166" s="447">
        <v>4060.68</v>
      </c>
      <c r="J166" s="460">
        <v>3</v>
      </c>
      <c r="K166" s="448">
        <v>316.25</v>
      </c>
      <c r="L166" s="448">
        <v>948.75</v>
      </c>
      <c r="M166" s="448">
        <f t="shared" si="4"/>
        <v>-3111.93</v>
      </c>
      <c r="N166" s="448">
        <f t="shared" si="5"/>
        <v>-76.64</v>
      </c>
      <c r="O166" s="461"/>
    </row>
    <row r="167" s="419" customFormat="1" customHeight="1" spans="1:15">
      <c r="A167" s="443" t="s">
        <v>994</v>
      </c>
      <c r="B167" s="444" t="s">
        <v>995</v>
      </c>
      <c r="C167" s="445"/>
      <c r="D167" s="446" t="s">
        <v>703</v>
      </c>
      <c r="E167" s="446" t="s">
        <v>675</v>
      </c>
      <c r="F167" s="446" t="s">
        <v>671</v>
      </c>
      <c r="G167" s="447">
        <v>3</v>
      </c>
      <c r="H167" s="448">
        <v>1152.99</v>
      </c>
      <c r="I167" s="447">
        <v>3458.98</v>
      </c>
      <c r="J167" s="460">
        <v>3</v>
      </c>
      <c r="K167" s="448">
        <v>269.39</v>
      </c>
      <c r="L167" s="448">
        <v>808.17</v>
      </c>
      <c r="M167" s="448">
        <f t="shared" si="4"/>
        <v>-2650.81</v>
      </c>
      <c r="N167" s="448">
        <f t="shared" si="5"/>
        <v>-76.64</v>
      </c>
      <c r="O167" s="461"/>
    </row>
    <row r="168" s="419" customFormat="1" customHeight="1" spans="1:15">
      <c r="A168" s="443" t="s">
        <v>996</v>
      </c>
      <c r="B168" s="444" t="s">
        <v>997</v>
      </c>
      <c r="C168" s="445"/>
      <c r="D168" s="446" t="s">
        <v>679</v>
      </c>
      <c r="E168" s="446" t="s">
        <v>675</v>
      </c>
      <c r="F168" s="446" t="s">
        <v>671</v>
      </c>
      <c r="G168" s="447">
        <v>74</v>
      </c>
      <c r="H168" s="448">
        <v>13.67</v>
      </c>
      <c r="I168" s="447">
        <v>1011.91</v>
      </c>
      <c r="J168" s="460">
        <v>74</v>
      </c>
      <c r="K168" s="448">
        <v>3.19</v>
      </c>
      <c r="L168" s="448">
        <v>236.06</v>
      </c>
      <c r="M168" s="448">
        <f t="shared" si="4"/>
        <v>-775.85</v>
      </c>
      <c r="N168" s="448">
        <f t="shared" si="5"/>
        <v>-76.67</v>
      </c>
      <c r="O168" s="461"/>
    </row>
    <row r="169" s="419" customFormat="1" customHeight="1" spans="1:15">
      <c r="A169" s="443" t="s">
        <v>998</v>
      </c>
      <c r="B169" s="444" t="s">
        <v>999</v>
      </c>
      <c r="C169" s="445"/>
      <c r="D169" s="446" t="s">
        <v>679</v>
      </c>
      <c r="E169" s="446" t="s">
        <v>675</v>
      </c>
      <c r="F169" s="446" t="s">
        <v>671</v>
      </c>
      <c r="G169" s="447">
        <v>91</v>
      </c>
      <c r="H169" s="448">
        <v>15.38</v>
      </c>
      <c r="I169" s="447">
        <v>1400.01</v>
      </c>
      <c r="J169" s="460">
        <v>91</v>
      </c>
      <c r="K169" s="448">
        <v>3.59</v>
      </c>
      <c r="L169" s="448">
        <v>326.69</v>
      </c>
      <c r="M169" s="448">
        <f t="shared" si="4"/>
        <v>-1073.32</v>
      </c>
      <c r="N169" s="448">
        <f t="shared" si="5"/>
        <v>-76.67</v>
      </c>
      <c r="O169" s="461"/>
    </row>
    <row r="170" s="419" customFormat="1" customHeight="1" spans="1:15">
      <c r="A170" s="443" t="s">
        <v>1000</v>
      </c>
      <c r="B170" s="444" t="s">
        <v>1001</v>
      </c>
      <c r="C170" s="445"/>
      <c r="D170" s="446" t="s">
        <v>679</v>
      </c>
      <c r="E170" s="446" t="s">
        <v>675</v>
      </c>
      <c r="F170" s="446" t="s">
        <v>671</v>
      </c>
      <c r="G170" s="447">
        <v>43</v>
      </c>
      <c r="H170" s="448">
        <v>21.37</v>
      </c>
      <c r="I170" s="447">
        <v>918.8</v>
      </c>
      <c r="J170" s="460">
        <v>43</v>
      </c>
      <c r="K170" s="448">
        <v>4.99</v>
      </c>
      <c r="L170" s="448">
        <v>214.57</v>
      </c>
      <c r="M170" s="448">
        <f t="shared" si="4"/>
        <v>-704.23</v>
      </c>
      <c r="N170" s="448">
        <f t="shared" si="5"/>
        <v>-76.65</v>
      </c>
      <c r="O170" s="461"/>
    </row>
    <row r="171" s="419" customFormat="1" customHeight="1" spans="1:15">
      <c r="A171" s="443" t="s">
        <v>1002</v>
      </c>
      <c r="B171" s="444" t="s">
        <v>1003</v>
      </c>
      <c r="C171" s="445"/>
      <c r="D171" s="446" t="s">
        <v>679</v>
      </c>
      <c r="E171" s="446" t="s">
        <v>675</v>
      </c>
      <c r="F171" s="446" t="s">
        <v>671</v>
      </c>
      <c r="G171" s="447">
        <v>45</v>
      </c>
      <c r="H171" s="448">
        <v>21.37</v>
      </c>
      <c r="I171" s="447">
        <v>961.54</v>
      </c>
      <c r="J171" s="460">
        <v>45</v>
      </c>
      <c r="K171" s="448">
        <v>4.99</v>
      </c>
      <c r="L171" s="448">
        <v>224.55</v>
      </c>
      <c r="M171" s="448">
        <f t="shared" si="4"/>
        <v>-736.99</v>
      </c>
      <c r="N171" s="448">
        <f t="shared" si="5"/>
        <v>-76.65</v>
      </c>
      <c r="O171" s="461"/>
    </row>
    <row r="172" s="419" customFormat="1" customHeight="1" spans="1:15">
      <c r="A172" s="443" t="s">
        <v>1004</v>
      </c>
      <c r="B172" s="444" t="s">
        <v>1005</v>
      </c>
      <c r="C172" s="445"/>
      <c r="D172" s="446" t="s">
        <v>679</v>
      </c>
      <c r="E172" s="446" t="s">
        <v>675</v>
      </c>
      <c r="F172" s="446" t="s">
        <v>671</v>
      </c>
      <c r="G172" s="447">
        <v>9</v>
      </c>
      <c r="H172" s="448">
        <v>0.22</v>
      </c>
      <c r="I172" s="447">
        <v>1.96</v>
      </c>
      <c r="J172" s="460">
        <v>9</v>
      </c>
      <c r="K172" s="448">
        <v>0.05</v>
      </c>
      <c r="L172" s="448">
        <v>0.45</v>
      </c>
      <c r="M172" s="448">
        <f t="shared" si="4"/>
        <v>-1.51</v>
      </c>
      <c r="N172" s="448">
        <f t="shared" si="5"/>
        <v>-77.04</v>
      </c>
      <c r="O172" s="461"/>
    </row>
    <row r="173" s="419" customFormat="1" customHeight="1" spans="1:15">
      <c r="A173" s="443" t="s">
        <v>1006</v>
      </c>
      <c r="B173" s="444" t="s">
        <v>1007</v>
      </c>
      <c r="C173" s="445"/>
      <c r="D173" s="446" t="s">
        <v>679</v>
      </c>
      <c r="E173" s="446" t="s">
        <v>675</v>
      </c>
      <c r="F173" s="446" t="s">
        <v>671</v>
      </c>
      <c r="G173" s="447">
        <v>266</v>
      </c>
      <c r="H173" s="448">
        <v>0.19</v>
      </c>
      <c r="I173" s="447">
        <v>51.02</v>
      </c>
      <c r="J173" s="460">
        <v>266</v>
      </c>
      <c r="K173" s="448">
        <v>0.04</v>
      </c>
      <c r="L173" s="448">
        <v>10.64</v>
      </c>
      <c r="M173" s="448">
        <f t="shared" si="4"/>
        <v>-40.38</v>
      </c>
      <c r="N173" s="448">
        <f t="shared" si="5"/>
        <v>-79.15</v>
      </c>
      <c r="O173" s="461"/>
    </row>
    <row r="174" s="419" customFormat="1" customHeight="1" spans="1:15">
      <c r="A174" s="443" t="s">
        <v>1008</v>
      </c>
      <c r="B174" s="444" t="s">
        <v>1009</v>
      </c>
      <c r="C174" s="445"/>
      <c r="D174" s="446" t="s">
        <v>679</v>
      </c>
      <c r="E174" s="446" t="s">
        <v>675</v>
      </c>
      <c r="F174" s="446" t="s">
        <v>671</v>
      </c>
      <c r="G174" s="447">
        <v>491</v>
      </c>
      <c r="H174" s="448">
        <v>0.81</v>
      </c>
      <c r="I174" s="447">
        <v>396.67</v>
      </c>
      <c r="J174" s="460">
        <v>491</v>
      </c>
      <c r="K174" s="448">
        <v>0.19</v>
      </c>
      <c r="L174" s="448">
        <v>93.29</v>
      </c>
      <c r="M174" s="448">
        <f t="shared" si="4"/>
        <v>-303.38</v>
      </c>
      <c r="N174" s="448">
        <f t="shared" si="5"/>
        <v>-76.48</v>
      </c>
      <c r="O174" s="461"/>
    </row>
    <row r="175" s="419" customFormat="1" customHeight="1" spans="1:15">
      <c r="A175" s="443" t="s">
        <v>1010</v>
      </c>
      <c r="B175" s="444" t="s">
        <v>1011</v>
      </c>
      <c r="C175" s="445"/>
      <c r="D175" s="446" t="s">
        <v>679</v>
      </c>
      <c r="E175" s="446" t="s">
        <v>675</v>
      </c>
      <c r="F175" s="446" t="s">
        <v>671</v>
      </c>
      <c r="G175" s="447">
        <v>73</v>
      </c>
      <c r="H175" s="448">
        <v>2.39</v>
      </c>
      <c r="I175" s="447">
        <v>174.71</v>
      </c>
      <c r="J175" s="460">
        <v>73</v>
      </c>
      <c r="K175" s="448">
        <v>0.56</v>
      </c>
      <c r="L175" s="448">
        <v>40.88</v>
      </c>
      <c r="M175" s="448">
        <f t="shared" si="4"/>
        <v>-133.83</v>
      </c>
      <c r="N175" s="448">
        <f t="shared" si="5"/>
        <v>-76.6</v>
      </c>
      <c r="O175" s="461"/>
    </row>
    <row r="176" s="419" customFormat="1" customHeight="1" spans="1:15">
      <c r="A176" s="443" t="s">
        <v>1012</v>
      </c>
      <c r="B176" s="444" t="s">
        <v>1013</v>
      </c>
      <c r="C176" s="445"/>
      <c r="D176" s="446" t="s">
        <v>679</v>
      </c>
      <c r="E176" s="446" t="s">
        <v>675</v>
      </c>
      <c r="F176" s="446" t="s">
        <v>671</v>
      </c>
      <c r="G176" s="447">
        <v>382</v>
      </c>
      <c r="H176" s="448">
        <v>0.07</v>
      </c>
      <c r="I176" s="447">
        <v>28.36</v>
      </c>
      <c r="J176" s="460">
        <v>382</v>
      </c>
      <c r="K176" s="448">
        <v>0.02</v>
      </c>
      <c r="L176" s="448">
        <v>7.64</v>
      </c>
      <c r="M176" s="448">
        <f t="shared" si="4"/>
        <v>-20.72</v>
      </c>
      <c r="N176" s="448">
        <f t="shared" si="5"/>
        <v>-73.06</v>
      </c>
      <c r="O176" s="461"/>
    </row>
    <row r="177" s="419" customFormat="1" customHeight="1" spans="1:15">
      <c r="A177" s="443" t="s">
        <v>1014</v>
      </c>
      <c r="B177" s="444" t="s">
        <v>1015</v>
      </c>
      <c r="C177" s="445"/>
      <c r="D177" s="446" t="s">
        <v>679</v>
      </c>
      <c r="E177" s="446" t="s">
        <v>675</v>
      </c>
      <c r="F177" s="446" t="s">
        <v>671</v>
      </c>
      <c r="G177" s="447">
        <v>24</v>
      </c>
      <c r="H177" s="448">
        <v>0.72</v>
      </c>
      <c r="I177" s="447">
        <v>17.36</v>
      </c>
      <c r="J177" s="460">
        <v>24</v>
      </c>
      <c r="K177" s="448">
        <v>0.17</v>
      </c>
      <c r="L177" s="448">
        <v>4.08</v>
      </c>
      <c r="M177" s="448">
        <f t="shared" si="4"/>
        <v>-13.28</v>
      </c>
      <c r="N177" s="448">
        <f t="shared" si="5"/>
        <v>-76.5</v>
      </c>
      <c r="O177" s="461"/>
    </row>
    <row r="178" s="419" customFormat="1" customHeight="1" spans="1:15">
      <c r="A178" s="443" t="s">
        <v>1016</v>
      </c>
      <c r="B178" s="444" t="s">
        <v>1017</v>
      </c>
      <c r="C178" s="445"/>
      <c r="D178" s="446" t="s">
        <v>679</v>
      </c>
      <c r="E178" s="446" t="s">
        <v>675</v>
      </c>
      <c r="F178" s="446" t="s">
        <v>671</v>
      </c>
      <c r="G178" s="447">
        <v>1</v>
      </c>
      <c r="H178" s="448">
        <v>1.28</v>
      </c>
      <c r="I178" s="447">
        <v>1.28</v>
      </c>
      <c r="J178" s="460">
        <v>1</v>
      </c>
      <c r="K178" s="448">
        <v>0.3</v>
      </c>
      <c r="L178" s="448">
        <v>0.3</v>
      </c>
      <c r="M178" s="448">
        <f t="shared" si="4"/>
        <v>-0.98</v>
      </c>
      <c r="N178" s="448">
        <f t="shared" si="5"/>
        <v>-76.56</v>
      </c>
      <c r="O178" s="461"/>
    </row>
    <row r="179" s="419" customFormat="1" customHeight="1" spans="1:15">
      <c r="A179" s="443" t="s">
        <v>1018</v>
      </c>
      <c r="B179" s="444" t="s">
        <v>1019</v>
      </c>
      <c r="C179" s="445"/>
      <c r="D179" s="446" t="s">
        <v>679</v>
      </c>
      <c r="E179" s="446" t="s">
        <v>675</v>
      </c>
      <c r="F179" s="446" t="s">
        <v>671</v>
      </c>
      <c r="G179" s="447">
        <v>50</v>
      </c>
      <c r="H179" s="448">
        <v>2.99</v>
      </c>
      <c r="I179" s="447">
        <v>149.62</v>
      </c>
      <c r="J179" s="460">
        <v>50</v>
      </c>
      <c r="K179" s="448">
        <v>0.7</v>
      </c>
      <c r="L179" s="448">
        <v>35</v>
      </c>
      <c r="M179" s="448">
        <f t="shared" si="4"/>
        <v>-114.62</v>
      </c>
      <c r="N179" s="448">
        <f t="shared" si="5"/>
        <v>-76.61</v>
      </c>
      <c r="O179" s="461"/>
    </row>
    <row r="180" s="419" customFormat="1" customHeight="1" spans="1:15">
      <c r="A180" s="443" t="s">
        <v>1020</v>
      </c>
      <c r="B180" s="444" t="s">
        <v>1021</v>
      </c>
      <c r="C180" s="445"/>
      <c r="D180" s="446" t="s">
        <v>679</v>
      </c>
      <c r="E180" s="446" t="s">
        <v>675</v>
      </c>
      <c r="F180" s="446" t="s">
        <v>671</v>
      </c>
      <c r="G180" s="447">
        <v>21</v>
      </c>
      <c r="H180" s="448">
        <v>1.44</v>
      </c>
      <c r="I180" s="447">
        <v>30.14</v>
      </c>
      <c r="J180" s="460">
        <v>21</v>
      </c>
      <c r="K180" s="448">
        <v>0.34</v>
      </c>
      <c r="L180" s="448">
        <v>7.14</v>
      </c>
      <c r="M180" s="448">
        <f t="shared" si="4"/>
        <v>-23</v>
      </c>
      <c r="N180" s="448">
        <f t="shared" si="5"/>
        <v>-76.31</v>
      </c>
      <c r="O180" s="461"/>
    </row>
    <row r="181" s="419" customFormat="1" customHeight="1" spans="1:15">
      <c r="A181" s="443" t="s">
        <v>1022</v>
      </c>
      <c r="B181" s="444" t="s">
        <v>1023</v>
      </c>
      <c r="C181" s="445"/>
      <c r="D181" s="446" t="s">
        <v>679</v>
      </c>
      <c r="E181" s="446" t="s">
        <v>675</v>
      </c>
      <c r="F181" s="446" t="s">
        <v>671</v>
      </c>
      <c r="G181" s="447">
        <v>65</v>
      </c>
      <c r="H181" s="448">
        <v>13.4</v>
      </c>
      <c r="I181" s="447">
        <v>870.87</v>
      </c>
      <c r="J181" s="460">
        <v>65</v>
      </c>
      <c r="K181" s="448">
        <v>3.13</v>
      </c>
      <c r="L181" s="448">
        <v>203.45</v>
      </c>
      <c r="M181" s="448">
        <f t="shared" si="4"/>
        <v>-667.42</v>
      </c>
      <c r="N181" s="448">
        <f t="shared" si="5"/>
        <v>-76.64</v>
      </c>
      <c r="O181" s="461"/>
    </row>
    <row r="182" s="419" customFormat="1" customHeight="1" spans="1:15">
      <c r="A182" s="443" t="s">
        <v>1024</v>
      </c>
      <c r="B182" s="444" t="s">
        <v>1025</v>
      </c>
      <c r="C182" s="445"/>
      <c r="D182" s="446" t="s">
        <v>679</v>
      </c>
      <c r="E182" s="446" t="s">
        <v>675</v>
      </c>
      <c r="F182" s="446" t="s">
        <v>671</v>
      </c>
      <c r="G182" s="447">
        <v>48</v>
      </c>
      <c r="H182" s="448">
        <v>0.16</v>
      </c>
      <c r="I182" s="447">
        <v>7.73</v>
      </c>
      <c r="J182" s="460">
        <v>48</v>
      </c>
      <c r="K182" s="448">
        <v>0.04</v>
      </c>
      <c r="L182" s="448">
        <v>1.92</v>
      </c>
      <c r="M182" s="448">
        <f t="shared" si="4"/>
        <v>-5.81</v>
      </c>
      <c r="N182" s="448">
        <f t="shared" si="5"/>
        <v>-75.16</v>
      </c>
      <c r="O182" s="461"/>
    </row>
    <row r="183" s="419" customFormat="1" customHeight="1" spans="1:15">
      <c r="A183" s="443" t="s">
        <v>1026</v>
      </c>
      <c r="B183" s="444" t="s">
        <v>1027</v>
      </c>
      <c r="C183" s="445"/>
      <c r="D183" s="446" t="s">
        <v>679</v>
      </c>
      <c r="E183" s="446" t="s">
        <v>675</v>
      </c>
      <c r="F183" s="446" t="s">
        <v>671</v>
      </c>
      <c r="G183" s="447">
        <v>27</v>
      </c>
      <c r="H183" s="448">
        <v>0.31</v>
      </c>
      <c r="I183" s="447">
        <v>8.34</v>
      </c>
      <c r="J183" s="460">
        <v>27</v>
      </c>
      <c r="K183" s="448">
        <v>0.07</v>
      </c>
      <c r="L183" s="448">
        <v>1.89</v>
      </c>
      <c r="M183" s="448">
        <f t="shared" si="4"/>
        <v>-6.45</v>
      </c>
      <c r="N183" s="448">
        <f t="shared" si="5"/>
        <v>-77.34</v>
      </c>
      <c r="O183" s="461"/>
    </row>
    <row r="184" s="419" customFormat="1" customHeight="1" spans="1:15">
      <c r="A184" s="443" t="s">
        <v>1028</v>
      </c>
      <c r="B184" s="444" t="s">
        <v>1029</v>
      </c>
      <c r="C184" s="445"/>
      <c r="D184" s="446" t="s">
        <v>679</v>
      </c>
      <c r="E184" s="446" t="s">
        <v>675</v>
      </c>
      <c r="F184" s="446" t="s">
        <v>671</v>
      </c>
      <c r="G184" s="447">
        <v>95</v>
      </c>
      <c r="H184" s="448">
        <v>4.35</v>
      </c>
      <c r="I184" s="447">
        <v>413.13</v>
      </c>
      <c r="J184" s="460">
        <v>95</v>
      </c>
      <c r="K184" s="448">
        <v>1.02</v>
      </c>
      <c r="L184" s="448">
        <v>96.9</v>
      </c>
      <c r="M184" s="448">
        <f t="shared" si="4"/>
        <v>-316.23</v>
      </c>
      <c r="N184" s="448">
        <f t="shared" si="5"/>
        <v>-76.54</v>
      </c>
      <c r="O184" s="461"/>
    </row>
    <row r="185" s="419" customFormat="1" customHeight="1" spans="1:15">
      <c r="A185" s="443" t="s">
        <v>1030</v>
      </c>
      <c r="B185" s="444" t="s">
        <v>1031</v>
      </c>
      <c r="C185" s="445"/>
      <c r="D185" s="446" t="s">
        <v>679</v>
      </c>
      <c r="E185" s="446" t="s">
        <v>675</v>
      </c>
      <c r="F185" s="446" t="s">
        <v>671</v>
      </c>
      <c r="G185" s="447">
        <v>9</v>
      </c>
      <c r="H185" s="448">
        <v>1.42</v>
      </c>
      <c r="I185" s="447">
        <v>12.75</v>
      </c>
      <c r="J185" s="460">
        <v>9</v>
      </c>
      <c r="K185" s="448">
        <v>0.33</v>
      </c>
      <c r="L185" s="448">
        <v>2.97</v>
      </c>
      <c r="M185" s="448">
        <f t="shared" si="4"/>
        <v>-9.78</v>
      </c>
      <c r="N185" s="448">
        <f t="shared" si="5"/>
        <v>-76.71</v>
      </c>
      <c r="O185" s="461"/>
    </row>
    <row r="186" s="419" customFormat="1" customHeight="1" spans="1:15">
      <c r="A186" s="443" t="s">
        <v>1032</v>
      </c>
      <c r="B186" s="444" t="s">
        <v>1033</v>
      </c>
      <c r="C186" s="445"/>
      <c r="D186" s="446" t="s">
        <v>679</v>
      </c>
      <c r="E186" s="446" t="s">
        <v>675</v>
      </c>
      <c r="F186" s="446" t="s">
        <v>671</v>
      </c>
      <c r="G186" s="447">
        <v>80</v>
      </c>
      <c r="H186" s="448">
        <v>1.59</v>
      </c>
      <c r="I186" s="447">
        <v>127.42</v>
      </c>
      <c r="J186" s="460">
        <v>80</v>
      </c>
      <c r="K186" s="448">
        <v>0.37</v>
      </c>
      <c r="L186" s="448">
        <v>29.6</v>
      </c>
      <c r="M186" s="448">
        <f t="shared" si="4"/>
        <v>-97.82</v>
      </c>
      <c r="N186" s="448">
        <f t="shared" si="5"/>
        <v>-76.77</v>
      </c>
      <c r="O186" s="461"/>
    </row>
    <row r="187" s="419" customFormat="1" customHeight="1" spans="1:15">
      <c r="A187" s="443" t="s">
        <v>1034</v>
      </c>
      <c r="B187" s="444" t="s">
        <v>1035</v>
      </c>
      <c r="C187" s="445"/>
      <c r="D187" s="446" t="s">
        <v>679</v>
      </c>
      <c r="E187" s="446" t="s">
        <v>675</v>
      </c>
      <c r="F187" s="446" t="s">
        <v>671</v>
      </c>
      <c r="G187" s="447">
        <v>90</v>
      </c>
      <c r="H187" s="448">
        <v>1</v>
      </c>
      <c r="I187" s="447">
        <v>90</v>
      </c>
      <c r="J187" s="460">
        <v>90</v>
      </c>
      <c r="K187" s="448">
        <v>0.23</v>
      </c>
      <c r="L187" s="448">
        <v>20.7</v>
      </c>
      <c r="M187" s="448">
        <f t="shared" si="4"/>
        <v>-69.3</v>
      </c>
      <c r="N187" s="448">
        <f t="shared" si="5"/>
        <v>-77</v>
      </c>
      <c r="O187" s="461"/>
    </row>
    <row r="188" s="419" customFormat="1" customHeight="1" spans="1:15">
      <c r="A188" s="443" t="s">
        <v>1036</v>
      </c>
      <c r="B188" s="444" t="s">
        <v>1037</v>
      </c>
      <c r="C188" s="445"/>
      <c r="D188" s="446" t="s">
        <v>679</v>
      </c>
      <c r="E188" s="446" t="s">
        <v>675</v>
      </c>
      <c r="F188" s="446" t="s">
        <v>671</v>
      </c>
      <c r="G188" s="447">
        <v>212</v>
      </c>
      <c r="H188" s="448">
        <v>5.53</v>
      </c>
      <c r="I188" s="447">
        <v>1171.52</v>
      </c>
      <c r="J188" s="460">
        <v>212</v>
      </c>
      <c r="K188" s="448">
        <v>1.29</v>
      </c>
      <c r="L188" s="448">
        <v>273.48</v>
      </c>
      <c r="M188" s="448">
        <f t="shared" si="4"/>
        <v>-898.04</v>
      </c>
      <c r="N188" s="448">
        <f t="shared" si="5"/>
        <v>-76.66</v>
      </c>
      <c r="O188" s="461"/>
    </row>
    <row r="189" s="419" customFormat="1" customHeight="1" spans="1:15">
      <c r="A189" s="443" t="s">
        <v>1038</v>
      </c>
      <c r="B189" s="444" t="s">
        <v>1039</v>
      </c>
      <c r="C189" s="445"/>
      <c r="D189" s="446" t="s">
        <v>679</v>
      </c>
      <c r="E189" s="446" t="s">
        <v>675</v>
      </c>
      <c r="F189" s="446" t="s">
        <v>671</v>
      </c>
      <c r="G189" s="447">
        <v>22</v>
      </c>
      <c r="H189" s="448">
        <v>6.84</v>
      </c>
      <c r="I189" s="447">
        <v>150.43</v>
      </c>
      <c r="J189" s="460">
        <v>22</v>
      </c>
      <c r="K189" s="448">
        <v>1.6</v>
      </c>
      <c r="L189" s="448">
        <v>35.2</v>
      </c>
      <c r="M189" s="448">
        <f t="shared" si="4"/>
        <v>-115.23</v>
      </c>
      <c r="N189" s="448">
        <f t="shared" si="5"/>
        <v>-76.6</v>
      </c>
      <c r="O189" s="461"/>
    </row>
    <row r="190" s="419" customFormat="1" customHeight="1" spans="1:15">
      <c r="A190" s="443" t="s">
        <v>1040</v>
      </c>
      <c r="B190" s="444" t="s">
        <v>1041</v>
      </c>
      <c r="C190" s="445"/>
      <c r="D190" s="446" t="s">
        <v>679</v>
      </c>
      <c r="E190" s="446" t="s">
        <v>675</v>
      </c>
      <c r="F190" s="446" t="s">
        <v>671</v>
      </c>
      <c r="G190" s="447">
        <v>86</v>
      </c>
      <c r="H190" s="448">
        <v>19.66</v>
      </c>
      <c r="I190" s="447">
        <v>1690.59</v>
      </c>
      <c r="J190" s="460">
        <v>86</v>
      </c>
      <c r="K190" s="448">
        <v>4.59</v>
      </c>
      <c r="L190" s="448">
        <v>394.74</v>
      </c>
      <c r="M190" s="448">
        <f t="shared" si="4"/>
        <v>-1295.85</v>
      </c>
      <c r="N190" s="448">
        <f t="shared" si="5"/>
        <v>-76.65</v>
      </c>
      <c r="O190" s="461"/>
    </row>
    <row r="191" s="419" customFormat="1" customHeight="1" spans="1:15">
      <c r="A191" s="443" t="s">
        <v>1042</v>
      </c>
      <c r="B191" s="444" t="s">
        <v>1043</v>
      </c>
      <c r="C191" s="445"/>
      <c r="D191" s="446" t="s">
        <v>679</v>
      </c>
      <c r="E191" s="446" t="s">
        <v>675</v>
      </c>
      <c r="F191" s="446" t="s">
        <v>671</v>
      </c>
      <c r="G191" s="447">
        <v>10</v>
      </c>
      <c r="H191" s="448">
        <v>36.75</v>
      </c>
      <c r="I191" s="447">
        <v>367.52</v>
      </c>
      <c r="J191" s="460">
        <v>10</v>
      </c>
      <c r="K191" s="448">
        <v>8.59</v>
      </c>
      <c r="L191" s="448">
        <v>85.9</v>
      </c>
      <c r="M191" s="448">
        <f t="shared" si="4"/>
        <v>-281.62</v>
      </c>
      <c r="N191" s="448">
        <f t="shared" si="5"/>
        <v>-76.63</v>
      </c>
      <c r="O191" s="461"/>
    </row>
    <row r="192" s="419" customFormat="1" customHeight="1" spans="1:15">
      <c r="A192" s="443" t="s">
        <v>1044</v>
      </c>
      <c r="B192" s="444" t="s">
        <v>1045</v>
      </c>
      <c r="C192" s="445"/>
      <c r="D192" s="446" t="s">
        <v>679</v>
      </c>
      <c r="E192" s="446" t="s">
        <v>675</v>
      </c>
      <c r="F192" s="446" t="s">
        <v>671</v>
      </c>
      <c r="G192" s="447">
        <v>35</v>
      </c>
      <c r="H192" s="448">
        <v>0.26</v>
      </c>
      <c r="I192" s="447">
        <v>8.97</v>
      </c>
      <c r="J192" s="460">
        <v>35</v>
      </c>
      <c r="K192" s="448">
        <v>0.06</v>
      </c>
      <c r="L192" s="448">
        <v>2.1</v>
      </c>
      <c r="M192" s="448">
        <f t="shared" si="4"/>
        <v>-6.87</v>
      </c>
      <c r="N192" s="448">
        <f t="shared" si="5"/>
        <v>-76.59</v>
      </c>
      <c r="O192" s="461"/>
    </row>
    <row r="193" s="419" customFormat="1" customHeight="1" spans="1:15">
      <c r="A193" s="443" t="s">
        <v>1046</v>
      </c>
      <c r="B193" s="444" t="s">
        <v>1047</v>
      </c>
      <c r="C193" s="445"/>
      <c r="D193" s="446" t="s">
        <v>679</v>
      </c>
      <c r="E193" s="446" t="s">
        <v>675</v>
      </c>
      <c r="F193" s="446" t="s">
        <v>671</v>
      </c>
      <c r="G193" s="447">
        <v>9</v>
      </c>
      <c r="H193" s="448">
        <v>0.55</v>
      </c>
      <c r="I193" s="447">
        <v>4.99</v>
      </c>
      <c r="J193" s="460">
        <v>9</v>
      </c>
      <c r="K193" s="448">
        <v>0.13</v>
      </c>
      <c r="L193" s="448">
        <v>1.17</v>
      </c>
      <c r="M193" s="448">
        <f t="shared" si="4"/>
        <v>-3.82</v>
      </c>
      <c r="N193" s="448">
        <f t="shared" si="5"/>
        <v>-76.55</v>
      </c>
      <c r="O193" s="461"/>
    </row>
    <row r="194" s="419" customFormat="1" customHeight="1" spans="1:15">
      <c r="A194" s="443" t="s">
        <v>1048</v>
      </c>
      <c r="B194" s="444" t="s">
        <v>1049</v>
      </c>
      <c r="C194" s="445"/>
      <c r="D194" s="446" t="s">
        <v>679</v>
      </c>
      <c r="E194" s="446" t="s">
        <v>675</v>
      </c>
      <c r="F194" s="446" t="s">
        <v>671</v>
      </c>
      <c r="G194" s="447">
        <v>39</v>
      </c>
      <c r="H194" s="448">
        <v>8.36</v>
      </c>
      <c r="I194" s="447">
        <v>326.23</v>
      </c>
      <c r="J194" s="460">
        <v>39</v>
      </c>
      <c r="K194" s="448">
        <v>1.95</v>
      </c>
      <c r="L194" s="448">
        <v>76.05</v>
      </c>
      <c r="M194" s="448">
        <f t="shared" si="4"/>
        <v>-250.18</v>
      </c>
      <c r="N194" s="448">
        <f t="shared" si="5"/>
        <v>-76.69</v>
      </c>
      <c r="O194" s="461"/>
    </row>
    <row r="195" s="419" customFormat="1" customHeight="1" spans="1:15">
      <c r="A195" s="443" t="s">
        <v>1050</v>
      </c>
      <c r="B195" s="444" t="s">
        <v>1051</v>
      </c>
      <c r="C195" s="445"/>
      <c r="D195" s="446" t="s">
        <v>679</v>
      </c>
      <c r="E195" s="446" t="s">
        <v>675</v>
      </c>
      <c r="F195" s="446" t="s">
        <v>671</v>
      </c>
      <c r="G195" s="447">
        <v>92</v>
      </c>
      <c r="H195" s="448">
        <v>0.84</v>
      </c>
      <c r="I195" s="447">
        <v>77.35</v>
      </c>
      <c r="J195" s="460">
        <v>92</v>
      </c>
      <c r="K195" s="448">
        <v>0.2</v>
      </c>
      <c r="L195" s="448">
        <v>18.4</v>
      </c>
      <c r="M195" s="448">
        <f t="shared" si="4"/>
        <v>-58.95</v>
      </c>
      <c r="N195" s="448">
        <f t="shared" si="5"/>
        <v>-76.21</v>
      </c>
      <c r="O195" s="461"/>
    </row>
    <row r="196" s="419" customFormat="1" customHeight="1" spans="1:15">
      <c r="A196" s="443" t="s">
        <v>1052</v>
      </c>
      <c r="B196" s="444" t="s">
        <v>1053</v>
      </c>
      <c r="C196" s="445"/>
      <c r="D196" s="446" t="s">
        <v>679</v>
      </c>
      <c r="E196" s="446" t="s">
        <v>675</v>
      </c>
      <c r="F196" s="446" t="s">
        <v>671</v>
      </c>
      <c r="G196" s="447">
        <v>96</v>
      </c>
      <c r="H196" s="448">
        <v>0.07</v>
      </c>
      <c r="I196" s="447">
        <v>6.57</v>
      </c>
      <c r="J196" s="460">
        <v>96</v>
      </c>
      <c r="K196" s="448">
        <v>0.02</v>
      </c>
      <c r="L196" s="448">
        <v>1.92</v>
      </c>
      <c r="M196" s="448">
        <f t="shared" si="4"/>
        <v>-4.65</v>
      </c>
      <c r="N196" s="448">
        <f t="shared" si="5"/>
        <v>-70.78</v>
      </c>
      <c r="O196" s="461"/>
    </row>
    <row r="197" s="419" customFormat="1" customHeight="1" spans="1:15">
      <c r="A197" s="443" t="s">
        <v>1054</v>
      </c>
      <c r="B197" s="444" t="s">
        <v>1055</v>
      </c>
      <c r="C197" s="445"/>
      <c r="D197" s="446" t="s">
        <v>679</v>
      </c>
      <c r="E197" s="446" t="s">
        <v>675</v>
      </c>
      <c r="F197" s="446" t="s">
        <v>671</v>
      </c>
      <c r="G197" s="447">
        <v>181</v>
      </c>
      <c r="H197" s="448">
        <v>0.82</v>
      </c>
      <c r="I197" s="447">
        <v>149.32</v>
      </c>
      <c r="J197" s="460">
        <v>181</v>
      </c>
      <c r="K197" s="448">
        <v>0.19</v>
      </c>
      <c r="L197" s="448">
        <v>34.39</v>
      </c>
      <c r="M197" s="448">
        <f t="shared" si="4"/>
        <v>-114.93</v>
      </c>
      <c r="N197" s="448">
        <f t="shared" si="5"/>
        <v>-76.97</v>
      </c>
      <c r="O197" s="461"/>
    </row>
    <row r="198" s="419" customFormat="1" customHeight="1" spans="1:15">
      <c r="A198" s="443" t="s">
        <v>1056</v>
      </c>
      <c r="B198" s="444" t="s">
        <v>1057</v>
      </c>
      <c r="C198" s="445"/>
      <c r="D198" s="446" t="s">
        <v>679</v>
      </c>
      <c r="E198" s="446" t="s">
        <v>675</v>
      </c>
      <c r="F198" s="446" t="s">
        <v>671</v>
      </c>
      <c r="G198" s="447">
        <v>74</v>
      </c>
      <c r="H198" s="448">
        <v>0.64</v>
      </c>
      <c r="I198" s="447">
        <v>47.47</v>
      </c>
      <c r="J198" s="460">
        <v>74</v>
      </c>
      <c r="K198" s="448">
        <v>0.15</v>
      </c>
      <c r="L198" s="448">
        <v>11.1</v>
      </c>
      <c r="M198" s="448">
        <f t="shared" si="4"/>
        <v>-36.37</v>
      </c>
      <c r="N198" s="448">
        <f t="shared" si="5"/>
        <v>-76.62</v>
      </c>
      <c r="O198" s="461"/>
    </row>
    <row r="199" s="419" customFormat="1" customHeight="1" spans="1:15">
      <c r="A199" s="443" t="s">
        <v>1058</v>
      </c>
      <c r="B199" s="444" t="s">
        <v>1059</v>
      </c>
      <c r="C199" s="445"/>
      <c r="D199" s="446" t="s">
        <v>679</v>
      </c>
      <c r="E199" s="446" t="s">
        <v>675</v>
      </c>
      <c r="F199" s="446" t="s">
        <v>671</v>
      </c>
      <c r="G199" s="447">
        <v>98</v>
      </c>
      <c r="H199" s="448">
        <v>5.71</v>
      </c>
      <c r="I199" s="447">
        <v>559.69</v>
      </c>
      <c r="J199" s="460">
        <v>98</v>
      </c>
      <c r="K199" s="448">
        <v>1.33</v>
      </c>
      <c r="L199" s="448">
        <v>130.34</v>
      </c>
      <c r="M199" s="448">
        <f t="shared" si="4"/>
        <v>-429.35</v>
      </c>
      <c r="N199" s="448">
        <f t="shared" si="5"/>
        <v>-76.71</v>
      </c>
      <c r="O199" s="461"/>
    </row>
    <row r="200" s="419" customFormat="1" customHeight="1" spans="1:15">
      <c r="A200" s="443" t="s">
        <v>1060</v>
      </c>
      <c r="B200" s="444" t="s">
        <v>1061</v>
      </c>
      <c r="C200" s="445"/>
      <c r="D200" s="446" t="s">
        <v>679</v>
      </c>
      <c r="E200" s="446" t="s">
        <v>675</v>
      </c>
      <c r="F200" s="446" t="s">
        <v>671</v>
      </c>
      <c r="G200" s="447">
        <v>106</v>
      </c>
      <c r="H200" s="448">
        <v>6.27</v>
      </c>
      <c r="I200" s="447">
        <v>664.5</v>
      </c>
      <c r="J200" s="460">
        <v>106</v>
      </c>
      <c r="K200" s="448">
        <v>1.47</v>
      </c>
      <c r="L200" s="448">
        <v>155.82</v>
      </c>
      <c r="M200" s="448">
        <f t="shared" ref="M200:M263" si="6">L200-I200</f>
        <v>-508.68</v>
      </c>
      <c r="N200" s="448">
        <f t="shared" ref="N200:N263" si="7">IF(I200=0,0,ROUND(M200/I200*100,2))</f>
        <v>-76.55</v>
      </c>
      <c r="O200" s="461"/>
    </row>
    <row r="201" s="419" customFormat="1" customHeight="1" spans="1:15">
      <c r="A201" s="443" t="s">
        <v>1062</v>
      </c>
      <c r="B201" s="444" t="s">
        <v>1063</v>
      </c>
      <c r="C201" s="445"/>
      <c r="D201" s="446" t="s">
        <v>679</v>
      </c>
      <c r="E201" s="446" t="s">
        <v>675</v>
      </c>
      <c r="F201" s="446" t="s">
        <v>671</v>
      </c>
      <c r="G201" s="447">
        <v>20</v>
      </c>
      <c r="H201" s="448">
        <v>4.53</v>
      </c>
      <c r="I201" s="447">
        <v>90.6</v>
      </c>
      <c r="J201" s="460">
        <v>20</v>
      </c>
      <c r="K201" s="448">
        <v>1.06</v>
      </c>
      <c r="L201" s="448">
        <v>21.2</v>
      </c>
      <c r="M201" s="448">
        <f t="shared" si="6"/>
        <v>-69.4</v>
      </c>
      <c r="N201" s="448">
        <f t="shared" si="7"/>
        <v>-76.6</v>
      </c>
      <c r="O201" s="461"/>
    </row>
    <row r="202" s="419" customFormat="1" customHeight="1" spans="1:15">
      <c r="A202" s="443" t="s">
        <v>1064</v>
      </c>
      <c r="B202" s="444" t="s">
        <v>1065</v>
      </c>
      <c r="C202" s="445"/>
      <c r="D202" s="446" t="s">
        <v>679</v>
      </c>
      <c r="E202" s="446" t="s">
        <v>675</v>
      </c>
      <c r="F202" s="446" t="s">
        <v>671</v>
      </c>
      <c r="G202" s="447">
        <v>75</v>
      </c>
      <c r="H202" s="448">
        <v>0.99</v>
      </c>
      <c r="I202" s="447">
        <v>73.91</v>
      </c>
      <c r="J202" s="460">
        <v>75</v>
      </c>
      <c r="K202" s="448">
        <v>0.23</v>
      </c>
      <c r="L202" s="448">
        <v>17.25</v>
      </c>
      <c r="M202" s="448">
        <f t="shared" si="6"/>
        <v>-56.66</v>
      </c>
      <c r="N202" s="448">
        <f t="shared" si="7"/>
        <v>-76.66</v>
      </c>
      <c r="O202" s="461"/>
    </row>
    <row r="203" s="419" customFormat="1" customHeight="1" spans="1:15">
      <c r="A203" s="443" t="s">
        <v>1066</v>
      </c>
      <c r="B203" s="444" t="s">
        <v>1067</v>
      </c>
      <c r="C203" s="445"/>
      <c r="D203" s="446" t="s">
        <v>679</v>
      </c>
      <c r="E203" s="446" t="s">
        <v>675</v>
      </c>
      <c r="F203" s="446" t="s">
        <v>671</v>
      </c>
      <c r="G203" s="447">
        <v>284</v>
      </c>
      <c r="H203" s="448">
        <v>1.37</v>
      </c>
      <c r="I203" s="447">
        <v>388.24</v>
      </c>
      <c r="J203" s="460">
        <v>284</v>
      </c>
      <c r="K203" s="448">
        <v>0.32</v>
      </c>
      <c r="L203" s="448">
        <v>90.88</v>
      </c>
      <c r="M203" s="448">
        <f t="shared" si="6"/>
        <v>-297.36</v>
      </c>
      <c r="N203" s="448">
        <f t="shared" si="7"/>
        <v>-76.59</v>
      </c>
      <c r="O203" s="461"/>
    </row>
    <row r="204" s="419" customFormat="1" customHeight="1" spans="1:15">
      <c r="A204" s="443" t="s">
        <v>1068</v>
      </c>
      <c r="B204" s="444" t="s">
        <v>1069</v>
      </c>
      <c r="C204" s="445"/>
      <c r="D204" s="446" t="s">
        <v>679</v>
      </c>
      <c r="E204" s="446" t="s">
        <v>675</v>
      </c>
      <c r="F204" s="446" t="s">
        <v>671</v>
      </c>
      <c r="G204" s="447">
        <v>186</v>
      </c>
      <c r="H204" s="448">
        <v>3.59</v>
      </c>
      <c r="I204" s="447">
        <v>667.09</v>
      </c>
      <c r="J204" s="460">
        <v>186</v>
      </c>
      <c r="K204" s="448">
        <v>0.84</v>
      </c>
      <c r="L204" s="448">
        <v>156.24</v>
      </c>
      <c r="M204" s="448">
        <f t="shared" si="6"/>
        <v>-510.85</v>
      </c>
      <c r="N204" s="448">
        <f t="shared" si="7"/>
        <v>-76.58</v>
      </c>
      <c r="O204" s="461"/>
    </row>
    <row r="205" s="419" customFormat="1" customHeight="1" spans="1:15">
      <c r="A205" s="443" t="s">
        <v>1070</v>
      </c>
      <c r="B205" s="444" t="s">
        <v>1071</v>
      </c>
      <c r="C205" s="445"/>
      <c r="D205" s="446" t="s">
        <v>679</v>
      </c>
      <c r="E205" s="446" t="s">
        <v>675</v>
      </c>
      <c r="F205" s="446" t="s">
        <v>671</v>
      </c>
      <c r="G205" s="447">
        <v>38</v>
      </c>
      <c r="H205" s="448">
        <v>3.42</v>
      </c>
      <c r="I205" s="447">
        <v>129.9</v>
      </c>
      <c r="J205" s="460">
        <v>38</v>
      </c>
      <c r="K205" s="448">
        <v>0.8</v>
      </c>
      <c r="L205" s="448">
        <v>30.4</v>
      </c>
      <c r="M205" s="448">
        <f t="shared" si="6"/>
        <v>-99.5</v>
      </c>
      <c r="N205" s="448">
        <f t="shared" si="7"/>
        <v>-76.6</v>
      </c>
      <c r="O205" s="461"/>
    </row>
    <row r="206" s="419" customFormat="1" customHeight="1" spans="1:15">
      <c r="A206" s="443" t="s">
        <v>1072</v>
      </c>
      <c r="B206" s="444" t="s">
        <v>1073</v>
      </c>
      <c r="C206" s="445"/>
      <c r="D206" s="446" t="s">
        <v>679</v>
      </c>
      <c r="E206" s="446" t="s">
        <v>675</v>
      </c>
      <c r="F206" s="446" t="s">
        <v>671</v>
      </c>
      <c r="G206" s="447">
        <v>44</v>
      </c>
      <c r="H206" s="448">
        <v>5.51</v>
      </c>
      <c r="I206" s="447">
        <v>242.47</v>
      </c>
      <c r="J206" s="460">
        <v>44</v>
      </c>
      <c r="K206" s="448">
        <v>1.29</v>
      </c>
      <c r="L206" s="448">
        <v>56.76</v>
      </c>
      <c r="M206" s="448">
        <f t="shared" si="6"/>
        <v>-185.71</v>
      </c>
      <c r="N206" s="448">
        <f t="shared" si="7"/>
        <v>-76.59</v>
      </c>
      <c r="O206" s="461"/>
    </row>
    <row r="207" s="419" customFormat="1" customHeight="1" spans="1:15">
      <c r="A207" s="443" t="s">
        <v>1074</v>
      </c>
      <c r="B207" s="444" t="s">
        <v>1075</v>
      </c>
      <c r="C207" s="445"/>
      <c r="D207" s="446" t="s">
        <v>679</v>
      </c>
      <c r="E207" s="446" t="s">
        <v>667</v>
      </c>
      <c r="F207" s="446" t="s">
        <v>671</v>
      </c>
      <c r="G207" s="447">
        <v>478</v>
      </c>
      <c r="H207" s="448">
        <v>217.93</v>
      </c>
      <c r="I207" s="447">
        <v>104169.65</v>
      </c>
      <c r="J207" s="460">
        <v>478</v>
      </c>
      <c r="K207" s="448">
        <v>76.28</v>
      </c>
      <c r="L207" s="448">
        <v>36461.84</v>
      </c>
      <c r="M207" s="448">
        <f t="shared" si="6"/>
        <v>-67707.81</v>
      </c>
      <c r="N207" s="448">
        <f t="shared" si="7"/>
        <v>-65</v>
      </c>
      <c r="O207" s="461"/>
    </row>
    <row r="208" s="419" customFormat="1" customHeight="1" spans="1:15">
      <c r="A208" s="443" t="s">
        <v>1076</v>
      </c>
      <c r="B208" s="444" t="s">
        <v>1077</v>
      </c>
      <c r="C208" s="445"/>
      <c r="D208" s="446" t="s">
        <v>679</v>
      </c>
      <c r="E208" s="446" t="s">
        <v>667</v>
      </c>
      <c r="F208" s="446" t="s">
        <v>671</v>
      </c>
      <c r="G208" s="447">
        <v>261</v>
      </c>
      <c r="H208" s="448">
        <v>5.95</v>
      </c>
      <c r="I208" s="447">
        <v>1553.49</v>
      </c>
      <c r="J208" s="460">
        <v>261</v>
      </c>
      <c r="K208" s="448">
        <v>2.08</v>
      </c>
      <c r="L208" s="448">
        <v>542.88</v>
      </c>
      <c r="M208" s="448">
        <f t="shared" si="6"/>
        <v>-1010.61</v>
      </c>
      <c r="N208" s="448">
        <f t="shared" si="7"/>
        <v>-65.05</v>
      </c>
      <c r="O208" s="461"/>
    </row>
    <row r="209" s="419" customFormat="1" customHeight="1" spans="1:15">
      <c r="A209" s="443" t="s">
        <v>1078</v>
      </c>
      <c r="B209" s="444" t="s">
        <v>1079</v>
      </c>
      <c r="C209" s="445"/>
      <c r="D209" s="446" t="s">
        <v>679</v>
      </c>
      <c r="E209" s="446" t="s">
        <v>675</v>
      </c>
      <c r="F209" s="446" t="s">
        <v>671</v>
      </c>
      <c r="G209" s="447">
        <v>120</v>
      </c>
      <c r="H209" s="448">
        <v>4.39</v>
      </c>
      <c r="I209" s="447">
        <v>527.26</v>
      </c>
      <c r="J209" s="460">
        <v>120</v>
      </c>
      <c r="K209" s="448">
        <v>1.03</v>
      </c>
      <c r="L209" s="448">
        <v>123.6</v>
      </c>
      <c r="M209" s="448">
        <f t="shared" si="6"/>
        <v>-403.66</v>
      </c>
      <c r="N209" s="448">
        <f t="shared" si="7"/>
        <v>-76.56</v>
      </c>
      <c r="O209" s="461"/>
    </row>
    <row r="210" s="419" customFormat="1" customHeight="1" spans="1:15">
      <c r="A210" s="443" t="s">
        <v>1080</v>
      </c>
      <c r="B210" s="444" t="s">
        <v>1081</v>
      </c>
      <c r="C210" s="445"/>
      <c r="D210" s="446" t="s">
        <v>679</v>
      </c>
      <c r="E210" s="446" t="s">
        <v>675</v>
      </c>
      <c r="F210" s="446" t="s">
        <v>671</v>
      </c>
      <c r="G210" s="447">
        <v>30</v>
      </c>
      <c r="H210" s="448">
        <v>7.52</v>
      </c>
      <c r="I210" s="447">
        <v>225.66</v>
      </c>
      <c r="J210" s="460">
        <v>30</v>
      </c>
      <c r="K210" s="448">
        <v>1.76</v>
      </c>
      <c r="L210" s="448">
        <v>52.8</v>
      </c>
      <c r="M210" s="448">
        <f t="shared" si="6"/>
        <v>-172.86</v>
      </c>
      <c r="N210" s="448">
        <f t="shared" si="7"/>
        <v>-76.6</v>
      </c>
      <c r="O210" s="461"/>
    </row>
    <row r="211" s="419" customFormat="1" customHeight="1" spans="1:15">
      <c r="A211" s="443" t="s">
        <v>1082</v>
      </c>
      <c r="B211" s="444" t="s">
        <v>1083</v>
      </c>
      <c r="C211" s="445"/>
      <c r="D211" s="446" t="s">
        <v>679</v>
      </c>
      <c r="E211" s="446" t="s">
        <v>675</v>
      </c>
      <c r="F211" s="446" t="s">
        <v>671</v>
      </c>
      <c r="G211" s="447">
        <v>61</v>
      </c>
      <c r="H211" s="448">
        <v>6.66</v>
      </c>
      <c r="I211" s="447">
        <v>406.56</v>
      </c>
      <c r="J211" s="460">
        <v>61</v>
      </c>
      <c r="K211" s="448">
        <v>1.56</v>
      </c>
      <c r="L211" s="448">
        <v>95.16</v>
      </c>
      <c r="M211" s="448">
        <f t="shared" si="6"/>
        <v>-311.4</v>
      </c>
      <c r="N211" s="448">
        <f t="shared" si="7"/>
        <v>-76.59</v>
      </c>
      <c r="O211" s="461"/>
    </row>
    <row r="212" s="419" customFormat="1" customHeight="1" spans="1:15">
      <c r="A212" s="443" t="s">
        <v>1084</v>
      </c>
      <c r="B212" s="444" t="s">
        <v>1085</v>
      </c>
      <c r="C212" s="445"/>
      <c r="D212" s="446" t="s">
        <v>679</v>
      </c>
      <c r="E212" s="446" t="s">
        <v>675</v>
      </c>
      <c r="F212" s="446" t="s">
        <v>671</v>
      </c>
      <c r="G212" s="447">
        <v>146</v>
      </c>
      <c r="H212" s="448">
        <v>44.5</v>
      </c>
      <c r="I212" s="447">
        <v>6497</v>
      </c>
      <c r="J212" s="460">
        <v>146</v>
      </c>
      <c r="K212" s="448">
        <v>10.4</v>
      </c>
      <c r="L212" s="448">
        <v>1518.4</v>
      </c>
      <c r="M212" s="448">
        <f t="shared" si="6"/>
        <v>-4978.6</v>
      </c>
      <c r="N212" s="448">
        <f t="shared" si="7"/>
        <v>-76.63</v>
      </c>
      <c r="O212" s="461"/>
    </row>
    <row r="213" s="419" customFormat="1" customHeight="1" spans="1:15">
      <c r="A213" s="443" t="s">
        <v>1086</v>
      </c>
      <c r="B213" s="444" t="s">
        <v>1087</v>
      </c>
      <c r="C213" s="445"/>
      <c r="D213" s="446" t="s">
        <v>679</v>
      </c>
      <c r="E213" s="446" t="s">
        <v>675</v>
      </c>
      <c r="F213" s="446" t="s">
        <v>671</v>
      </c>
      <c r="G213" s="447">
        <v>19</v>
      </c>
      <c r="H213" s="448">
        <v>45.45</v>
      </c>
      <c r="I213" s="447">
        <v>863.51</v>
      </c>
      <c r="J213" s="460">
        <v>19</v>
      </c>
      <c r="K213" s="448">
        <v>10.62</v>
      </c>
      <c r="L213" s="448">
        <v>201.78</v>
      </c>
      <c r="M213" s="448">
        <f t="shared" si="6"/>
        <v>-661.73</v>
      </c>
      <c r="N213" s="448">
        <f t="shared" si="7"/>
        <v>-76.63</v>
      </c>
      <c r="O213" s="461"/>
    </row>
    <row r="214" s="419" customFormat="1" customHeight="1" spans="1:15">
      <c r="A214" s="443" t="s">
        <v>1088</v>
      </c>
      <c r="B214" s="444" t="s">
        <v>1089</v>
      </c>
      <c r="C214" s="445"/>
      <c r="D214" s="446" t="s">
        <v>679</v>
      </c>
      <c r="E214" s="446" t="s">
        <v>142</v>
      </c>
      <c r="F214" s="446" t="s">
        <v>671</v>
      </c>
      <c r="G214" s="447">
        <v>37</v>
      </c>
      <c r="H214" s="448">
        <v>40.89</v>
      </c>
      <c r="I214" s="447">
        <v>1512.88</v>
      </c>
      <c r="J214" s="460">
        <v>37</v>
      </c>
      <c r="K214" s="448">
        <v>7.16</v>
      </c>
      <c r="L214" s="448">
        <v>264.92</v>
      </c>
      <c r="M214" s="448">
        <f t="shared" si="6"/>
        <v>-1247.96</v>
      </c>
      <c r="N214" s="448">
        <f t="shared" si="7"/>
        <v>-82.49</v>
      </c>
      <c r="O214" s="461"/>
    </row>
    <row r="215" s="419" customFormat="1" customHeight="1" spans="1:15">
      <c r="A215" s="443" t="s">
        <v>1090</v>
      </c>
      <c r="B215" s="444" t="s">
        <v>1091</v>
      </c>
      <c r="C215" s="445"/>
      <c r="D215" s="446" t="s">
        <v>679</v>
      </c>
      <c r="E215" s="446" t="s">
        <v>142</v>
      </c>
      <c r="F215" s="446" t="s">
        <v>671</v>
      </c>
      <c r="G215" s="447">
        <v>19</v>
      </c>
      <c r="H215" s="448">
        <v>25.64</v>
      </c>
      <c r="I215" s="447">
        <v>487.18</v>
      </c>
      <c r="J215" s="460">
        <v>19</v>
      </c>
      <c r="K215" s="448">
        <v>4.49</v>
      </c>
      <c r="L215" s="448">
        <v>85.31</v>
      </c>
      <c r="M215" s="448">
        <f t="shared" si="6"/>
        <v>-401.87</v>
      </c>
      <c r="N215" s="448">
        <f t="shared" si="7"/>
        <v>-82.49</v>
      </c>
      <c r="O215" s="461"/>
    </row>
    <row r="216" s="419" customFormat="1" customHeight="1" spans="1:15">
      <c r="A216" s="443" t="s">
        <v>1092</v>
      </c>
      <c r="B216" s="444" t="s">
        <v>1093</v>
      </c>
      <c r="C216" s="445"/>
      <c r="D216" s="446" t="s">
        <v>679</v>
      </c>
      <c r="E216" s="446" t="s">
        <v>142</v>
      </c>
      <c r="F216" s="446" t="s">
        <v>671</v>
      </c>
      <c r="G216" s="447">
        <v>18</v>
      </c>
      <c r="H216" s="448">
        <v>33.33</v>
      </c>
      <c r="I216" s="447">
        <v>600.01</v>
      </c>
      <c r="J216" s="460">
        <v>18</v>
      </c>
      <c r="K216" s="448">
        <v>5.84</v>
      </c>
      <c r="L216" s="448">
        <v>105.12</v>
      </c>
      <c r="M216" s="448">
        <f t="shared" si="6"/>
        <v>-494.89</v>
      </c>
      <c r="N216" s="448">
        <f t="shared" si="7"/>
        <v>-82.48</v>
      </c>
      <c r="O216" s="461"/>
    </row>
    <row r="217" s="419" customFormat="1" customHeight="1" spans="1:15">
      <c r="A217" s="443" t="s">
        <v>1094</v>
      </c>
      <c r="B217" s="444" t="s">
        <v>1095</v>
      </c>
      <c r="C217" s="445"/>
      <c r="D217" s="446" t="s">
        <v>679</v>
      </c>
      <c r="E217" s="446" t="s">
        <v>142</v>
      </c>
      <c r="F217" s="446" t="s">
        <v>671</v>
      </c>
      <c r="G217" s="447">
        <v>6</v>
      </c>
      <c r="H217" s="448">
        <v>76.07</v>
      </c>
      <c r="I217" s="447">
        <v>456.41</v>
      </c>
      <c r="J217" s="460">
        <v>6</v>
      </c>
      <c r="K217" s="448">
        <v>13.33</v>
      </c>
      <c r="L217" s="448">
        <v>79.98</v>
      </c>
      <c r="M217" s="448">
        <f t="shared" si="6"/>
        <v>-376.43</v>
      </c>
      <c r="N217" s="448">
        <f t="shared" si="7"/>
        <v>-82.48</v>
      </c>
      <c r="O217" s="461"/>
    </row>
    <row r="218" s="419" customFormat="1" customHeight="1" spans="1:15">
      <c r="A218" s="443" t="s">
        <v>1096</v>
      </c>
      <c r="B218" s="444" t="s">
        <v>1097</v>
      </c>
      <c r="C218" s="445"/>
      <c r="D218" s="446" t="s">
        <v>679</v>
      </c>
      <c r="E218" s="446" t="s">
        <v>142</v>
      </c>
      <c r="F218" s="446" t="s">
        <v>671</v>
      </c>
      <c r="G218" s="447">
        <v>11</v>
      </c>
      <c r="H218" s="448">
        <v>81.2</v>
      </c>
      <c r="I218" s="447">
        <v>893.16</v>
      </c>
      <c r="J218" s="460">
        <v>11</v>
      </c>
      <c r="K218" s="448">
        <v>14.23</v>
      </c>
      <c r="L218" s="448">
        <v>156.53</v>
      </c>
      <c r="M218" s="448">
        <f t="shared" si="6"/>
        <v>-736.63</v>
      </c>
      <c r="N218" s="448">
        <f t="shared" si="7"/>
        <v>-82.47</v>
      </c>
      <c r="O218" s="461"/>
    </row>
    <row r="219" s="419" customFormat="1" customHeight="1" spans="1:15">
      <c r="A219" s="443" t="s">
        <v>1098</v>
      </c>
      <c r="B219" s="444" t="s">
        <v>1099</v>
      </c>
      <c r="C219" s="445"/>
      <c r="D219" s="446" t="s">
        <v>679</v>
      </c>
      <c r="E219" s="446" t="s">
        <v>142</v>
      </c>
      <c r="F219" s="446" t="s">
        <v>671</v>
      </c>
      <c r="G219" s="447">
        <v>4</v>
      </c>
      <c r="H219" s="448">
        <v>89.75</v>
      </c>
      <c r="I219" s="447">
        <v>358.98</v>
      </c>
      <c r="J219" s="460">
        <v>4</v>
      </c>
      <c r="K219" s="448">
        <v>15.72</v>
      </c>
      <c r="L219" s="448">
        <v>62.88</v>
      </c>
      <c r="M219" s="448">
        <f t="shared" si="6"/>
        <v>-296.1</v>
      </c>
      <c r="N219" s="448">
        <f t="shared" si="7"/>
        <v>-82.48</v>
      </c>
      <c r="O219" s="461"/>
    </row>
    <row r="220" s="419" customFormat="1" customHeight="1" spans="1:15">
      <c r="A220" s="443" t="s">
        <v>1100</v>
      </c>
      <c r="B220" s="444" t="s">
        <v>1101</v>
      </c>
      <c r="C220" s="445"/>
      <c r="D220" s="446" t="s">
        <v>679</v>
      </c>
      <c r="E220" s="446" t="s">
        <v>142</v>
      </c>
      <c r="F220" s="446" t="s">
        <v>671</v>
      </c>
      <c r="G220" s="447">
        <v>96</v>
      </c>
      <c r="H220" s="448">
        <v>0.3</v>
      </c>
      <c r="I220" s="447">
        <v>28.96</v>
      </c>
      <c r="J220" s="460">
        <v>96</v>
      </c>
      <c r="K220" s="448">
        <v>0.05</v>
      </c>
      <c r="L220" s="448">
        <v>4.8</v>
      </c>
      <c r="M220" s="448">
        <f t="shared" si="6"/>
        <v>-24.16</v>
      </c>
      <c r="N220" s="448">
        <f t="shared" si="7"/>
        <v>-83.43</v>
      </c>
      <c r="O220" s="461"/>
    </row>
    <row r="221" s="419" customFormat="1" customHeight="1" spans="1:15">
      <c r="A221" s="443" t="s">
        <v>1102</v>
      </c>
      <c r="B221" s="444" t="s">
        <v>1103</v>
      </c>
      <c r="C221" s="445"/>
      <c r="D221" s="446" t="s">
        <v>679</v>
      </c>
      <c r="E221" s="446" t="s">
        <v>142</v>
      </c>
      <c r="F221" s="446" t="s">
        <v>671</v>
      </c>
      <c r="G221" s="447">
        <v>100</v>
      </c>
      <c r="H221" s="448">
        <v>0.34</v>
      </c>
      <c r="I221" s="447">
        <v>34.48</v>
      </c>
      <c r="J221" s="460">
        <v>100</v>
      </c>
      <c r="K221" s="448">
        <v>0.06</v>
      </c>
      <c r="L221" s="448">
        <v>6</v>
      </c>
      <c r="M221" s="448">
        <f t="shared" si="6"/>
        <v>-28.48</v>
      </c>
      <c r="N221" s="448">
        <f t="shared" si="7"/>
        <v>-82.6</v>
      </c>
      <c r="O221" s="461"/>
    </row>
    <row r="222" s="419" customFormat="1" customHeight="1" spans="1:15">
      <c r="A222" s="443" t="s">
        <v>1104</v>
      </c>
      <c r="B222" s="444" t="s">
        <v>1105</v>
      </c>
      <c r="C222" s="445"/>
      <c r="D222" s="446" t="s">
        <v>679</v>
      </c>
      <c r="E222" s="446" t="s">
        <v>142</v>
      </c>
      <c r="F222" s="446" t="s">
        <v>671</v>
      </c>
      <c r="G222" s="447">
        <v>96</v>
      </c>
      <c r="H222" s="448">
        <v>0.43</v>
      </c>
      <c r="I222" s="447">
        <v>41.38</v>
      </c>
      <c r="J222" s="460">
        <v>96</v>
      </c>
      <c r="K222" s="448">
        <v>0.08</v>
      </c>
      <c r="L222" s="448">
        <v>7.68</v>
      </c>
      <c r="M222" s="448">
        <f t="shared" si="6"/>
        <v>-33.7</v>
      </c>
      <c r="N222" s="448">
        <f t="shared" si="7"/>
        <v>-81.44</v>
      </c>
      <c r="O222" s="461"/>
    </row>
    <row r="223" s="419" customFormat="1" customHeight="1" spans="1:15">
      <c r="A223" s="443" t="s">
        <v>1106</v>
      </c>
      <c r="B223" s="444" t="s">
        <v>1107</v>
      </c>
      <c r="C223" s="445"/>
      <c r="D223" s="446" t="s">
        <v>679</v>
      </c>
      <c r="E223" s="446" t="s">
        <v>667</v>
      </c>
      <c r="F223" s="446" t="s">
        <v>671</v>
      </c>
      <c r="G223" s="447">
        <v>157</v>
      </c>
      <c r="H223" s="448">
        <v>1.49</v>
      </c>
      <c r="I223" s="447">
        <v>233.41</v>
      </c>
      <c r="J223" s="460">
        <v>157</v>
      </c>
      <c r="K223" s="448">
        <v>0.52</v>
      </c>
      <c r="L223" s="448">
        <v>81.64</v>
      </c>
      <c r="M223" s="448">
        <f t="shared" si="6"/>
        <v>-151.77</v>
      </c>
      <c r="N223" s="448">
        <f t="shared" si="7"/>
        <v>-65.02</v>
      </c>
      <c r="O223" s="461"/>
    </row>
    <row r="224" s="419" customFormat="1" customHeight="1" spans="1:15">
      <c r="A224" s="443" t="s">
        <v>1108</v>
      </c>
      <c r="B224" s="444" t="s">
        <v>1109</v>
      </c>
      <c r="C224" s="445"/>
      <c r="D224" s="446" t="s">
        <v>679</v>
      </c>
      <c r="E224" s="446" t="s">
        <v>142</v>
      </c>
      <c r="F224" s="446" t="s">
        <v>671</v>
      </c>
      <c r="G224" s="447">
        <v>208</v>
      </c>
      <c r="H224" s="448">
        <v>0.7</v>
      </c>
      <c r="I224" s="447">
        <v>144.67</v>
      </c>
      <c r="J224" s="460">
        <v>208</v>
      </c>
      <c r="K224" s="448">
        <v>0.12</v>
      </c>
      <c r="L224" s="448">
        <v>24.96</v>
      </c>
      <c r="M224" s="448">
        <f t="shared" si="6"/>
        <v>-119.71</v>
      </c>
      <c r="N224" s="448">
        <f t="shared" si="7"/>
        <v>-82.75</v>
      </c>
      <c r="O224" s="461"/>
    </row>
    <row r="225" s="419" customFormat="1" customHeight="1" spans="1:15">
      <c r="A225" s="443" t="s">
        <v>1110</v>
      </c>
      <c r="B225" s="444" t="s">
        <v>1111</v>
      </c>
      <c r="C225" s="445"/>
      <c r="D225" s="446" t="s">
        <v>679</v>
      </c>
      <c r="E225" s="446" t="s">
        <v>142</v>
      </c>
      <c r="F225" s="446" t="s">
        <v>671</v>
      </c>
      <c r="G225" s="447">
        <v>247</v>
      </c>
      <c r="H225" s="448">
        <v>1.98</v>
      </c>
      <c r="I225" s="447">
        <v>489.73</v>
      </c>
      <c r="J225" s="460">
        <v>247</v>
      </c>
      <c r="K225" s="448">
        <v>0.35</v>
      </c>
      <c r="L225" s="448">
        <v>86.45</v>
      </c>
      <c r="M225" s="448">
        <f t="shared" si="6"/>
        <v>-403.28</v>
      </c>
      <c r="N225" s="448">
        <f t="shared" si="7"/>
        <v>-82.35</v>
      </c>
      <c r="O225" s="461"/>
    </row>
    <row r="226" s="419" customFormat="1" customHeight="1" spans="1:15">
      <c r="A226" s="443" t="s">
        <v>1112</v>
      </c>
      <c r="B226" s="444" t="s">
        <v>1113</v>
      </c>
      <c r="C226" s="445"/>
      <c r="D226" s="446" t="s">
        <v>679</v>
      </c>
      <c r="E226" s="446" t="s">
        <v>142</v>
      </c>
      <c r="F226" s="446" t="s">
        <v>671</v>
      </c>
      <c r="G226" s="447">
        <v>48</v>
      </c>
      <c r="H226" s="448">
        <v>0.3</v>
      </c>
      <c r="I226" s="447">
        <v>14.34</v>
      </c>
      <c r="J226" s="460">
        <v>48</v>
      </c>
      <c r="K226" s="448">
        <v>0.05</v>
      </c>
      <c r="L226" s="448">
        <v>2.4</v>
      </c>
      <c r="M226" s="448">
        <f t="shared" si="6"/>
        <v>-11.94</v>
      </c>
      <c r="N226" s="448">
        <f t="shared" si="7"/>
        <v>-83.26</v>
      </c>
      <c r="O226" s="461"/>
    </row>
    <row r="227" s="419" customFormat="1" customHeight="1" spans="1:15">
      <c r="A227" s="443" t="s">
        <v>1114</v>
      </c>
      <c r="B227" s="444" t="s">
        <v>1115</v>
      </c>
      <c r="C227" s="445"/>
      <c r="D227" s="446" t="s">
        <v>679</v>
      </c>
      <c r="E227" s="446" t="s">
        <v>142</v>
      </c>
      <c r="F227" s="446" t="s">
        <v>671</v>
      </c>
      <c r="G227" s="447">
        <v>13</v>
      </c>
      <c r="H227" s="448">
        <v>0.86</v>
      </c>
      <c r="I227" s="447">
        <v>11.12</v>
      </c>
      <c r="J227" s="460">
        <v>13</v>
      </c>
      <c r="K227" s="448">
        <v>0.15</v>
      </c>
      <c r="L227" s="448">
        <v>1.95</v>
      </c>
      <c r="M227" s="448">
        <f t="shared" si="6"/>
        <v>-9.17</v>
      </c>
      <c r="N227" s="448">
        <f t="shared" si="7"/>
        <v>-82.46</v>
      </c>
      <c r="O227" s="461"/>
    </row>
    <row r="228" s="419" customFormat="1" customHeight="1" spans="1:15">
      <c r="A228" s="443" t="s">
        <v>1116</v>
      </c>
      <c r="B228" s="444" t="s">
        <v>1117</v>
      </c>
      <c r="C228" s="445"/>
      <c r="D228" s="446" t="s">
        <v>679</v>
      </c>
      <c r="E228" s="446" t="s">
        <v>142</v>
      </c>
      <c r="F228" s="446" t="s">
        <v>671</v>
      </c>
      <c r="G228" s="447">
        <v>50</v>
      </c>
      <c r="H228" s="448">
        <v>0.43</v>
      </c>
      <c r="I228" s="447">
        <v>21.37</v>
      </c>
      <c r="J228" s="460">
        <v>50</v>
      </c>
      <c r="K228" s="448">
        <v>0.08</v>
      </c>
      <c r="L228" s="448">
        <v>4</v>
      </c>
      <c r="M228" s="448">
        <f t="shared" si="6"/>
        <v>-17.37</v>
      </c>
      <c r="N228" s="448">
        <f t="shared" si="7"/>
        <v>-81.28</v>
      </c>
      <c r="O228" s="461"/>
    </row>
    <row r="229" s="419" customFormat="1" customHeight="1" spans="1:15">
      <c r="A229" s="443" t="s">
        <v>1118</v>
      </c>
      <c r="B229" s="444" t="s">
        <v>1119</v>
      </c>
      <c r="C229" s="445"/>
      <c r="D229" s="446" t="s">
        <v>679</v>
      </c>
      <c r="E229" s="446" t="s">
        <v>142</v>
      </c>
      <c r="F229" s="446" t="s">
        <v>671</v>
      </c>
      <c r="G229" s="447">
        <v>200</v>
      </c>
      <c r="H229" s="448">
        <v>0.6</v>
      </c>
      <c r="I229" s="447">
        <v>120</v>
      </c>
      <c r="J229" s="460">
        <v>200</v>
      </c>
      <c r="K229" s="448">
        <v>0.11</v>
      </c>
      <c r="L229" s="448">
        <v>22</v>
      </c>
      <c r="M229" s="448">
        <f t="shared" si="6"/>
        <v>-98</v>
      </c>
      <c r="N229" s="448">
        <f t="shared" si="7"/>
        <v>-81.67</v>
      </c>
      <c r="O229" s="461"/>
    </row>
    <row r="230" s="419" customFormat="1" customHeight="1" spans="1:15">
      <c r="A230" s="443" t="s">
        <v>1120</v>
      </c>
      <c r="B230" s="444" t="s">
        <v>1121</v>
      </c>
      <c r="C230" s="445"/>
      <c r="D230" s="446" t="s">
        <v>679</v>
      </c>
      <c r="E230" s="446" t="s">
        <v>142</v>
      </c>
      <c r="F230" s="446" t="s">
        <v>671</v>
      </c>
      <c r="G230" s="447">
        <v>92</v>
      </c>
      <c r="H230" s="448">
        <v>0.43</v>
      </c>
      <c r="I230" s="447">
        <v>39.56</v>
      </c>
      <c r="J230" s="460">
        <v>92</v>
      </c>
      <c r="K230" s="448">
        <v>0.08</v>
      </c>
      <c r="L230" s="448">
        <v>7.36</v>
      </c>
      <c r="M230" s="448">
        <f t="shared" si="6"/>
        <v>-32.2</v>
      </c>
      <c r="N230" s="448">
        <f t="shared" si="7"/>
        <v>-81.4</v>
      </c>
      <c r="O230" s="461"/>
    </row>
    <row r="231" s="419" customFormat="1" customHeight="1" spans="1:15">
      <c r="A231" s="443" t="s">
        <v>1122</v>
      </c>
      <c r="B231" s="444" t="s">
        <v>1123</v>
      </c>
      <c r="C231" s="445"/>
      <c r="D231" s="446" t="s">
        <v>679</v>
      </c>
      <c r="E231" s="446" t="s">
        <v>142</v>
      </c>
      <c r="F231" s="446" t="s">
        <v>671</v>
      </c>
      <c r="G231" s="447">
        <v>65</v>
      </c>
      <c r="H231" s="448">
        <v>0.51</v>
      </c>
      <c r="I231" s="447">
        <v>33.36</v>
      </c>
      <c r="J231" s="460">
        <v>65</v>
      </c>
      <c r="K231" s="448">
        <v>0.09</v>
      </c>
      <c r="L231" s="448">
        <v>5.85</v>
      </c>
      <c r="M231" s="448">
        <f t="shared" si="6"/>
        <v>-27.51</v>
      </c>
      <c r="N231" s="448">
        <f t="shared" si="7"/>
        <v>-82.46</v>
      </c>
      <c r="O231" s="461"/>
    </row>
    <row r="232" s="419" customFormat="1" customHeight="1" spans="1:15">
      <c r="A232" s="443" t="s">
        <v>1124</v>
      </c>
      <c r="B232" s="444" t="s">
        <v>1125</v>
      </c>
      <c r="C232" s="445"/>
      <c r="D232" s="446" t="s">
        <v>679</v>
      </c>
      <c r="E232" s="446" t="s">
        <v>142</v>
      </c>
      <c r="F232" s="446" t="s">
        <v>671</v>
      </c>
      <c r="G232" s="447">
        <v>62</v>
      </c>
      <c r="H232" s="448">
        <v>0.85</v>
      </c>
      <c r="I232" s="447">
        <v>52.62</v>
      </c>
      <c r="J232" s="460">
        <v>62</v>
      </c>
      <c r="K232" s="448">
        <v>0.15</v>
      </c>
      <c r="L232" s="448">
        <v>9.3</v>
      </c>
      <c r="M232" s="448">
        <f t="shared" si="6"/>
        <v>-43.32</v>
      </c>
      <c r="N232" s="448">
        <f t="shared" si="7"/>
        <v>-82.33</v>
      </c>
      <c r="O232" s="461"/>
    </row>
    <row r="233" s="419" customFormat="1" customHeight="1" spans="1:15">
      <c r="A233" s="443" t="s">
        <v>1126</v>
      </c>
      <c r="B233" s="444" t="s">
        <v>1127</v>
      </c>
      <c r="C233" s="445"/>
      <c r="D233" s="446" t="s">
        <v>679</v>
      </c>
      <c r="E233" s="446" t="s">
        <v>142</v>
      </c>
      <c r="F233" s="446" t="s">
        <v>671</v>
      </c>
      <c r="G233" s="447">
        <v>184</v>
      </c>
      <c r="H233" s="448">
        <v>1.28</v>
      </c>
      <c r="I233" s="447">
        <v>235.9</v>
      </c>
      <c r="J233" s="460">
        <v>184</v>
      </c>
      <c r="K233" s="448">
        <v>0.22</v>
      </c>
      <c r="L233" s="448">
        <v>40.48</v>
      </c>
      <c r="M233" s="448">
        <f t="shared" si="6"/>
        <v>-195.42</v>
      </c>
      <c r="N233" s="448">
        <f t="shared" si="7"/>
        <v>-82.84</v>
      </c>
      <c r="O233" s="461"/>
    </row>
    <row r="234" s="419" customFormat="1" customHeight="1" spans="1:15">
      <c r="A234" s="443" t="s">
        <v>1128</v>
      </c>
      <c r="B234" s="444" t="s">
        <v>1129</v>
      </c>
      <c r="C234" s="445"/>
      <c r="D234" s="446" t="s">
        <v>679</v>
      </c>
      <c r="E234" s="446" t="s">
        <v>142</v>
      </c>
      <c r="F234" s="446" t="s">
        <v>671</v>
      </c>
      <c r="G234" s="447">
        <v>199</v>
      </c>
      <c r="H234" s="448">
        <v>0.64</v>
      </c>
      <c r="I234" s="447">
        <v>127.57</v>
      </c>
      <c r="J234" s="460">
        <v>199</v>
      </c>
      <c r="K234" s="448">
        <v>0.11</v>
      </c>
      <c r="L234" s="448">
        <v>21.89</v>
      </c>
      <c r="M234" s="448">
        <f t="shared" si="6"/>
        <v>-105.68</v>
      </c>
      <c r="N234" s="448">
        <f t="shared" si="7"/>
        <v>-82.84</v>
      </c>
      <c r="O234" s="461"/>
    </row>
    <row r="235" s="419" customFormat="1" customHeight="1" spans="1:15">
      <c r="A235" s="443" t="s">
        <v>1130</v>
      </c>
      <c r="B235" s="444" t="s">
        <v>1131</v>
      </c>
      <c r="C235" s="445"/>
      <c r="D235" s="446" t="s">
        <v>679</v>
      </c>
      <c r="E235" s="446" t="s">
        <v>142</v>
      </c>
      <c r="F235" s="446" t="s">
        <v>671</v>
      </c>
      <c r="G235" s="447">
        <v>142</v>
      </c>
      <c r="H235" s="448">
        <v>0.73</v>
      </c>
      <c r="I235" s="447">
        <v>103.66</v>
      </c>
      <c r="J235" s="460">
        <v>142</v>
      </c>
      <c r="K235" s="448">
        <v>0.13</v>
      </c>
      <c r="L235" s="448">
        <v>18.46</v>
      </c>
      <c r="M235" s="448">
        <f t="shared" si="6"/>
        <v>-85.2</v>
      </c>
      <c r="N235" s="448">
        <f t="shared" si="7"/>
        <v>-82.19</v>
      </c>
      <c r="O235" s="461"/>
    </row>
    <row r="236" s="419" customFormat="1" customHeight="1" spans="1:15">
      <c r="A236" s="443" t="s">
        <v>1132</v>
      </c>
      <c r="B236" s="444" t="s">
        <v>1133</v>
      </c>
      <c r="C236" s="445"/>
      <c r="D236" s="446" t="s">
        <v>679</v>
      </c>
      <c r="E236" s="446" t="s">
        <v>142</v>
      </c>
      <c r="F236" s="446" t="s">
        <v>671</v>
      </c>
      <c r="G236" s="447">
        <v>197</v>
      </c>
      <c r="H236" s="448">
        <v>0.88</v>
      </c>
      <c r="I236" s="447">
        <v>173.02</v>
      </c>
      <c r="J236" s="460">
        <v>197</v>
      </c>
      <c r="K236" s="448">
        <v>0.15</v>
      </c>
      <c r="L236" s="448">
        <v>29.55</v>
      </c>
      <c r="M236" s="448">
        <f t="shared" si="6"/>
        <v>-143.47</v>
      </c>
      <c r="N236" s="448">
        <f t="shared" si="7"/>
        <v>-82.92</v>
      </c>
      <c r="O236" s="461"/>
    </row>
    <row r="237" s="419" customFormat="1" customHeight="1" spans="1:15">
      <c r="A237" s="443" t="s">
        <v>1134</v>
      </c>
      <c r="B237" s="444" t="s">
        <v>1135</v>
      </c>
      <c r="C237" s="445"/>
      <c r="D237" s="446" t="s">
        <v>679</v>
      </c>
      <c r="E237" s="446" t="s">
        <v>142</v>
      </c>
      <c r="F237" s="446" t="s">
        <v>671</v>
      </c>
      <c r="G237" s="447">
        <v>64</v>
      </c>
      <c r="H237" s="448">
        <v>0.73</v>
      </c>
      <c r="I237" s="447">
        <v>46.56</v>
      </c>
      <c r="J237" s="460">
        <v>64</v>
      </c>
      <c r="K237" s="448">
        <v>0.13</v>
      </c>
      <c r="L237" s="448">
        <v>8.32</v>
      </c>
      <c r="M237" s="448">
        <f t="shared" si="6"/>
        <v>-38.24</v>
      </c>
      <c r="N237" s="448">
        <f t="shared" si="7"/>
        <v>-82.13</v>
      </c>
      <c r="O237" s="461"/>
    </row>
    <row r="238" s="419" customFormat="1" customHeight="1" spans="1:15">
      <c r="A238" s="443" t="s">
        <v>1136</v>
      </c>
      <c r="B238" s="444" t="s">
        <v>1137</v>
      </c>
      <c r="C238" s="445"/>
      <c r="D238" s="446" t="s">
        <v>679</v>
      </c>
      <c r="E238" s="446" t="s">
        <v>142</v>
      </c>
      <c r="F238" s="446" t="s">
        <v>671</v>
      </c>
      <c r="G238" s="447">
        <v>88</v>
      </c>
      <c r="H238" s="448">
        <v>1.07</v>
      </c>
      <c r="I238" s="447">
        <v>94.02</v>
      </c>
      <c r="J238" s="460">
        <v>88</v>
      </c>
      <c r="K238" s="448">
        <v>0.19</v>
      </c>
      <c r="L238" s="448">
        <v>16.72</v>
      </c>
      <c r="M238" s="448">
        <f t="shared" si="6"/>
        <v>-77.3</v>
      </c>
      <c r="N238" s="448">
        <f t="shared" si="7"/>
        <v>-82.22</v>
      </c>
      <c r="O238" s="461"/>
    </row>
    <row r="239" s="419" customFormat="1" customHeight="1" spans="1:15">
      <c r="A239" s="443" t="s">
        <v>1138</v>
      </c>
      <c r="B239" s="444" t="s">
        <v>1139</v>
      </c>
      <c r="C239" s="445"/>
      <c r="D239" s="446" t="s">
        <v>679</v>
      </c>
      <c r="E239" s="446" t="s">
        <v>142</v>
      </c>
      <c r="F239" s="446" t="s">
        <v>671</v>
      </c>
      <c r="G239" s="447">
        <v>100</v>
      </c>
      <c r="H239" s="448">
        <v>1.2</v>
      </c>
      <c r="I239" s="447">
        <v>119.66</v>
      </c>
      <c r="J239" s="460">
        <v>100</v>
      </c>
      <c r="K239" s="448">
        <v>0.21</v>
      </c>
      <c r="L239" s="448">
        <v>21</v>
      </c>
      <c r="M239" s="448">
        <f t="shared" si="6"/>
        <v>-98.66</v>
      </c>
      <c r="N239" s="448">
        <f t="shared" si="7"/>
        <v>-82.45</v>
      </c>
      <c r="O239" s="461"/>
    </row>
    <row r="240" s="419" customFormat="1" customHeight="1" spans="1:15">
      <c r="A240" s="443" t="s">
        <v>1140</v>
      </c>
      <c r="B240" s="444" t="s">
        <v>1141</v>
      </c>
      <c r="C240" s="445"/>
      <c r="D240" s="446" t="s">
        <v>679</v>
      </c>
      <c r="E240" s="446" t="s">
        <v>142</v>
      </c>
      <c r="F240" s="446" t="s">
        <v>671</v>
      </c>
      <c r="G240" s="447">
        <v>50</v>
      </c>
      <c r="H240" s="448">
        <v>1.28</v>
      </c>
      <c r="I240" s="447">
        <v>64.1</v>
      </c>
      <c r="J240" s="460">
        <v>50</v>
      </c>
      <c r="K240" s="448">
        <v>0.22</v>
      </c>
      <c r="L240" s="448">
        <v>11</v>
      </c>
      <c r="M240" s="448">
        <f t="shared" si="6"/>
        <v>-53.1</v>
      </c>
      <c r="N240" s="448">
        <f t="shared" si="7"/>
        <v>-82.84</v>
      </c>
      <c r="O240" s="461"/>
    </row>
    <row r="241" s="419" customFormat="1" customHeight="1" spans="1:15">
      <c r="A241" s="443" t="s">
        <v>1142</v>
      </c>
      <c r="B241" s="444" t="s">
        <v>1143</v>
      </c>
      <c r="C241" s="445"/>
      <c r="D241" s="446" t="s">
        <v>679</v>
      </c>
      <c r="E241" s="446" t="s">
        <v>142</v>
      </c>
      <c r="F241" s="446" t="s">
        <v>671</v>
      </c>
      <c r="G241" s="447">
        <v>104</v>
      </c>
      <c r="H241" s="448">
        <v>0.2</v>
      </c>
      <c r="I241" s="447">
        <v>20.82</v>
      </c>
      <c r="J241" s="460">
        <v>104</v>
      </c>
      <c r="K241" s="448">
        <v>0.04</v>
      </c>
      <c r="L241" s="448">
        <v>4.16</v>
      </c>
      <c r="M241" s="448">
        <f t="shared" si="6"/>
        <v>-16.66</v>
      </c>
      <c r="N241" s="448">
        <f t="shared" si="7"/>
        <v>-80.02</v>
      </c>
      <c r="O241" s="461"/>
    </row>
    <row r="242" s="419" customFormat="1" customHeight="1" spans="1:15">
      <c r="A242" s="443" t="s">
        <v>1144</v>
      </c>
      <c r="B242" s="444" t="s">
        <v>1145</v>
      </c>
      <c r="C242" s="445"/>
      <c r="D242" s="446" t="s">
        <v>679</v>
      </c>
      <c r="E242" s="446" t="s">
        <v>142</v>
      </c>
      <c r="F242" s="446" t="s">
        <v>671</v>
      </c>
      <c r="G242" s="447">
        <v>480</v>
      </c>
      <c r="H242" s="448">
        <v>0.34</v>
      </c>
      <c r="I242" s="447">
        <v>163.2</v>
      </c>
      <c r="J242" s="460">
        <v>480</v>
      </c>
      <c r="K242" s="448">
        <v>0.06</v>
      </c>
      <c r="L242" s="448">
        <v>28.8</v>
      </c>
      <c r="M242" s="448">
        <f t="shared" si="6"/>
        <v>-134.4</v>
      </c>
      <c r="N242" s="448">
        <f t="shared" si="7"/>
        <v>-82.35</v>
      </c>
      <c r="O242" s="461"/>
    </row>
    <row r="243" s="419" customFormat="1" customHeight="1" spans="1:15">
      <c r="A243" s="443" t="s">
        <v>1146</v>
      </c>
      <c r="B243" s="444" t="s">
        <v>1147</v>
      </c>
      <c r="C243" s="445"/>
      <c r="D243" s="446" t="s">
        <v>679</v>
      </c>
      <c r="E243" s="446" t="s">
        <v>142</v>
      </c>
      <c r="F243" s="446" t="s">
        <v>671</v>
      </c>
      <c r="G243" s="447">
        <v>498</v>
      </c>
      <c r="H243" s="448">
        <v>0.38</v>
      </c>
      <c r="I243" s="447">
        <v>189.24</v>
      </c>
      <c r="J243" s="460">
        <v>498</v>
      </c>
      <c r="K243" s="448">
        <v>0.07</v>
      </c>
      <c r="L243" s="448">
        <v>34.86</v>
      </c>
      <c r="M243" s="448">
        <f t="shared" si="6"/>
        <v>-154.38</v>
      </c>
      <c r="N243" s="448">
        <f t="shared" si="7"/>
        <v>-81.58</v>
      </c>
      <c r="O243" s="461"/>
    </row>
    <row r="244" s="419" customFormat="1" customHeight="1" spans="1:15">
      <c r="A244" s="443" t="s">
        <v>1148</v>
      </c>
      <c r="B244" s="444" t="s">
        <v>1149</v>
      </c>
      <c r="C244" s="445"/>
      <c r="D244" s="446" t="s">
        <v>679</v>
      </c>
      <c r="E244" s="446" t="s">
        <v>142</v>
      </c>
      <c r="F244" s="446" t="s">
        <v>671</v>
      </c>
      <c r="G244" s="447">
        <v>38</v>
      </c>
      <c r="H244" s="448">
        <v>0.21</v>
      </c>
      <c r="I244" s="447">
        <v>7.98</v>
      </c>
      <c r="J244" s="460">
        <v>38</v>
      </c>
      <c r="K244" s="448">
        <v>0.04</v>
      </c>
      <c r="L244" s="448">
        <v>1.52</v>
      </c>
      <c r="M244" s="448">
        <f t="shared" si="6"/>
        <v>-6.46</v>
      </c>
      <c r="N244" s="448">
        <f t="shared" si="7"/>
        <v>-80.95</v>
      </c>
      <c r="O244" s="461"/>
    </row>
    <row r="245" s="419" customFormat="1" customHeight="1" spans="1:15">
      <c r="A245" s="443" t="s">
        <v>1150</v>
      </c>
      <c r="B245" s="444" t="s">
        <v>1151</v>
      </c>
      <c r="C245" s="445"/>
      <c r="D245" s="446" t="s">
        <v>679</v>
      </c>
      <c r="E245" s="446" t="s">
        <v>142</v>
      </c>
      <c r="F245" s="446" t="s">
        <v>671</v>
      </c>
      <c r="G245" s="447">
        <v>19</v>
      </c>
      <c r="H245" s="448">
        <v>0.35</v>
      </c>
      <c r="I245" s="447">
        <v>6.73</v>
      </c>
      <c r="J245" s="460">
        <v>19</v>
      </c>
      <c r="K245" s="448">
        <v>0.06</v>
      </c>
      <c r="L245" s="448">
        <v>1.14</v>
      </c>
      <c r="M245" s="448">
        <f t="shared" si="6"/>
        <v>-5.59</v>
      </c>
      <c r="N245" s="448">
        <f t="shared" si="7"/>
        <v>-83.06</v>
      </c>
      <c r="O245" s="461"/>
    </row>
    <row r="246" s="419" customFormat="1" customHeight="1" spans="1:15">
      <c r="A246" s="443" t="s">
        <v>1152</v>
      </c>
      <c r="B246" s="444" t="s">
        <v>1153</v>
      </c>
      <c r="C246" s="445"/>
      <c r="D246" s="446" t="s">
        <v>679</v>
      </c>
      <c r="E246" s="446" t="s">
        <v>142</v>
      </c>
      <c r="F246" s="446" t="s">
        <v>671</v>
      </c>
      <c r="G246" s="447">
        <v>273</v>
      </c>
      <c r="H246" s="448">
        <v>0.22</v>
      </c>
      <c r="I246" s="447">
        <v>58.85</v>
      </c>
      <c r="J246" s="460">
        <v>273</v>
      </c>
      <c r="K246" s="448">
        <v>0.04</v>
      </c>
      <c r="L246" s="448">
        <v>10.92</v>
      </c>
      <c r="M246" s="448">
        <f t="shared" si="6"/>
        <v>-47.93</v>
      </c>
      <c r="N246" s="448">
        <f t="shared" si="7"/>
        <v>-81.44</v>
      </c>
      <c r="O246" s="461"/>
    </row>
    <row r="247" s="419" customFormat="1" customHeight="1" spans="1:15">
      <c r="A247" s="443" t="s">
        <v>1154</v>
      </c>
      <c r="B247" s="444" t="s">
        <v>1155</v>
      </c>
      <c r="C247" s="445"/>
      <c r="D247" s="446" t="s">
        <v>679</v>
      </c>
      <c r="E247" s="446" t="s">
        <v>142</v>
      </c>
      <c r="F247" s="446" t="s">
        <v>671</v>
      </c>
      <c r="G247" s="447">
        <v>48</v>
      </c>
      <c r="H247" s="448">
        <v>0.21</v>
      </c>
      <c r="I247" s="447">
        <v>10.12</v>
      </c>
      <c r="J247" s="460">
        <v>48</v>
      </c>
      <c r="K247" s="448">
        <v>0.04</v>
      </c>
      <c r="L247" s="448">
        <v>1.92</v>
      </c>
      <c r="M247" s="448">
        <f t="shared" si="6"/>
        <v>-8.2</v>
      </c>
      <c r="N247" s="448">
        <f t="shared" si="7"/>
        <v>-81.03</v>
      </c>
      <c r="O247" s="461"/>
    </row>
    <row r="248" s="419" customFormat="1" customHeight="1" spans="1:15">
      <c r="A248" s="443" t="s">
        <v>1156</v>
      </c>
      <c r="B248" s="444" t="s">
        <v>1157</v>
      </c>
      <c r="C248" s="445"/>
      <c r="D248" s="446" t="s">
        <v>679</v>
      </c>
      <c r="E248" s="446" t="s">
        <v>142</v>
      </c>
      <c r="F248" s="446" t="s">
        <v>671</v>
      </c>
      <c r="G248" s="447">
        <v>82</v>
      </c>
      <c r="H248" s="448">
        <v>0.26</v>
      </c>
      <c r="I248" s="447">
        <v>21.01</v>
      </c>
      <c r="J248" s="460">
        <v>82</v>
      </c>
      <c r="K248" s="448">
        <v>0.04</v>
      </c>
      <c r="L248" s="448">
        <v>3.28</v>
      </c>
      <c r="M248" s="448">
        <f t="shared" si="6"/>
        <v>-17.73</v>
      </c>
      <c r="N248" s="448">
        <f t="shared" si="7"/>
        <v>-84.39</v>
      </c>
      <c r="O248" s="461"/>
    </row>
    <row r="249" s="419" customFormat="1" customHeight="1" spans="1:15">
      <c r="A249" s="443" t="s">
        <v>1158</v>
      </c>
      <c r="B249" s="444" t="s">
        <v>1159</v>
      </c>
      <c r="C249" s="445"/>
      <c r="D249" s="446" t="s">
        <v>679</v>
      </c>
      <c r="E249" s="446" t="s">
        <v>142</v>
      </c>
      <c r="F249" s="446" t="s">
        <v>671</v>
      </c>
      <c r="G249" s="447">
        <v>22</v>
      </c>
      <c r="H249" s="448">
        <v>0.64</v>
      </c>
      <c r="I249" s="447">
        <v>14.17</v>
      </c>
      <c r="J249" s="460">
        <v>22</v>
      </c>
      <c r="K249" s="448">
        <v>0.11</v>
      </c>
      <c r="L249" s="448">
        <v>2.42</v>
      </c>
      <c r="M249" s="448">
        <f t="shared" si="6"/>
        <v>-11.75</v>
      </c>
      <c r="N249" s="448">
        <f t="shared" si="7"/>
        <v>-82.92</v>
      </c>
      <c r="O249" s="461"/>
    </row>
    <row r="250" s="419" customFormat="1" customHeight="1" spans="1:15">
      <c r="A250" s="443" t="s">
        <v>1160</v>
      </c>
      <c r="B250" s="444" t="s">
        <v>1161</v>
      </c>
      <c r="C250" s="445"/>
      <c r="D250" s="446" t="s">
        <v>679</v>
      </c>
      <c r="E250" s="446" t="s">
        <v>142</v>
      </c>
      <c r="F250" s="446" t="s">
        <v>671</v>
      </c>
      <c r="G250" s="447">
        <v>64</v>
      </c>
      <c r="H250" s="448">
        <v>0.68</v>
      </c>
      <c r="I250" s="447">
        <v>43.76</v>
      </c>
      <c r="J250" s="460">
        <v>64</v>
      </c>
      <c r="K250" s="448">
        <v>0.12</v>
      </c>
      <c r="L250" s="448">
        <v>7.68</v>
      </c>
      <c r="M250" s="448">
        <f t="shared" si="6"/>
        <v>-36.08</v>
      </c>
      <c r="N250" s="448">
        <f t="shared" si="7"/>
        <v>-82.45</v>
      </c>
      <c r="O250" s="461"/>
    </row>
    <row r="251" s="419" customFormat="1" customHeight="1" spans="1:15">
      <c r="A251" s="443" t="s">
        <v>1162</v>
      </c>
      <c r="B251" s="444" t="s">
        <v>1163</v>
      </c>
      <c r="C251" s="445"/>
      <c r="D251" s="446" t="s">
        <v>679</v>
      </c>
      <c r="E251" s="446" t="s">
        <v>142</v>
      </c>
      <c r="F251" s="446" t="s">
        <v>671</v>
      </c>
      <c r="G251" s="447">
        <v>37</v>
      </c>
      <c r="H251" s="448">
        <v>0.6</v>
      </c>
      <c r="I251" s="447">
        <v>22.12</v>
      </c>
      <c r="J251" s="460">
        <v>37</v>
      </c>
      <c r="K251" s="448">
        <v>0.11</v>
      </c>
      <c r="L251" s="448">
        <v>4.07</v>
      </c>
      <c r="M251" s="448">
        <f t="shared" si="6"/>
        <v>-18.05</v>
      </c>
      <c r="N251" s="448">
        <f t="shared" si="7"/>
        <v>-81.6</v>
      </c>
      <c r="O251" s="461"/>
    </row>
    <row r="252" s="419" customFormat="1" customHeight="1" spans="1:15">
      <c r="A252" s="443" t="s">
        <v>1164</v>
      </c>
      <c r="B252" s="444" t="s">
        <v>1165</v>
      </c>
      <c r="C252" s="445"/>
      <c r="D252" s="446" t="s">
        <v>679</v>
      </c>
      <c r="E252" s="446" t="s">
        <v>667</v>
      </c>
      <c r="F252" s="446" t="s">
        <v>671</v>
      </c>
      <c r="G252" s="447">
        <v>1</v>
      </c>
      <c r="H252" s="448">
        <v>0.8</v>
      </c>
      <c r="I252" s="447">
        <v>0.8</v>
      </c>
      <c r="J252" s="460">
        <v>1</v>
      </c>
      <c r="K252" s="448">
        <v>0.28</v>
      </c>
      <c r="L252" s="448">
        <v>0.28</v>
      </c>
      <c r="M252" s="448">
        <f t="shared" si="6"/>
        <v>-0.52</v>
      </c>
      <c r="N252" s="448">
        <f t="shared" si="7"/>
        <v>-65</v>
      </c>
      <c r="O252" s="461"/>
    </row>
    <row r="253" s="419" customFormat="1" customHeight="1" spans="1:15">
      <c r="A253" s="443" t="s">
        <v>1166</v>
      </c>
      <c r="B253" s="444" t="s">
        <v>1167</v>
      </c>
      <c r="C253" s="445"/>
      <c r="D253" s="446" t="s">
        <v>679</v>
      </c>
      <c r="E253" s="446" t="s">
        <v>142</v>
      </c>
      <c r="F253" s="446" t="s">
        <v>671</v>
      </c>
      <c r="G253" s="447">
        <v>122</v>
      </c>
      <c r="H253" s="448">
        <v>1.2</v>
      </c>
      <c r="I253" s="447">
        <v>146.33</v>
      </c>
      <c r="J253" s="460">
        <v>122</v>
      </c>
      <c r="K253" s="448">
        <v>0.21</v>
      </c>
      <c r="L253" s="448">
        <v>25.62</v>
      </c>
      <c r="M253" s="448">
        <f t="shared" si="6"/>
        <v>-120.71</v>
      </c>
      <c r="N253" s="448">
        <f t="shared" si="7"/>
        <v>-82.49</v>
      </c>
      <c r="O253" s="461"/>
    </row>
    <row r="254" s="419" customFormat="1" customHeight="1" spans="1:15">
      <c r="A254" s="443" t="s">
        <v>1168</v>
      </c>
      <c r="B254" s="444" t="s">
        <v>1169</v>
      </c>
      <c r="C254" s="445"/>
      <c r="D254" s="446" t="s">
        <v>679</v>
      </c>
      <c r="E254" s="446" t="s">
        <v>142</v>
      </c>
      <c r="F254" s="446" t="s">
        <v>671</v>
      </c>
      <c r="G254" s="447">
        <v>50</v>
      </c>
      <c r="H254" s="448">
        <v>0.89</v>
      </c>
      <c r="I254" s="447">
        <v>44.25</v>
      </c>
      <c r="J254" s="460">
        <v>50</v>
      </c>
      <c r="K254" s="448">
        <v>0.16</v>
      </c>
      <c r="L254" s="448">
        <v>8</v>
      </c>
      <c r="M254" s="448">
        <f t="shared" si="6"/>
        <v>-36.25</v>
      </c>
      <c r="N254" s="448">
        <f t="shared" si="7"/>
        <v>-81.92</v>
      </c>
      <c r="O254" s="461"/>
    </row>
    <row r="255" s="419" customFormat="1" customHeight="1" spans="1:15">
      <c r="A255" s="443" t="s">
        <v>1170</v>
      </c>
      <c r="B255" s="444" t="s">
        <v>1171</v>
      </c>
      <c r="C255" s="445"/>
      <c r="D255" s="446" t="s">
        <v>679</v>
      </c>
      <c r="E255" s="446" t="s">
        <v>142</v>
      </c>
      <c r="F255" s="446" t="s">
        <v>671</v>
      </c>
      <c r="G255" s="447">
        <v>1064</v>
      </c>
      <c r="H255" s="448">
        <v>0.17</v>
      </c>
      <c r="I255" s="447">
        <v>176.01</v>
      </c>
      <c r="J255" s="460">
        <v>1064</v>
      </c>
      <c r="K255" s="448">
        <v>0.03</v>
      </c>
      <c r="L255" s="448">
        <v>31.92</v>
      </c>
      <c r="M255" s="448">
        <f t="shared" si="6"/>
        <v>-144.09</v>
      </c>
      <c r="N255" s="448">
        <f t="shared" si="7"/>
        <v>-81.86</v>
      </c>
      <c r="O255" s="461"/>
    </row>
    <row r="256" s="419" customFormat="1" customHeight="1" spans="1:15">
      <c r="A256" s="443" t="s">
        <v>1172</v>
      </c>
      <c r="B256" s="444" t="s">
        <v>1173</v>
      </c>
      <c r="C256" s="445"/>
      <c r="D256" s="446" t="s">
        <v>679</v>
      </c>
      <c r="E256" s="446" t="s">
        <v>142</v>
      </c>
      <c r="F256" s="446" t="s">
        <v>671</v>
      </c>
      <c r="G256" s="447">
        <v>2195</v>
      </c>
      <c r="H256" s="448">
        <v>0.21</v>
      </c>
      <c r="I256" s="447">
        <v>471.44</v>
      </c>
      <c r="J256" s="460">
        <v>2195</v>
      </c>
      <c r="K256" s="448">
        <v>0.04</v>
      </c>
      <c r="L256" s="448">
        <v>87.8</v>
      </c>
      <c r="M256" s="448">
        <f t="shared" si="6"/>
        <v>-383.64</v>
      </c>
      <c r="N256" s="448">
        <f t="shared" si="7"/>
        <v>-81.38</v>
      </c>
      <c r="O256" s="461"/>
    </row>
    <row r="257" s="419" customFormat="1" customHeight="1" spans="1:15">
      <c r="A257" s="443" t="s">
        <v>1174</v>
      </c>
      <c r="B257" s="444" t="s">
        <v>1175</v>
      </c>
      <c r="C257" s="445"/>
      <c r="D257" s="446" t="s">
        <v>679</v>
      </c>
      <c r="E257" s="446" t="s">
        <v>142</v>
      </c>
      <c r="F257" s="446" t="s">
        <v>671</v>
      </c>
      <c r="G257" s="447">
        <v>3422</v>
      </c>
      <c r="H257" s="448">
        <v>0.16</v>
      </c>
      <c r="I257" s="447">
        <v>560.34</v>
      </c>
      <c r="J257" s="460">
        <v>3422</v>
      </c>
      <c r="K257" s="448">
        <v>0.03</v>
      </c>
      <c r="L257" s="448">
        <v>102.66</v>
      </c>
      <c r="M257" s="448">
        <f t="shared" si="6"/>
        <v>-457.68</v>
      </c>
      <c r="N257" s="448">
        <f t="shared" si="7"/>
        <v>-81.68</v>
      </c>
      <c r="O257" s="461"/>
    </row>
    <row r="258" s="419" customFormat="1" customHeight="1" spans="1:15">
      <c r="A258" s="443" t="s">
        <v>1176</v>
      </c>
      <c r="B258" s="444" t="s">
        <v>1177</v>
      </c>
      <c r="C258" s="445"/>
      <c r="D258" s="446" t="s">
        <v>679</v>
      </c>
      <c r="E258" s="446" t="s">
        <v>142</v>
      </c>
      <c r="F258" s="446" t="s">
        <v>671</v>
      </c>
      <c r="G258" s="447">
        <v>14513</v>
      </c>
      <c r="H258" s="448">
        <v>0.2</v>
      </c>
      <c r="I258" s="447">
        <v>2956.36</v>
      </c>
      <c r="J258" s="460">
        <v>14513</v>
      </c>
      <c r="K258" s="448">
        <v>0.04</v>
      </c>
      <c r="L258" s="448">
        <v>580.52</v>
      </c>
      <c r="M258" s="448">
        <f t="shared" si="6"/>
        <v>-2375.84</v>
      </c>
      <c r="N258" s="448">
        <f t="shared" si="7"/>
        <v>-80.36</v>
      </c>
      <c r="O258" s="461"/>
    </row>
    <row r="259" s="419" customFormat="1" customHeight="1" spans="1:15">
      <c r="A259" s="443" t="s">
        <v>1178</v>
      </c>
      <c r="B259" s="444" t="s">
        <v>1179</v>
      </c>
      <c r="C259" s="445"/>
      <c r="D259" s="446" t="s">
        <v>679</v>
      </c>
      <c r="E259" s="446" t="s">
        <v>142</v>
      </c>
      <c r="F259" s="446" t="s">
        <v>671</v>
      </c>
      <c r="G259" s="447">
        <v>950</v>
      </c>
      <c r="H259" s="448">
        <v>0.21</v>
      </c>
      <c r="I259" s="447">
        <v>196.8</v>
      </c>
      <c r="J259" s="460">
        <v>950</v>
      </c>
      <c r="K259" s="448">
        <v>0.04</v>
      </c>
      <c r="L259" s="448">
        <v>38</v>
      </c>
      <c r="M259" s="448">
        <f t="shared" si="6"/>
        <v>-158.8</v>
      </c>
      <c r="N259" s="448">
        <f t="shared" si="7"/>
        <v>-80.69</v>
      </c>
      <c r="O259" s="461"/>
    </row>
    <row r="260" s="419" customFormat="1" customHeight="1" spans="1:15">
      <c r="A260" s="443" t="s">
        <v>1180</v>
      </c>
      <c r="B260" s="444" t="s">
        <v>1181</v>
      </c>
      <c r="C260" s="445"/>
      <c r="D260" s="446" t="s">
        <v>679</v>
      </c>
      <c r="E260" s="446" t="s">
        <v>142</v>
      </c>
      <c r="F260" s="446" t="s">
        <v>671</v>
      </c>
      <c r="G260" s="447">
        <v>1840</v>
      </c>
      <c r="H260" s="448">
        <v>0.27</v>
      </c>
      <c r="I260" s="447">
        <v>488.54</v>
      </c>
      <c r="J260" s="460">
        <v>1840</v>
      </c>
      <c r="K260" s="448">
        <v>0.05</v>
      </c>
      <c r="L260" s="448">
        <v>92</v>
      </c>
      <c r="M260" s="448">
        <f t="shared" si="6"/>
        <v>-396.54</v>
      </c>
      <c r="N260" s="448">
        <f t="shared" si="7"/>
        <v>-81.17</v>
      </c>
      <c r="O260" s="461"/>
    </row>
    <row r="261" s="419" customFormat="1" customHeight="1" spans="1:15">
      <c r="A261" s="443" t="s">
        <v>1182</v>
      </c>
      <c r="B261" s="444" t="s">
        <v>1183</v>
      </c>
      <c r="C261" s="445"/>
      <c r="D261" s="446" t="s">
        <v>679</v>
      </c>
      <c r="E261" s="446" t="s">
        <v>142</v>
      </c>
      <c r="F261" s="446" t="s">
        <v>671</v>
      </c>
      <c r="G261" s="447">
        <v>117</v>
      </c>
      <c r="H261" s="448">
        <v>0.19</v>
      </c>
      <c r="I261" s="447">
        <v>22.68</v>
      </c>
      <c r="J261" s="460">
        <v>117</v>
      </c>
      <c r="K261" s="448">
        <v>0.03</v>
      </c>
      <c r="L261" s="448">
        <v>3.51</v>
      </c>
      <c r="M261" s="448">
        <f t="shared" si="6"/>
        <v>-19.17</v>
      </c>
      <c r="N261" s="448">
        <f t="shared" si="7"/>
        <v>-84.52</v>
      </c>
      <c r="O261" s="461"/>
    </row>
    <row r="262" s="419" customFormat="1" customHeight="1" spans="1:15">
      <c r="A262" s="443" t="s">
        <v>1184</v>
      </c>
      <c r="B262" s="444" t="s">
        <v>1185</v>
      </c>
      <c r="C262" s="445"/>
      <c r="D262" s="446" t="s">
        <v>679</v>
      </c>
      <c r="E262" s="446" t="s">
        <v>142</v>
      </c>
      <c r="F262" s="446" t="s">
        <v>671</v>
      </c>
      <c r="G262" s="447">
        <v>2879</v>
      </c>
      <c r="H262" s="448">
        <v>0.21</v>
      </c>
      <c r="I262" s="447">
        <v>615.75</v>
      </c>
      <c r="J262" s="460">
        <v>2879</v>
      </c>
      <c r="K262" s="448">
        <v>0.04</v>
      </c>
      <c r="L262" s="448">
        <v>115.16</v>
      </c>
      <c r="M262" s="448">
        <f t="shared" si="6"/>
        <v>-500.59</v>
      </c>
      <c r="N262" s="448">
        <f t="shared" si="7"/>
        <v>-81.3</v>
      </c>
      <c r="O262" s="461"/>
    </row>
    <row r="263" s="419" customFormat="1" customHeight="1" spans="1:15">
      <c r="A263" s="443" t="s">
        <v>1186</v>
      </c>
      <c r="B263" s="444" t="s">
        <v>1187</v>
      </c>
      <c r="C263" s="445"/>
      <c r="D263" s="446" t="s">
        <v>679</v>
      </c>
      <c r="E263" s="446" t="s">
        <v>142</v>
      </c>
      <c r="F263" s="446" t="s">
        <v>671</v>
      </c>
      <c r="G263" s="447">
        <v>691</v>
      </c>
      <c r="H263" s="448">
        <v>0.21</v>
      </c>
      <c r="I263" s="447">
        <v>147.68</v>
      </c>
      <c r="J263" s="460">
        <v>691</v>
      </c>
      <c r="K263" s="448">
        <v>0.04</v>
      </c>
      <c r="L263" s="448">
        <v>27.64</v>
      </c>
      <c r="M263" s="448">
        <f t="shared" si="6"/>
        <v>-120.04</v>
      </c>
      <c r="N263" s="448">
        <f t="shared" si="7"/>
        <v>-81.28</v>
      </c>
      <c r="O263" s="461"/>
    </row>
    <row r="264" s="419" customFormat="1" customHeight="1" spans="1:15">
      <c r="A264" s="443" t="s">
        <v>1188</v>
      </c>
      <c r="B264" s="444" t="s">
        <v>1189</v>
      </c>
      <c r="C264" s="445"/>
      <c r="D264" s="446" t="s">
        <v>679</v>
      </c>
      <c r="E264" s="446" t="s">
        <v>685</v>
      </c>
      <c r="F264" s="446" t="s">
        <v>671</v>
      </c>
      <c r="G264" s="447">
        <v>191</v>
      </c>
      <c r="H264" s="448">
        <v>0.38</v>
      </c>
      <c r="I264" s="447">
        <v>71.88</v>
      </c>
      <c r="J264" s="460">
        <v>191</v>
      </c>
      <c r="K264" s="448">
        <v>0.04</v>
      </c>
      <c r="L264" s="448">
        <v>7.64</v>
      </c>
      <c r="M264" s="448">
        <f t="shared" ref="M264:M327" si="8">L264-I264</f>
        <v>-64.24</v>
      </c>
      <c r="N264" s="448">
        <f t="shared" ref="N264:N327" si="9">IF(I264=0,0,ROUND(M264/I264*100,2))</f>
        <v>-89.37</v>
      </c>
      <c r="O264" s="461"/>
    </row>
    <row r="265" s="419" customFormat="1" customHeight="1" spans="1:15">
      <c r="A265" s="443" t="s">
        <v>1190</v>
      </c>
      <c r="B265" s="444" t="s">
        <v>1191</v>
      </c>
      <c r="C265" s="445"/>
      <c r="D265" s="446" t="s">
        <v>679</v>
      </c>
      <c r="E265" s="446" t="s">
        <v>685</v>
      </c>
      <c r="F265" s="446" t="s">
        <v>671</v>
      </c>
      <c r="G265" s="447">
        <v>21</v>
      </c>
      <c r="H265" s="448">
        <v>0.85</v>
      </c>
      <c r="I265" s="447">
        <v>17.92</v>
      </c>
      <c r="J265" s="460">
        <v>21</v>
      </c>
      <c r="K265" s="448">
        <v>0.09</v>
      </c>
      <c r="L265" s="448">
        <v>1.89</v>
      </c>
      <c r="M265" s="448">
        <f t="shared" si="8"/>
        <v>-16.03</v>
      </c>
      <c r="N265" s="448">
        <f t="shared" si="9"/>
        <v>-89.45</v>
      </c>
      <c r="O265" s="461"/>
    </row>
    <row r="266" s="419" customFormat="1" customHeight="1" spans="1:15">
      <c r="A266" s="443" t="s">
        <v>1192</v>
      </c>
      <c r="B266" s="444" t="s">
        <v>1193</v>
      </c>
      <c r="C266" s="445"/>
      <c r="D266" s="446" t="s">
        <v>679</v>
      </c>
      <c r="E266" s="446" t="s">
        <v>667</v>
      </c>
      <c r="F266" s="446" t="s">
        <v>671</v>
      </c>
      <c r="G266" s="447">
        <v>13</v>
      </c>
      <c r="H266" s="448">
        <v>1.47</v>
      </c>
      <c r="I266" s="447">
        <v>19.12</v>
      </c>
      <c r="J266" s="460">
        <v>13</v>
      </c>
      <c r="K266" s="448">
        <v>0.51</v>
      </c>
      <c r="L266" s="448">
        <v>6.63</v>
      </c>
      <c r="M266" s="448">
        <f t="shared" si="8"/>
        <v>-12.49</v>
      </c>
      <c r="N266" s="448">
        <f t="shared" si="9"/>
        <v>-65.32</v>
      </c>
      <c r="O266" s="461"/>
    </row>
    <row r="267" s="419" customFormat="1" customHeight="1" spans="1:15">
      <c r="A267" s="443" t="s">
        <v>1194</v>
      </c>
      <c r="B267" s="444" t="s">
        <v>1195</v>
      </c>
      <c r="C267" s="445"/>
      <c r="D267" s="446" t="s">
        <v>679</v>
      </c>
      <c r="E267" s="446" t="s">
        <v>685</v>
      </c>
      <c r="F267" s="446" t="s">
        <v>671</v>
      </c>
      <c r="G267" s="447">
        <v>7</v>
      </c>
      <c r="H267" s="448">
        <v>1.92</v>
      </c>
      <c r="I267" s="447">
        <v>13.41</v>
      </c>
      <c r="J267" s="460">
        <v>7</v>
      </c>
      <c r="K267" s="448">
        <v>0.21</v>
      </c>
      <c r="L267" s="448">
        <v>1.47</v>
      </c>
      <c r="M267" s="448">
        <f t="shared" si="8"/>
        <v>-11.94</v>
      </c>
      <c r="N267" s="448">
        <f t="shared" si="9"/>
        <v>-89.04</v>
      </c>
      <c r="O267" s="461"/>
    </row>
    <row r="268" s="419" customFormat="1" customHeight="1" spans="1:15">
      <c r="A268" s="443" t="s">
        <v>1196</v>
      </c>
      <c r="B268" s="444" t="s">
        <v>1197</v>
      </c>
      <c r="C268" s="445"/>
      <c r="D268" s="446" t="s">
        <v>679</v>
      </c>
      <c r="E268" s="446" t="s">
        <v>685</v>
      </c>
      <c r="F268" s="446" t="s">
        <v>671</v>
      </c>
      <c r="G268" s="447">
        <v>183</v>
      </c>
      <c r="H268" s="448">
        <v>21.2</v>
      </c>
      <c r="I268" s="447">
        <v>3878.96</v>
      </c>
      <c r="J268" s="460">
        <v>183</v>
      </c>
      <c r="K268" s="448">
        <v>2.31</v>
      </c>
      <c r="L268" s="448">
        <v>422.73</v>
      </c>
      <c r="M268" s="448">
        <f t="shared" si="8"/>
        <v>-3456.23</v>
      </c>
      <c r="N268" s="448">
        <f t="shared" si="9"/>
        <v>-89.1</v>
      </c>
      <c r="O268" s="461"/>
    </row>
    <row r="269" s="419" customFormat="1" customHeight="1" spans="1:15">
      <c r="A269" s="443" t="s">
        <v>1198</v>
      </c>
      <c r="B269" s="444" t="s">
        <v>1199</v>
      </c>
      <c r="C269" s="445"/>
      <c r="D269" s="446" t="s">
        <v>679</v>
      </c>
      <c r="E269" s="446" t="s">
        <v>685</v>
      </c>
      <c r="F269" s="446" t="s">
        <v>671</v>
      </c>
      <c r="G269" s="447">
        <v>5</v>
      </c>
      <c r="H269" s="448">
        <v>22.01</v>
      </c>
      <c r="I269" s="447">
        <v>110.05</v>
      </c>
      <c r="J269" s="460">
        <v>5</v>
      </c>
      <c r="K269" s="448">
        <v>2.4</v>
      </c>
      <c r="L269" s="448">
        <v>12</v>
      </c>
      <c r="M269" s="448">
        <f t="shared" si="8"/>
        <v>-98.05</v>
      </c>
      <c r="N269" s="448">
        <f t="shared" si="9"/>
        <v>-89.1</v>
      </c>
      <c r="O269" s="461"/>
    </row>
    <row r="270" s="419" customFormat="1" customHeight="1" spans="1:15">
      <c r="A270" s="443" t="s">
        <v>1200</v>
      </c>
      <c r="B270" s="444" t="s">
        <v>1201</v>
      </c>
      <c r="C270" s="445"/>
      <c r="D270" s="446" t="s">
        <v>679</v>
      </c>
      <c r="E270" s="446" t="s">
        <v>685</v>
      </c>
      <c r="F270" s="446" t="s">
        <v>671</v>
      </c>
      <c r="G270" s="447">
        <v>2</v>
      </c>
      <c r="H270" s="448">
        <v>64.11</v>
      </c>
      <c r="I270" s="447">
        <v>128.21</v>
      </c>
      <c r="J270" s="460">
        <v>2</v>
      </c>
      <c r="K270" s="448">
        <v>6.98</v>
      </c>
      <c r="L270" s="448">
        <v>13.96</v>
      </c>
      <c r="M270" s="448">
        <f t="shared" si="8"/>
        <v>-114.25</v>
      </c>
      <c r="N270" s="448">
        <f t="shared" si="9"/>
        <v>-89.11</v>
      </c>
      <c r="O270" s="461"/>
    </row>
    <row r="271" s="419" customFormat="1" customHeight="1" spans="1:15">
      <c r="A271" s="443" t="s">
        <v>1202</v>
      </c>
      <c r="B271" s="444" t="s">
        <v>1203</v>
      </c>
      <c r="C271" s="445"/>
      <c r="D271" s="446" t="s">
        <v>679</v>
      </c>
      <c r="E271" s="446" t="s">
        <v>685</v>
      </c>
      <c r="F271" s="446" t="s">
        <v>671</v>
      </c>
      <c r="G271" s="447">
        <v>5</v>
      </c>
      <c r="H271" s="448">
        <v>12.82</v>
      </c>
      <c r="I271" s="447">
        <v>64.1</v>
      </c>
      <c r="J271" s="460">
        <v>5</v>
      </c>
      <c r="K271" s="448">
        <v>1.4</v>
      </c>
      <c r="L271" s="448">
        <v>7</v>
      </c>
      <c r="M271" s="448">
        <f t="shared" si="8"/>
        <v>-57.1</v>
      </c>
      <c r="N271" s="448">
        <f t="shared" si="9"/>
        <v>-89.08</v>
      </c>
      <c r="O271" s="461"/>
    </row>
    <row r="272" s="419" customFormat="1" customHeight="1" spans="1:15">
      <c r="A272" s="443" t="s">
        <v>1204</v>
      </c>
      <c r="B272" s="444" t="s">
        <v>1205</v>
      </c>
      <c r="C272" s="445"/>
      <c r="D272" s="446" t="s">
        <v>679</v>
      </c>
      <c r="E272" s="446" t="s">
        <v>685</v>
      </c>
      <c r="F272" s="446" t="s">
        <v>671</v>
      </c>
      <c r="G272" s="447">
        <v>4</v>
      </c>
      <c r="H272" s="448">
        <v>305.98</v>
      </c>
      <c r="I272" s="447">
        <v>1223.93</v>
      </c>
      <c r="J272" s="460">
        <v>4</v>
      </c>
      <c r="K272" s="448">
        <v>33.29</v>
      </c>
      <c r="L272" s="448">
        <v>133.16</v>
      </c>
      <c r="M272" s="448">
        <f t="shared" si="8"/>
        <v>-1090.77</v>
      </c>
      <c r="N272" s="448">
        <f t="shared" si="9"/>
        <v>-89.12</v>
      </c>
      <c r="O272" s="461"/>
    </row>
    <row r="273" s="419" customFormat="1" customHeight="1" spans="1:15">
      <c r="A273" s="443" t="s">
        <v>1206</v>
      </c>
      <c r="B273" s="444" t="s">
        <v>1207</v>
      </c>
      <c r="C273" s="445"/>
      <c r="D273" s="446" t="s">
        <v>679</v>
      </c>
      <c r="E273" s="446" t="s">
        <v>667</v>
      </c>
      <c r="F273" s="446" t="s">
        <v>671</v>
      </c>
      <c r="G273" s="447">
        <v>94</v>
      </c>
      <c r="H273" s="448">
        <v>9.73</v>
      </c>
      <c r="I273" s="447">
        <v>915.05</v>
      </c>
      <c r="J273" s="460">
        <v>94</v>
      </c>
      <c r="K273" s="448">
        <v>3.41</v>
      </c>
      <c r="L273" s="448">
        <v>320.54</v>
      </c>
      <c r="M273" s="448">
        <f t="shared" si="8"/>
        <v>-594.51</v>
      </c>
      <c r="N273" s="448">
        <f t="shared" si="9"/>
        <v>-64.97</v>
      </c>
      <c r="O273" s="461"/>
    </row>
    <row r="274" s="419" customFormat="1" customHeight="1" spans="1:15">
      <c r="A274" s="443" t="s">
        <v>1208</v>
      </c>
      <c r="B274" s="444" t="s">
        <v>1209</v>
      </c>
      <c r="C274" s="445"/>
      <c r="D274" s="446" t="s">
        <v>679</v>
      </c>
      <c r="E274" s="446" t="s">
        <v>685</v>
      </c>
      <c r="F274" s="446" t="s">
        <v>671</v>
      </c>
      <c r="G274" s="447">
        <v>1</v>
      </c>
      <c r="H274" s="448">
        <v>3.41</v>
      </c>
      <c r="I274" s="447">
        <v>3.41</v>
      </c>
      <c r="J274" s="460">
        <v>1</v>
      </c>
      <c r="K274" s="448">
        <v>0.19</v>
      </c>
      <c r="L274" s="448">
        <v>0.19</v>
      </c>
      <c r="M274" s="448">
        <f t="shared" si="8"/>
        <v>-3.22</v>
      </c>
      <c r="N274" s="448">
        <f t="shared" si="9"/>
        <v>-94.43</v>
      </c>
      <c r="O274" s="461"/>
    </row>
    <row r="275" s="419" customFormat="1" customHeight="1" spans="1:15">
      <c r="A275" s="443" t="s">
        <v>1210</v>
      </c>
      <c r="B275" s="444" t="s">
        <v>1211</v>
      </c>
      <c r="C275" s="445"/>
      <c r="D275" s="446" t="s">
        <v>679</v>
      </c>
      <c r="E275" s="446" t="s">
        <v>685</v>
      </c>
      <c r="F275" s="446" t="s">
        <v>671</v>
      </c>
      <c r="G275" s="447">
        <v>1</v>
      </c>
      <c r="H275" s="448">
        <v>5.12</v>
      </c>
      <c r="I275" s="447">
        <v>5.12</v>
      </c>
      <c r="J275" s="460">
        <v>1</v>
      </c>
      <c r="K275" s="448">
        <v>0.28</v>
      </c>
      <c r="L275" s="448">
        <v>0.28</v>
      </c>
      <c r="M275" s="448">
        <f t="shared" si="8"/>
        <v>-4.84</v>
      </c>
      <c r="N275" s="448">
        <f t="shared" si="9"/>
        <v>-94.53</v>
      </c>
      <c r="O275" s="461"/>
    </row>
    <row r="276" s="419" customFormat="1" customHeight="1" spans="1:15">
      <c r="A276" s="443" t="s">
        <v>1212</v>
      </c>
      <c r="B276" s="444" t="s">
        <v>1213</v>
      </c>
      <c r="C276" s="445"/>
      <c r="D276" s="446" t="s">
        <v>679</v>
      </c>
      <c r="E276" s="446" t="s">
        <v>685</v>
      </c>
      <c r="F276" s="446" t="s">
        <v>671</v>
      </c>
      <c r="G276" s="447">
        <v>2</v>
      </c>
      <c r="H276" s="448">
        <v>3</v>
      </c>
      <c r="I276" s="447">
        <v>5.99</v>
      </c>
      <c r="J276" s="460">
        <v>2</v>
      </c>
      <c r="K276" s="448">
        <v>0.16</v>
      </c>
      <c r="L276" s="448">
        <v>0.32</v>
      </c>
      <c r="M276" s="448">
        <f t="shared" si="8"/>
        <v>-5.67</v>
      </c>
      <c r="N276" s="448">
        <f t="shared" si="9"/>
        <v>-94.66</v>
      </c>
      <c r="O276" s="461"/>
    </row>
    <row r="277" s="419" customFormat="1" customHeight="1" spans="1:15">
      <c r="A277" s="443" t="s">
        <v>1214</v>
      </c>
      <c r="B277" s="444" t="s">
        <v>1215</v>
      </c>
      <c r="C277" s="445"/>
      <c r="D277" s="446" t="s">
        <v>679</v>
      </c>
      <c r="E277" s="446" t="s">
        <v>685</v>
      </c>
      <c r="F277" s="446" t="s">
        <v>671</v>
      </c>
      <c r="G277" s="447">
        <v>14</v>
      </c>
      <c r="H277" s="448">
        <v>3.42</v>
      </c>
      <c r="I277" s="447">
        <v>47.85</v>
      </c>
      <c r="J277" s="460">
        <v>14</v>
      </c>
      <c r="K277" s="448">
        <v>0.19</v>
      </c>
      <c r="L277" s="448">
        <v>2.66</v>
      </c>
      <c r="M277" s="448">
        <f t="shared" si="8"/>
        <v>-45.19</v>
      </c>
      <c r="N277" s="448">
        <f t="shared" si="9"/>
        <v>-94.44</v>
      </c>
      <c r="O277" s="461"/>
    </row>
    <row r="278" s="419" customFormat="1" customHeight="1" spans="1:15">
      <c r="A278" s="443" t="s">
        <v>1216</v>
      </c>
      <c r="B278" s="444" t="s">
        <v>1217</v>
      </c>
      <c r="C278" s="445"/>
      <c r="D278" s="446" t="s">
        <v>679</v>
      </c>
      <c r="E278" s="446" t="s">
        <v>685</v>
      </c>
      <c r="F278" s="446" t="s">
        <v>671</v>
      </c>
      <c r="G278" s="447">
        <v>6</v>
      </c>
      <c r="H278" s="448">
        <v>1.71</v>
      </c>
      <c r="I278" s="447">
        <v>10.25</v>
      </c>
      <c r="J278" s="460">
        <v>6</v>
      </c>
      <c r="K278" s="448">
        <v>0.09</v>
      </c>
      <c r="L278" s="448">
        <v>0.54</v>
      </c>
      <c r="M278" s="448">
        <f t="shared" si="8"/>
        <v>-9.71</v>
      </c>
      <c r="N278" s="448">
        <f t="shared" si="9"/>
        <v>-94.73</v>
      </c>
      <c r="O278" s="461"/>
    </row>
    <row r="279" s="419" customFormat="1" customHeight="1" spans="1:15">
      <c r="A279" s="443" t="s">
        <v>1218</v>
      </c>
      <c r="B279" s="444" t="s">
        <v>1219</v>
      </c>
      <c r="C279" s="445"/>
      <c r="D279" s="446" t="s">
        <v>679</v>
      </c>
      <c r="E279" s="446" t="s">
        <v>685</v>
      </c>
      <c r="F279" s="446" t="s">
        <v>671</v>
      </c>
      <c r="G279" s="447">
        <v>2</v>
      </c>
      <c r="H279" s="448">
        <v>106.84</v>
      </c>
      <c r="I279" s="447">
        <v>213.68</v>
      </c>
      <c r="J279" s="460">
        <v>2</v>
      </c>
      <c r="K279" s="448">
        <v>11.62</v>
      </c>
      <c r="L279" s="448">
        <v>23.24</v>
      </c>
      <c r="M279" s="448">
        <f t="shared" si="8"/>
        <v>-190.44</v>
      </c>
      <c r="N279" s="448">
        <f t="shared" si="9"/>
        <v>-89.12</v>
      </c>
      <c r="O279" s="461"/>
    </row>
    <row r="280" s="419" customFormat="1" customHeight="1" spans="1:15">
      <c r="A280" s="443" t="s">
        <v>1220</v>
      </c>
      <c r="B280" s="444" t="s">
        <v>1221</v>
      </c>
      <c r="C280" s="445"/>
      <c r="D280" s="446" t="s">
        <v>679</v>
      </c>
      <c r="E280" s="446" t="s">
        <v>685</v>
      </c>
      <c r="F280" s="446" t="s">
        <v>671</v>
      </c>
      <c r="G280" s="447">
        <v>11</v>
      </c>
      <c r="H280" s="448">
        <v>6.42</v>
      </c>
      <c r="I280" s="447">
        <v>70.66</v>
      </c>
      <c r="J280" s="460">
        <v>11</v>
      </c>
      <c r="K280" s="448">
        <v>0.7</v>
      </c>
      <c r="L280" s="448">
        <v>7.7</v>
      </c>
      <c r="M280" s="448">
        <f t="shared" si="8"/>
        <v>-62.96</v>
      </c>
      <c r="N280" s="448">
        <f t="shared" si="9"/>
        <v>-89.1</v>
      </c>
      <c r="O280" s="461"/>
    </row>
    <row r="281" s="419" customFormat="1" customHeight="1" spans="1:15">
      <c r="A281" s="443" t="s">
        <v>1222</v>
      </c>
      <c r="B281" s="444" t="s">
        <v>1223</v>
      </c>
      <c r="C281" s="445"/>
      <c r="D281" s="446" t="s">
        <v>679</v>
      </c>
      <c r="E281" s="446" t="s">
        <v>685</v>
      </c>
      <c r="F281" s="446" t="s">
        <v>671</v>
      </c>
      <c r="G281" s="447">
        <v>2</v>
      </c>
      <c r="H281" s="448">
        <v>21</v>
      </c>
      <c r="I281" s="447">
        <v>42</v>
      </c>
      <c r="J281" s="460">
        <v>2</v>
      </c>
      <c r="K281" s="448">
        <v>2.29</v>
      </c>
      <c r="L281" s="448">
        <v>4.58</v>
      </c>
      <c r="M281" s="448">
        <f t="shared" si="8"/>
        <v>-37.42</v>
      </c>
      <c r="N281" s="448">
        <f t="shared" si="9"/>
        <v>-89.1</v>
      </c>
      <c r="O281" s="461"/>
    </row>
    <row r="282" s="419" customFormat="1" customHeight="1" spans="1:15">
      <c r="A282" s="443" t="s">
        <v>1224</v>
      </c>
      <c r="B282" s="444" t="s">
        <v>1225</v>
      </c>
      <c r="C282" s="445"/>
      <c r="D282" s="446" t="s">
        <v>679</v>
      </c>
      <c r="E282" s="446" t="s">
        <v>685</v>
      </c>
      <c r="F282" s="446" t="s">
        <v>671</v>
      </c>
      <c r="G282" s="447">
        <v>1</v>
      </c>
      <c r="H282" s="448">
        <v>206.84</v>
      </c>
      <c r="I282" s="447">
        <v>206.84</v>
      </c>
      <c r="J282" s="460">
        <v>1</v>
      </c>
      <c r="K282" s="448">
        <v>22.5</v>
      </c>
      <c r="L282" s="448">
        <v>22.5</v>
      </c>
      <c r="M282" s="448">
        <f t="shared" si="8"/>
        <v>-184.34</v>
      </c>
      <c r="N282" s="448">
        <f t="shared" si="9"/>
        <v>-89.12</v>
      </c>
      <c r="O282" s="461"/>
    </row>
    <row r="283" s="419" customFormat="1" customHeight="1" spans="1:15">
      <c r="A283" s="443" t="s">
        <v>1226</v>
      </c>
      <c r="B283" s="444" t="s">
        <v>1227</v>
      </c>
      <c r="C283" s="445"/>
      <c r="D283" s="446" t="s">
        <v>679</v>
      </c>
      <c r="E283" s="446" t="s">
        <v>685</v>
      </c>
      <c r="F283" s="446" t="s">
        <v>671</v>
      </c>
      <c r="G283" s="447">
        <v>16</v>
      </c>
      <c r="H283" s="448">
        <v>23.7</v>
      </c>
      <c r="I283" s="447">
        <v>379.2</v>
      </c>
      <c r="J283" s="460">
        <v>16</v>
      </c>
      <c r="K283" s="448">
        <v>2.58</v>
      </c>
      <c r="L283" s="448">
        <v>41.28</v>
      </c>
      <c r="M283" s="448">
        <f t="shared" si="8"/>
        <v>-337.92</v>
      </c>
      <c r="N283" s="448">
        <f t="shared" si="9"/>
        <v>-89.11</v>
      </c>
      <c r="O283" s="461"/>
    </row>
    <row r="284" s="419" customFormat="1" customHeight="1" spans="1:15">
      <c r="A284" s="443" t="s">
        <v>1228</v>
      </c>
      <c r="B284" s="444" t="s">
        <v>1229</v>
      </c>
      <c r="C284" s="445"/>
      <c r="D284" s="446" t="s">
        <v>679</v>
      </c>
      <c r="E284" s="446" t="s">
        <v>685</v>
      </c>
      <c r="F284" s="446" t="s">
        <v>671</v>
      </c>
      <c r="G284" s="447">
        <v>1</v>
      </c>
      <c r="H284" s="448">
        <v>38.46</v>
      </c>
      <c r="I284" s="447">
        <v>38.46</v>
      </c>
      <c r="J284" s="460">
        <v>1</v>
      </c>
      <c r="K284" s="448">
        <v>4.18</v>
      </c>
      <c r="L284" s="448">
        <v>4.18</v>
      </c>
      <c r="M284" s="448">
        <f t="shared" si="8"/>
        <v>-34.28</v>
      </c>
      <c r="N284" s="448">
        <f t="shared" si="9"/>
        <v>-89.13</v>
      </c>
      <c r="O284" s="461"/>
    </row>
    <row r="285" s="419" customFormat="1" customHeight="1" spans="1:15">
      <c r="A285" s="443" t="s">
        <v>1230</v>
      </c>
      <c r="B285" s="444" t="s">
        <v>1231</v>
      </c>
      <c r="C285" s="445"/>
      <c r="D285" s="446" t="s">
        <v>679</v>
      </c>
      <c r="E285" s="446" t="s">
        <v>685</v>
      </c>
      <c r="F285" s="446" t="s">
        <v>671</v>
      </c>
      <c r="G285" s="447">
        <v>2</v>
      </c>
      <c r="H285" s="448">
        <v>32</v>
      </c>
      <c r="I285" s="447">
        <v>64</v>
      </c>
      <c r="J285" s="460">
        <v>2</v>
      </c>
      <c r="K285" s="448">
        <v>3.48</v>
      </c>
      <c r="L285" s="448">
        <v>6.96</v>
      </c>
      <c r="M285" s="448">
        <f t="shared" si="8"/>
        <v>-57.04</v>
      </c>
      <c r="N285" s="448">
        <f t="shared" si="9"/>
        <v>-89.13</v>
      </c>
      <c r="O285" s="461"/>
    </row>
    <row r="286" s="419" customFormat="1" customHeight="1" spans="1:15">
      <c r="A286" s="443" t="s">
        <v>1232</v>
      </c>
      <c r="B286" s="444" t="s">
        <v>1233</v>
      </c>
      <c r="C286" s="445"/>
      <c r="D286" s="446" t="s">
        <v>679</v>
      </c>
      <c r="E286" s="446" t="s">
        <v>685</v>
      </c>
      <c r="F286" s="446" t="s">
        <v>671</v>
      </c>
      <c r="G286" s="447">
        <v>3</v>
      </c>
      <c r="H286" s="448">
        <v>37.52</v>
      </c>
      <c r="I286" s="447">
        <v>112.55</v>
      </c>
      <c r="J286" s="460">
        <v>3</v>
      </c>
      <c r="K286" s="448">
        <v>4.08</v>
      </c>
      <c r="L286" s="448">
        <v>12.24</v>
      </c>
      <c r="M286" s="448">
        <f t="shared" si="8"/>
        <v>-100.31</v>
      </c>
      <c r="N286" s="448">
        <f t="shared" si="9"/>
        <v>-89.12</v>
      </c>
      <c r="O286" s="461"/>
    </row>
    <row r="287" s="419" customFormat="1" customHeight="1" spans="1:15">
      <c r="A287" s="443" t="s">
        <v>1234</v>
      </c>
      <c r="B287" s="444" t="s">
        <v>1235</v>
      </c>
      <c r="C287" s="445"/>
      <c r="D287" s="446" t="s">
        <v>679</v>
      </c>
      <c r="E287" s="446" t="s">
        <v>685</v>
      </c>
      <c r="F287" s="446" t="s">
        <v>671</v>
      </c>
      <c r="G287" s="447">
        <v>4</v>
      </c>
      <c r="H287" s="448">
        <v>317.95</v>
      </c>
      <c r="I287" s="447">
        <v>1271.79</v>
      </c>
      <c r="J287" s="460">
        <v>4</v>
      </c>
      <c r="K287" s="448">
        <v>34.59</v>
      </c>
      <c r="L287" s="448">
        <v>138.36</v>
      </c>
      <c r="M287" s="448">
        <f t="shared" si="8"/>
        <v>-1133.43</v>
      </c>
      <c r="N287" s="448">
        <f t="shared" si="9"/>
        <v>-89.12</v>
      </c>
      <c r="O287" s="461"/>
    </row>
    <row r="288" s="419" customFormat="1" customHeight="1" spans="1:15">
      <c r="A288" s="443" t="s">
        <v>1236</v>
      </c>
      <c r="B288" s="444" t="s">
        <v>1237</v>
      </c>
      <c r="C288" s="445"/>
      <c r="D288" s="446" t="s">
        <v>679</v>
      </c>
      <c r="E288" s="446" t="s">
        <v>685</v>
      </c>
      <c r="F288" s="446" t="s">
        <v>671</v>
      </c>
      <c r="G288" s="447">
        <v>2</v>
      </c>
      <c r="H288" s="448">
        <v>40</v>
      </c>
      <c r="I288" s="447">
        <v>80</v>
      </c>
      <c r="J288" s="460">
        <v>2</v>
      </c>
      <c r="K288" s="448">
        <v>4.35</v>
      </c>
      <c r="L288" s="448">
        <v>8.7</v>
      </c>
      <c r="M288" s="448">
        <f t="shared" si="8"/>
        <v>-71.3</v>
      </c>
      <c r="N288" s="448">
        <f t="shared" si="9"/>
        <v>-89.13</v>
      </c>
      <c r="O288" s="461"/>
    </row>
    <row r="289" s="419" customFormat="1" customHeight="1" spans="1:15">
      <c r="A289" s="443" t="s">
        <v>1238</v>
      </c>
      <c r="B289" s="444" t="s">
        <v>1239</v>
      </c>
      <c r="C289" s="445"/>
      <c r="D289" s="446" t="s">
        <v>679</v>
      </c>
      <c r="E289" s="446" t="s">
        <v>685</v>
      </c>
      <c r="F289" s="446" t="s">
        <v>671</v>
      </c>
      <c r="G289" s="447">
        <v>4</v>
      </c>
      <c r="H289" s="448">
        <v>39.39</v>
      </c>
      <c r="I289" s="447">
        <v>157.54</v>
      </c>
      <c r="J289" s="460">
        <v>4</v>
      </c>
      <c r="K289" s="448">
        <v>4.29</v>
      </c>
      <c r="L289" s="448">
        <v>17.16</v>
      </c>
      <c r="M289" s="448">
        <f t="shared" si="8"/>
        <v>-140.38</v>
      </c>
      <c r="N289" s="448">
        <f t="shared" si="9"/>
        <v>-89.11</v>
      </c>
      <c r="O289" s="461"/>
    </row>
    <row r="290" s="419" customFormat="1" customHeight="1" spans="1:15">
      <c r="A290" s="443" t="s">
        <v>1240</v>
      </c>
      <c r="B290" s="444" t="s">
        <v>1241</v>
      </c>
      <c r="C290" s="445"/>
      <c r="D290" s="446" t="s">
        <v>679</v>
      </c>
      <c r="E290" s="446" t="s">
        <v>685</v>
      </c>
      <c r="F290" s="446" t="s">
        <v>671</v>
      </c>
      <c r="G290" s="447">
        <v>2</v>
      </c>
      <c r="H290" s="448">
        <v>72.65</v>
      </c>
      <c r="I290" s="447">
        <v>145.3</v>
      </c>
      <c r="J290" s="460">
        <v>2</v>
      </c>
      <c r="K290" s="448">
        <v>7.9</v>
      </c>
      <c r="L290" s="448">
        <v>15.8</v>
      </c>
      <c r="M290" s="448">
        <f t="shared" si="8"/>
        <v>-129.5</v>
      </c>
      <c r="N290" s="448">
        <f t="shared" si="9"/>
        <v>-89.13</v>
      </c>
      <c r="O290" s="461"/>
    </row>
    <row r="291" s="419" customFormat="1" customHeight="1" spans="1:15">
      <c r="A291" s="443" t="s">
        <v>1242</v>
      </c>
      <c r="B291" s="444" t="s">
        <v>1243</v>
      </c>
      <c r="C291" s="445"/>
      <c r="D291" s="446" t="s">
        <v>679</v>
      </c>
      <c r="E291" s="446" t="s">
        <v>685</v>
      </c>
      <c r="F291" s="446" t="s">
        <v>671</v>
      </c>
      <c r="G291" s="447">
        <v>38</v>
      </c>
      <c r="H291" s="448">
        <v>15.39</v>
      </c>
      <c r="I291" s="447">
        <v>584.65</v>
      </c>
      <c r="J291" s="460">
        <v>38</v>
      </c>
      <c r="K291" s="448">
        <v>1.67</v>
      </c>
      <c r="L291" s="448">
        <v>63.46</v>
      </c>
      <c r="M291" s="448">
        <f t="shared" si="8"/>
        <v>-521.19</v>
      </c>
      <c r="N291" s="448">
        <f t="shared" si="9"/>
        <v>-89.15</v>
      </c>
      <c r="O291" s="461"/>
    </row>
    <row r="292" s="419" customFormat="1" customHeight="1" spans="1:15">
      <c r="A292" s="443" t="s">
        <v>1244</v>
      </c>
      <c r="B292" s="444" t="s">
        <v>1245</v>
      </c>
      <c r="C292" s="445"/>
      <c r="D292" s="446" t="s">
        <v>679</v>
      </c>
      <c r="E292" s="446" t="s">
        <v>685</v>
      </c>
      <c r="F292" s="446" t="s">
        <v>671</v>
      </c>
      <c r="G292" s="447">
        <v>1</v>
      </c>
      <c r="H292" s="448">
        <v>128.19</v>
      </c>
      <c r="I292" s="447">
        <v>128.19</v>
      </c>
      <c r="J292" s="460">
        <v>1</v>
      </c>
      <c r="K292" s="448">
        <v>13.95</v>
      </c>
      <c r="L292" s="448">
        <v>13.95</v>
      </c>
      <c r="M292" s="448">
        <f t="shared" si="8"/>
        <v>-114.24</v>
      </c>
      <c r="N292" s="448">
        <f t="shared" si="9"/>
        <v>-89.12</v>
      </c>
      <c r="O292" s="461"/>
    </row>
    <row r="293" s="419" customFormat="1" customHeight="1" spans="1:15">
      <c r="A293" s="443" t="s">
        <v>1246</v>
      </c>
      <c r="B293" s="444" t="s">
        <v>1247</v>
      </c>
      <c r="C293" s="445"/>
      <c r="D293" s="446" t="s">
        <v>679</v>
      </c>
      <c r="E293" s="446" t="s">
        <v>685</v>
      </c>
      <c r="F293" s="446" t="s">
        <v>671</v>
      </c>
      <c r="G293" s="447">
        <v>2</v>
      </c>
      <c r="H293" s="448">
        <v>60</v>
      </c>
      <c r="I293" s="447">
        <v>120</v>
      </c>
      <c r="J293" s="460">
        <v>2</v>
      </c>
      <c r="K293" s="448">
        <v>6.53</v>
      </c>
      <c r="L293" s="448">
        <v>13.06</v>
      </c>
      <c r="M293" s="448">
        <f t="shared" si="8"/>
        <v>-106.94</v>
      </c>
      <c r="N293" s="448">
        <f t="shared" si="9"/>
        <v>-89.12</v>
      </c>
      <c r="O293" s="461"/>
    </row>
    <row r="294" s="419" customFormat="1" customHeight="1" spans="1:15">
      <c r="A294" s="443" t="s">
        <v>1248</v>
      </c>
      <c r="B294" s="444" t="s">
        <v>1249</v>
      </c>
      <c r="C294" s="445"/>
      <c r="D294" s="446" t="s">
        <v>679</v>
      </c>
      <c r="E294" s="446" t="s">
        <v>685</v>
      </c>
      <c r="F294" s="446" t="s">
        <v>671</v>
      </c>
      <c r="G294" s="447">
        <v>1</v>
      </c>
      <c r="H294" s="448">
        <v>75</v>
      </c>
      <c r="I294" s="447">
        <v>75</v>
      </c>
      <c r="J294" s="460">
        <v>1</v>
      </c>
      <c r="K294" s="448">
        <v>8.16</v>
      </c>
      <c r="L294" s="448">
        <v>8.16</v>
      </c>
      <c r="M294" s="448">
        <f t="shared" si="8"/>
        <v>-66.84</v>
      </c>
      <c r="N294" s="448">
        <f t="shared" si="9"/>
        <v>-89.12</v>
      </c>
      <c r="O294" s="461"/>
    </row>
    <row r="295" s="419" customFormat="1" customHeight="1" spans="1:15">
      <c r="A295" s="443" t="s">
        <v>1250</v>
      </c>
      <c r="B295" s="444" t="s">
        <v>1251</v>
      </c>
      <c r="C295" s="445"/>
      <c r="D295" s="446" t="s">
        <v>679</v>
      </c>
      <c r="E295" s="446" t="s">
        <v>685</v>
      </c>
      <c r="F295" s="446" t="s">
        <v>671</v>
      </c>
      <c r="G295" s="447">
        <v>1</v>
      </c>
      <c r="H295" s="448">
        <v>80</v>
      </c>
      <c r="I295" s="447">
        <v>80</v>
      </c>
      <c r="J295" s="460">
        <v>1</v>
      </c>
      <c r="K295" s="448">
        <v>8.7</v>
      </c>
      <c r="L295" s="448">
        <v>8.7</v>
      </c>
      <c r="M295" s="448">
        <f t="shared" si="8"/>
        <v>-71.3</v>
      </c>
      <c r="N295" s="448">
        <f t="shared" si="9"/>
        <v>-89.13</v>
      </c>
      <c r="O295" s="461"/>
    </row>
    <row r="296" s="419" customFormat="1" customHeight="1" spans="1:15">
      <c r="A296" s="443" t="s">
        <v>1252</v>
      </c>
      <c r="B296" s="444" t="s">
        <v>1253</v>
      </c>
      <c r="C296" s="445"/>
      <c r="D296" s="446" t="s">
        <v>679</v>
      </c>
      <c r="E296" s="446" t="s">
        <v>685</v>
      </c>
      <c r="F296" s="446" t="s">
        <v>671</v>
      </c>
      <c r="G296" s="447">
        <v>8</v>
      </c>
      <c r="H296" s="448">
        <v>2.56</v>
      </c>
      <c r="I296" s="447">
        <v>20.47</v>
      </c>
      <c r="J296" s="460">
        <v>8</v>
      </c>
      <c r="K296" s="448">
        <v>0.28</v>
      </c>
      <c r="L296" s="448">
        <v>2.24</v>
      </c>
      <c r="M296" s="448">
        <f t="shared" si="8"/>
        <v>-18.23</v>
      </c>
      <c r="N296" s="448">
        <f t="shared" si="9"/>
        <v>-89.06</v>
      </c>
      <c r="O296" s="461"/>
    </row>
    <row r="297" s="419" customFormat="1" customHeight="1" spans="1:15">
      <c r="A297" s="443" t="s">
        <v>1254</v>
      </c>
      <c r="B297" s="444" t="s">
        <v>1255</v>
      </c>
      <c r="C297" s="445"/>
      <c r="D297" s="446" t="s">
        <v>679</v>
      </c>
      <c r="E297" s="446" t="s">
        <v>685</v>
      </c>
      <c r="F297" s="446" t="s">
        <v>671</v>
      </c>
      <c r="G297" s="447">
        <v>3</v>
      </c>
      <c r="H297" s="448">
        <v>2.91</v>
      </c>
      <c r="I297" s="447">
        <v>8.73</v>
      </c>
      <c r="J297" s="460">
        <v>3</v>
      </c>
      <c r="K297" s="448">
        <v>0.32</v>
      </c>
      <c r="L297" s="448">
        <v>0.96</v>
      </c>
      <c r="M297" s="448">
        <f t="shared" si="8"/>
        <v>-7.77</v>
      </c>
      <c r="N297" s="448">
        <f t="shared" si="9"/>
        <v>-89</v>
      </c>
      <c r="O297" s="461"/>
    </row>
    <row r="298" s="419" customFormat="1" customHeight="1" spans="1:15">
      <c r="A298" s="443" t="s">
        <v>1256</v>
      </c>
      <c r="B298" s="444" t="s">
        <v>1257</v>
      </c>
      <c r="C298" s="445"/>
      <c r="D298" s="446" t="s">
        <v>679</v>
      </c>
      <c r="E298" s="446" t="s">
        <v>685</v>
      </c>
      <c r="F298" s="446" t="s">
        <v>671</v>
      </c>
      <c r="G298" s="447">
        <v>2</v>
      </c>
      <c r="H298" s="448">
        <v>2</v>
      </c>
      <c r="I298" s="447">
        <v>4</v>
      </c>
      <c r="J298" s="460">
        <v>2</v>
      </c>
      <c r="K298" s="448">
        <v>0.22</v>
      </c>
      <c r="L298" s="448">
        <v>0.44</v>
      </c>
      <c r="M298" s="448">
        <f t="shared" si="8"/>
        <v>-3.56</v>
      </c>
      <c r="N298" s="448">
        <f t="shared" si="9"/>
        <v>-89</v>
      </c>
      <c r="O298" s="461"/>
    </row>
    <row r="299" s="419" customFormat="1" customHeight="1" spans="1:15">
      <c r="A299" s="443" t="s">
        <v>1258</v>
      </c>
      <c r="B299" s="444" t="s">
        <v>1259</v>
      </c>
      <c r="C299" s="445"/>
      <c r="D299" s="446" t="s">
        <v>679</v>
      </c>
      <c r="E299" s="446" t="s">
        <v>685</v>
      </c>
      <c r="F299" s="446" t="s">
        <v>671</v>
      </c>
      <c r="G299" s="447">
        <v>4</v>
      </c>
      <c r="H299" s="448">
        <v>2</v>
      </c>
      <c r="I299" s="447">
        <v>8</v>
      </c>
      <c r="J299" s="460">
        <v>4</v>
      </c>
      <c r="K299" s="448">
        <v>0.22</v>
      </c>
      <c r="L299" s="448">
        <v>0.88</v>
      </c>
      <c r="M299" s="448">
        <f t="shared" si="8"/>
        <v>-7.12</v>
      </c>
      <c r="N299" s="448">
        <f t="shared" si="9"/>
        <v>-89</v>
      </c>
      <c r="O299" s="461"/>
    </row>
    <row r="300" s="419" customFormat="1" customHeight="1" spans="1:15">
      <c r="A300" s="443" t="s">
        <v>1260</v>
      </c>
      <c r="B300" s="444" t="s">
        <v>1261</v>
      </c>
      <c r="C300" s="445"/>
      <c r="D300" s="446" t="s">
        <v>679</v>
      </c>
      <c r="E300" s="446" t="s">
        <v>685</v>
      </c>
      <c r="F300" s="446" t="s">
        <v>671</v>
      </c>
      <c r="G300" s="447">
        <v>1</v>
      </c>
      <c r="H300" s="448">
        <v>3.4</v>
      </c>
      <c r="I300" s="447">
        <v>3.4</v>
      </c>
      <c r="J300" s="460">
        <v>1</v>
      </c>
      <c r="K300" s="448">
        <v>0.37</v>
      </c>
      <c r="L300" s="448">
        <v>0.37</v>
      </c>
      <c r="M300" s="448">
        <f t="shared" si="8"/>
        <v>-3.03</v>
      </c>
      <c r="N300" s="448">
        <f t="shared" si="9"/>
        <v>-89.12</v>
      </c>
      <c r="O300" s="461"/>
    </row>
    <row r="301" s="419" customFormat="1" customHeight="1" spans="1:15">
      <c r="A301" s="443" t="s">
        <v>1262</v>
      </c>
      <c r="B301" s="444" t="s">
        <v>1263</v>
      </c>
      <c r="C301" s="445"/>
      <c r="D301" s="446" t="s">
        <v>679</v>
      </c>
      <c r="E301" s="446" t="s">
        <v>667</v>
      </c>
      <c r="F301" s="446" t="s">
        <v>671</v>
      </c>
      <c r="G301" s="447">
        <v>6</v>
      </c>
      <c r="H301" s="448">
        <v>413.25</v>
      </c>
      <c r="I301" s="447">
        <v>2479.51</v>
      </c>
      <c r="J301" s="460">
        <v>6</v>
      </c>
      <c r="K301" s="448">
        <v>144.64</v>
      </c>
      <c r="L301" s="448">
        <v>867.84</v>
      </c>
      <c r="M301" s="448">
        <f t="shared" si="8"/>
        <v>-1611.67</v>
      </c>
      <c r="N301" s="448">
        <f t="shared" si="9"/>
        <v>-65</v>
      </c>
      <c r="O301" s="461"/>
    </row>
    <row r="302" s="419" customFormat="1" customHeight="1" spans="1:15">
      <c r="A302" s="443" t="s">
        <v>1264</v>
      </c>
      <c r="B302" s="444" t="s">
        <v>1265</v>
      </c>
      <c r="C302" s="445"/>
      <c r="D302" s="446" t="s">
        <v>679</v>
      </c>
      <c r="E302" s="446" t="s">
        <v>685</v>
      </c>
      <c r="F302" s="446" t="s">
        <v>671</v>
      </c>
      <c r="G302" s="447">
        <v>2</v>
      </c>
      <c r="H302" s="448">
        <v>2.91</v>
      </c>
      <c r="I302" s="447">
        <v>5.82</v>
      </c>
      <c r="J302" s="460">
        <v>2</v>
      </c>
      <c r="K302" s="448">
        <v>0.32</v>
      </c>
      <c r="L302" s="448">
        <v>0.64</v>
      </c>
      <c r="M302" s="448">
        <f t="shared" si="8"/>
        <v>-5.18</v>
      </c>
      <c r="N302" s="448">
        <f t="shared" si="9"/>
        <v>-89</v>
      </c>
      <c r="O302" s="461"/>
    </row>
    <row r="303" s="419" customFormat="1" customHeight="1" spans="1:15">
      <c r="A303" s="443" t="s">
        <v>1266</v>
      </c>
      <c r="B303" s="444" t="s">
        <v>1267</v>
      </c>
      <c r="C303" s="445"/>
      <c r="D303" s="446" t="s">
        <v>679</v>
      </c>
      <c r="E303" s="446" t="s">
        <v>685</v>
      </c>
      <c r="F303" s="446" t="s">
        <v>671</v>
      </c>
      <c r="G303" s="447">
        <v>3</v>
      </c>
      <c r="H303" s="448">
        <v>6.29</v>
      </c>
      <c r="I303" s="447">
        <v>18.88</v>
      </c>
      <c r="J303" s="460">
        <v>3</v>
      </c>
      <c r="K303" s="448">
        <v>0.68</v>
      </c>
      <c r="L303" s="448">
        <v>2.04</v>
      </c>
      <c r="M303" s="448">
        <f t="shared" si="8"/>
        <v>-16.84</v>
      </c>
      <c r="N303" s="448">
        <f t="shared" si="9"/>
        <v>-89.19</v>
      </c>
      <c r="O303" s="461"/>
    </row>
    <row r="304" s="419" customFormat="1" customHeight="1" spans="1:15">
      <c r="A304" s="443" t="s">
        <v>1268</v>
      </c>
      <c r="B304" s="444" t="s">
        <v>1269</v>
      </c>
      <c r="C304" s="445"/>
      <c r="D304" s="446" t="s">
        <v>679</v>
      </c>
      <c r="E304" s="446" t="s">
        <v>685</v>
      </c>
      <c r="F304" s="446" t="s">
        <v>671</v>
      </c>
      <c r="G304" s="447">
        <v>1</v>
      </c>
      <c r="H304" s="448">
        <v>3.4</v>
      </c>
      <c r="I304" s="447">
        <v>3.4</v>
      </c>
      <c r="J304" s="460">
        <v>1</v>
      </c>
      <c r="K304" s="448">
        <v>0.37</v>
      </c>
      <c r="L304" s="448">
        <v>0.37</v>
      </c>
      <c r="M304" s="448">
        <f t="shared" si="8"/>
        <v>-3.03</v>
      </c>
      <c r="N304" s="448">
        <f t="shared" si="9"/>
        <v>-89.12</v>
      </c>
      <c r="O304" s="461"/>
    </row>
    <row r="305" s="419" customFormat="1" customHeight="1" spans="1:15">
      <c r="A305" s="443" t="s">
        <v>1270</v>
      </c>
      <c r="B305" s="444" t="s">
        <v>1271</v>
      </c>
      <c r="C305" s="445"/>
      <c r="D305" s="446" t="s">
        <v>679</v>
      </c>
      <c r="E305" s="446" t="s">
        <v>685</v>
      </c>
      <c r="F305" s="446" t="s">
        <v>671</v>
      </c>
      <c r="G305" s="447">
        <v>3</v>
      </c>
      <c r="H305" s="448">
        <v>79.54</v>
      </c>
      <c r="I305" s="447">
        <v>238.61</v>
      </c>
      <c r="J305" s="460">
        <v>3</v>
      </c>
      <c r="K305" s="448">
        <v>8.65</v>
      </c>
      <c r="L305" s="448">
        <v>25.95</v>
      </c>
      <c r="M305" s="448">
        <f t="shared" si="8"/>
        <v>-212.66</v>
      </c>
      <c r="N305" s="448">
        <f t="shared" si="9"/>
        <v>-89.12</v>
      </c>
      <c r="O305" s="461"/>
    </row>
    <row r="306" s="419" customFormat="1" customHeight="1" spans="1:15">
      <c r="A306" s="443" t="s">
        <v>1272</v>
      </c>
      <c r="B306" s="444" t="s">
        <v>1273</v>
      </c>
      <c r="C306" s="445"/>
      <c r="D306" s="446" t="s">
        <v>679</v>
      </c>
      <c r="E306" s="446" t="s">
        <v>685</v>
      </c>
      <c r="F306" s="446" t="s">
        <v>671</v>
      </c>
      <c r="G306" s="447">
        <v>4</v>
      </c>
      <c r="H306" s="448">
        <v>56.27</v>
      </c>
      <c r="I306" s="447">
        <v>225.07</v>
      </c>
      <c r="J306" s="460">
        <v>4</v>
      </c>
      <c r="K306" s="448">
        <v>6.12</v>
      </c>
      <c r="L306" s="448">
        <v>24.48</v>
      </c>
      <c r="M306" s="448">
        <f t="shared" si="8"/>
        <v>-200.59</v>
      </c>
      <c r="N306" s="448">
        <f t="shared" si="9"/>
        <v>-89.12</v>
      </c>
      <c r="O306" s="461"/>
    </row>
    <row r="307" s="419" customFormat="1" customHeight="1" spans="1:15">
      <c r="A307" s="443" t="s">
        <v>1274</v>
      </c>
      <c r="B307" s="444" t="s">
        <v>1275</v>
      </c>
      <c r="C307" s="445"/>
      <c r="D307" s="446" t="s">
        <v>679</v>
      </c>
      <c r="E307" s="446" t="s">
        <v>685</v>
      </c>
      <c r="F307" s="446" t="s">
        <v>671</v>
      </c>
      <c r="G307" s="447">
        <v>1</v>
      </c>
      <c r="H307" s="448">
        <v>6.51</v>
      </c>
      <c r="I307" s="447">
        <v>6.51</v>
      </c>
      <c r="J307" s="460">
        <v>1</v>
      </c>
      <c r="K307" s="448">
        <v>0.71</v>
      </c>
      <c r="L307" s="448">
        <v>0.71</v>
      </c>
      <c r="M307" s="448">
        <f t="shared" si="8"/>
        <v>-5.8</v>
      </c>
      <c r="N307" s="448">
        <f t="shared" si="9"/>
        <v>-89.09</v>
      </c>
      <c r="O307" s="461"/>
    </row>
    <row r="308" s="419" customFormat="1" customHeight="1" spans="1:15">
      <c r="A308" s="443" t="s">
        <v>1276</v>
      </c>
      <c r="B308" s="444" t="s">
        <v>1277</v>
      </c>
      <c r="C308" s="445"/>
      <c r="D308" s="446" t="s">
        <v>679</v>
      </c>
      <c r="E308" s="446" t="s">
        <v>685</v>
      </c>
      <c r="F308" s="446" t="s">
        <v>671</v>
      </c>
      <c r="G308" s="447">
        <v>10</v>
      </c>
      <c r="H308" s="448">
        <v>5.98</v>
      </c>
      <c r="I308" s="447">
        <v>59.83</v>
      </c>
      <c r="J308" s="460">
        <v>10</v>
      </c>
      <c r="K308" s="448">
        <v>0.65</v>
      </c>
      <c r="L308" s="448">
        <v>6.5</v>
      </c>
      <c r="M308" s="448">
        <f t="shared" si="8"/>
        <v>-53.33</v>
      </c>
      <c r="N308" s="448">
        <f t="shared" si="9"/>
        <v>-89.14</v>
      </c>
      <c r="O308" s="461"/>
    </row>
    <row r="309" s="419" customFormat="1" customHeight="1" spans="1:15">
      <c r="A309" s="443" t="s">
        <v>1278</v>
      </c>
      <c r="B309" s="444" t="s">
        <v>1279</v>
      </c>
      <c r="C309" s="445"/>
      <c r="D309" s="446" t="s">
        <v>679</v>
      </c>
      <c r="E309" s="446" t="s">
        <v>685</v>
      </c>
      <c r="F309" s="446" t="s">
        <v>671</v>
      </c>
      <c r="G309" s="447">
        <v>2</v>
      </c>
      <c r="H309" s="448">
        <v>6</v>
      </c>
      <c r="I309" s="447">
        <v>12</v>
      </c>
      <c r="J309" s="460">
        <v>2</v>
      </c>
      <c r="K309" s="448">
        <v>0.65</v>
      </c>
      <c r="L309" s="448">
        <v>1.3</v>
      </c>
      <c r="M309" s="448">
        <f t="shared" si="8"/>
        <v>-10.7</v>
      </c>
      <c r="N309" s="448">
        <f t="shared" si="9"/>
        <v>-89.17</v>
      </c>
      <c r="O309" s="461"/>
    </row>
    <row r="310" s="419" customFormat="1" customHeight="1" spans="1:15">
      <c r="A310" s="443" t="s">
        <v>1280</v>
      </c>
      <c r="B310" s="444" t="s">
        <v>1281</v>
      </c>
      <c r="C310" s="445"/>
      <c r="D310" s="446" t="s">
        <v>679</v>
      </c>
      <c r="E310" s="446" t="s">
        <v>685</v>
      </c>
      <c r="F310" s="446" t="s">
        <v>671</v>
      </c>
      <c r="G310" s="447">
        <v>8</v>
      </c>
      <c r="H310" s="448">
        <v>2.5</v>
      </c>
      <c r="I310" s="447">
        <v>20</v>
      </c>
      <c r="J310" s="460">
        <v>8</v>
      </c>
      <c r="K310" s="448">
        <v>0.27</v>
      </c>
      <c r="L310" s="448">
        <v>2.16</v>
      </c>
      <c r="M310" s="448">
        <f t="shared" si="8"/>
        <v>-17.84</v>
      </c>
      <c r="N310" s="448">
        <f t="shared" si="9"/>
        <v>-89.2</v>
      </c>
      <c r="O310" s="461"/>
    </row>
    <row r="311" s="419" customFormat="1" customHeight="1" spans="1:15">
      <c r="A311" s="443" t="s">
        <v>1282</v>
      </c>
      <c r="B311" s="444" t="s">
        <v>1283</v>
      </c>
      <c r="C311" s="445"/>
      <c r="D311" s="446" t="s">
        <v>679</v>
      </c>
      <c r="E311" s="446" t="s">
        <v>685</v>
      </c>
      <c r="F311" s="446" t="s">
        <v>671</v>
      </c>
      <c r="G311" s="447">
        <v>7</v>
      </c>
      <c r="H311" s="448">
        <v>7.52</v>
      </c>
      <c r="I311" s="447">
        <v>52.62</v>
      </c>
      <c r="J311" s="460">
        <v>7</v>
      </c>
      <c r="K311" s="448">
        <v>0.82</v>
      </c>
      <c r="L311" s="448">
        <v>5.74</v>
      </c>
      <c r="M311" s="448">
        <f t="shared" si="8"/>
        <v>-46.88</v>
      </c>
      <c r="N311" s="448">
        <f t="shared" si="9"/>
        <v>-89.09</v>
      </c>
      <c r="O311" s="461"/>
    </row>
    <row r="312" s="419" customFormat="1" customHeight="1" spans="1:15">
      <c r="A312" s="443" t="s">
        <v>1284</v>
      </c>
      <c r="B312" s="444" t="s">
        <v>1285</v>
      </c>
      <c r="C312" s="445"/>
      <c r="D312" s="446" t="s">
        <v>679</v>
      </c>
      <c r="E312" s="446" t="s">
        <v>685</v>
      </c>
      <c r="F312" s="446" t="s">
        <v>671</v>
      </c>
      <c r="G312" s="447">
        <v>8</v>
      </c>
      <c r="H312" s="448">
        <v>1.62</v>
      </c>
      <c r="I312" s="447">
        <v>12.99</v>
      </c>
      <c r="J312" s="460">
        <v>8</v>
      </c>
      <c r="K312" s="448">
        <v>0.18</v>
      </c>
      <c r="L312" s="448">
        <v>1.44</v>
      </c>
      <c r="M312" s="448">
        <f t="shared" si="8"/>
        <v>-11.55</v>
      </c>
      <c r="N312" s="448">
        <f t="shared" si="9"/>
        <v>-88.91</v>
      </c>
      <c r="O312" s="461"/>
    </row>
    <row r="313" s="419" customFormat="1" customHeight="1" spans="1:15">
      <c r="A313" s="443" t="s">
        <v>1286</v>
      </c>
      <c r="B313" s="444" t="s">
        <v>1287</v>
      </c>
      <c r="C313" s="445"/>
      <c r="D313" s="446" t="s">
        <v>679</v>
      </c>
      <c r="E313" s="446" t="s">
        <v>685</v>
      </c>
      <c r="F313" s="446" t="s">
        <v>671</v>
      </c>
      <c r="G313" s="447">
        <v>4</v>
      </c>
      <c r="H313" s="448">
        <v>4.98</v>
      </c>
      <c r="I313" s="447">
        <v>19.9</v>
      </c>
      <c r="J313" s="460">
        <v>4</v>
      </c>
      <c r="K313" s="448">
        <v>0.54</v>
      </c>
      <c r="L313" s="448">
        <v>2.16</v>
      </c>
      <c r="M313" s="448">
        <f t="shared" si="8"/>
        <v>-17.74</v>
      </c>
      <c r="N313" s="448">
        <f t="shared" si="9"/>
        <v>-89.15</v>
      </c>
      <c r="O313" s="461"/>
    </row>
    <row r="314" s="419" customFormat="1" customHeight="1" spans="1:15">
      <c r="A314" s="443" t="s">
        <v>1288</v>
      </c>
      <c r="B314" s="444" t="s">
        <v>1289</v>
      </c>
      <c r="C314" s="445"/>
      <c r="D314" s="446" t="s">
        <v>679</v>
      </c>
      <c r="E314" s="446" t="s">
        <v>685</v>
      </c>
      <c r="F314" s="446" t="s">
        <v>671</v>
      </c>
      <c r="G314" s="447">
        <v>19</v>
      </c>
      <c r="H314" s="448">
        <v>12.82</v>
      </c>
      <c r="I314" s="447">
        <v>243.6</v>
      </c>
      <c r="J314" s="460">
        <v>19</v>
      </c>
      <c r="K314" s="448">
        <v>1.4</v>
      </c>
      <c r="L314" s="448">
        <v>26.6</v>
      </c>
      <c r="M314" s="448">
        <f t="shared" si="8"/>
        <v>-217</v>
      </c>
      <c r="N314" s="448">
        <f t="shared" si="9"/>
        <v>-89.08</v>
      </c>
      <c r="O314" s="461"/>
    </row>
    <row r="315" s="419" customFormat="1" customHeight="1" spans="1:15">
      <c r="A315" s="443" t="s">
        <v>1290</v>
      </c>
      <c r="B315" s="444" t="s">
        <v>1291</v>
      </c>
      <c r="C315" s="445"/>
      <c r="D315" s="446" t="s">
        <v>679</v>
      </c>
      <c r="E315" s="446" t="s">
        <v>685</v>
      </c>
      <c r="F315" s="446" t="s">
        <v>671</v>
      </c>
      <c r="G315" s="447">
        <v>3</v>
      </c>
      <c r="H315" s="448">
        <v>4.27</v>
      </c>
      <c r="I315" s="447">
        <v>12.81</v>
      </c>
      <c r="J315" s="460">
        <v>3</v>
      </c>
      <c r="K315" s="448">
        <v>0.47</v>
      </c>
      <c r="L315" s="448">
        <v>1.41</v>
      </c>
      <c r="M315" s="448">
        <f t="shared" si="8"/>
        <v>-11.4</v>
      </c>
      <c r="N315" s="448">
        <f t="shared" si="9"/>
        <v>-88.99</v>
      </c>
      <c r="O315" s="461"/>
    </row>
    <row r="316" s="419" customFormat="1" customHeight="1" spans="1:15">
      <c r="A316" s="443" t="s">
        <v>1292</v>
      </c>
      <c r="B316" s="444" t="s">
        <v>1293</v>
      </c>
      <c r="C316" s="445"/>
      <c r="D316" s="446" t="s">
        <v>679</v>
      </c>
      <c r="E316" s="446" t="s">
        <v>685</v>
      </c>
      <c r="F316" s="446" t="s">
        <v>671</v>
      </c>
      <c r="G316" s="447">
        <v>2</v>
      </c>
      <c r="H316" s="448">
        <v>3.3</v>
      </c>
      <c r="I316" s="447">
        <v>6.6</v>
      </c>
      <c r="J316" s="460">
        <v>2</v>
      </c>
      <c r="K316" s="448">
        <v>0.36</v>
      </c>
      <c r="L316" s="448">
        <v>0.72</v>
      </c>
      <c r="M316" s="448">
        <f t="shared" si="8"/>
        <v>-5.88</v>
      </c>
      <c r="N316" s="448">
        <f t="shared" si="9"/>
        <v>-89.09</v>
      </c>
      <c r="O316" s="461"/>
    </row>
    <row r="317" s="419" customFormat="1" customHeight="1" spans="1:15">
      <c r="A317" s="443" t="s">
        <v>1294</v>
      </c>
      <c r="B317" s="444" t="s">
        <v>1295</v>
      </c>
      <c r="C317" s="445"/>
      <c r="D317" s="446" t="s">
        <v>679</v>
      </c>
      <c r="E317" s="446" t="s">
        <v>685</v>
      </c>
      <c r="F317" s="446" t="s">
        <v>671</v>
      </c>
      <c r="G317" s="447">
        <v>3</v>
      </c>
      <c r="H317" s="448">
        <v>4.88</v>
      </c>
      <c r="I317" s="447">
        <v>14.64</v>
      </c>
      <c r="J317" s="460">
        <v>3</v>
      </c>
      <c r="K317" s="448">
        <v>0.53</v>
      </c>
      <c r="L317" s="448">
        <v>1.59</v>
      </c>
      <c r="M317" s="448">
        <f t="shared" si="8"/>
        <v>-13.05</v>
      </c>
      <c r="N317" s="448">
        <f t="shared" si="9"/>
        <v>-89.14</v>
      </c>
      <c r="O317" s="461"/>
    </row>
    <row r="318" s="419" customFormat="1" customHeight="1" spans="1:15">
      <c r="A318" s="443" t="s">
        <v>1296</v>
      </c>
      <c r="B318" s="444" t="s">
        <v>1297</v>
      </c>
      <c r="C318" s="445"/>
      <c r="D318" s="446" t="s">
        <v>679</v>
      </c>
      <c r="E318" s="446" t="s">
        <v>70</v>
      </c>
      <c r="F318" s="446" t="s">
        <v>671</v>
      </c>
      <c r="G318" s="447">
        <v>12</v>
      </c>
      <c r="H318" s="448">
        <v>15.39</v>
      </c>
      <c r="I318" s="447">
        <v>184.62</v>
      </c>
      <c r="J318" s="460">
        <v>12</v>
      </c>
      <c r="K318" s="448">
        <v>3.58</v>
      </c>
      <c r="L318" s="448">
        <v>42.96</v>
      </c>
      <c r="M318" s="448">
        <f t="shared" si="8"/>
        <v>-141.66</v>
      </c>
      <c r="N318" s="448">
        <f t="shared" si="9"/>
        <v>-76.73</v>
      </c>
      <c r="O318" s="461"/>
    </row>
    <row r="319" s="419" customFormat="1" customHeight="1" spans="1:15">
      <c r="A319" s="443" t="s">
        <v>1298</v>
      </c>
      <c r="B319" s="444" t="s">
        <v>1299</v>
      </c>
      <c r="C319" s="445"/>
      <c r="D319" s="446" t="s">
        <v>679</v>
      </c>
      <c r="E319" s="446" t="s">
        <v>70</v>
      </c>
      <c r="F319" s="446" t="s">
        <v>671</v>
      </c>
      <c r="G319" s="447">
        <v>3</v>
      </c>
      <c r="H319" s="448">
        <v>2.91</v>
      </c>
      <c r="I319" s="447">
        <v>8.73</v>
      </c>
      <c r="J319" s="460">
        <v>3</v>
      </c>
      <c r="K319" s="448">
        <v>0.68</v>
      </c>
      <c r="L319" s="448">
        <v>2.04</v>
      </c>
      <c r="M319" s="448">
        <f t="shared" si="8"/>
        <v>-6.69</v>
      </c>
      <c r="N319" s="448">
        <f t="shared" si="9"/>
        <v>-76.63</v>
      </c>
      <c r="O319" s="461"/>
    </row>
    <row r="320" s="419" customFormat="1" customHeight="1" spans="1:15">
      <c r="A320" s="443" t="s">
        <v>1300</v>
      </c>
      <c r="B320" s="444" t="s">
        <v>1301</v>
      </c>
      <c r="C320" s="445"/>
      <c r="D320" s="446" t="s">
        <v>679</v>
      </c>
      <c r="E320" s="446" t="s">
        <v>70</v>
      </c>
      <c r="F320" s="446" t="s">
        <v>671</v>
      </c>
      <c r="G320" s="447">
        <v>9</v>
      </c>
      <c r="H320" s="448">
        <v>4.14</v>
      </c>
      <c r="I320" s="447">
        <v>37.3</v>
      </c>
      <c r="J320" s="460">
        <v>9</v>
      </c>
      <c r="K320" s="448">
        <v>0.96</v>
      </c>
      <c r="L320" s="448">
        <v>8.64</v>
      </c>
      <c r="M320" s="448">
        <f t="shared" si="8"/>
        <v>-28.66</v>
      </c>
      <c r="N320" s="448">
        <f t="shared" si="9"/>
        <v>-76.84</v>
      </c>
      <c r="O320" s="461"/>
    </row>
    <row r="321" s="419" customFormat="1" customHeight="1" spans="1:15">
      <c r="A321" s="443" t="s">
        <v>1302</v>
      </c>
      <c r="B321" s="444" t="s">
        <v>1303</v>
      </c>
      <c r="C321" s="445"/>
      <c r="D321" s="446" t="s">
        <v>679</v>
      </c>
      <c r="E321" s="446" t="s">
        <v>70</v>
      </c>
      <c r="F321" s="446" t="s">
        <v>671</v>
      </c>
      <c r="G321" s="447">
        <v>3</v>
      </c>
      <c r="H321" s="448">
        <v>4.4</v>
      </c>
      <c r="I321" s="447">
        <v>13.2</v>
      </c>
      <c r="J321" s="460">
        <v>3</v>
      </c>
      <c r="K321" s="448">
        <v>1.03</v>
      </c>
      <c r="L321" s="448">
        <v>3.09</v>
      </c>
      <c r="M321" s="448">
        <f t="shared" si="8"/>
        <v>-10.11</v>
      </c>
      <c r="N321" s="448">
        <f t="shared" si="9"/>
        <v>-76.59</v>
      </c>
      <c r="O321" s="461"/>
    </row>
    <row r="322" s="419" customFormat="1" customHeight="1" spans="1:15">
      <c r="A322" s="443" t="s">
        <v>1304</v>
      </c>
      <c r="B322" s="444" t="s">
        <v>1305</v>
      </c>
      <c r="C322" s="445"/>
      <c r="D322" s="446" t="s">
        <v>679</v>
      </c>
      <c r="E322" s="446" t="s">
        <v>70</v>
      </c>
      <c r="F322" s="446" t="s">
        <v>671</v>
      </c>
      <c r="G322" s="447">
        <v>2</v>
      </c>
      <c r="H322" s="448">
        <v>7.69</v>
      </c>
      <c r="I322" s="447">
        <v>15.38</v>
      </c>
      <c r="J322" s="460">
        <v>2</v>
      </c>
      <c r="K322" s="448">
        <v>1.79</v>
      </c>
      <c r="L322" s="448">
        <v>3.58</v>
      </c>
      <c r="M322" s="448">
        <f t="shared" si="8"/>
        <v>-11.8</v>
      </c>
      <c r="N322" s="448">
        <f t="shared" si="9"/>
        <v>-76.72</v>
      </c>
      <c r="O322" s="461"/>
    </row>
    <row r="323" s="419" customFormat="1" customHeight="1" spans="1:15">
      <c r="A323" s="443" t="s">
        <v>1306</v>
      </c>
      <c r="B323" s="444" t="s">
        <v>1307</v>
      </c>
      <c r="C323" s="445"/>
      <c r="D323" s="446" t="s">
        <v>679</v>
      </c>
      <c r="E323" s="446" t="s">
        <v>70</v>
      </c>
      <c r="F323" s="446" t="s">
        <v>671</v>
      </c>
      <c r="G323" s="447">
        <v>5</v>
      </c>
      <c r="H323" s="448">
        <v>2.73</v>
      </c>
      <c r="I323" s="447">
        <v>13.67</v>
      </c>
      <c r="J323" s="460">
        <v>5</v>
      </c>
      <c r="K323" s="448">
        <v>0.64</v>
      </c>
      <c r="L323" s="448">
        <v>3.2</v>
      </c>
      <c r="M323" s="448">
        <f t="shared" si="8"/>
        <v>-10.47</v>
      </c>
      <c r="N323" s="448">
        <f t="shared" si="9"/>
        <v>-76.59</v>
      </c>
      <c r="O323" s="461"/>
    </row>
    <row r="324" s="419" customFormat="1" customHeight="1" spans="1:15">
      <c r="A324" s="443" t="s">
        <v>1308</v>
      </c>
      <c r="B324" s="444" t="s">
        <v>1309</v>
      </c>
      <c r="C324" s="445"/>
      <c r="D324" s="446" t="s">
        <v>679</v>
      </c>
      <c r="E324" s="446" t="s">
        <v>70</v>
      </c>
      <c r="F324" s="446" t="s">
        <v>671</v>
      </c>
      <c r="G324" s="447">
        <v>3</v>
      </c>
      <c r="H324" s="448">
        <v>3.4</v>
      </c>
      <c r="I324" s="447">
        <v>10.2</v>
      </c>
      <c r="J324" s="460">
        <v>3</v>
      </c>
      <c r="K324" s="448">
        <v>0.79</v>
      </c>
      <c r="L324" s="448">
        <v>2.37</v>
      </c>
      <c r="M324" s="448">
        <f t="shared" si="8"/>
        <v>-7.83</v>
      </c>
      <c r="N324" s="448">
        <f t="shared" si="9"/>
        <v>-76.76</v>
      </c>
      <c r="O324" s="461"/>
    </row>
    <row r="325" s="419" customFormat="1" customHeight="1" spans="1:15">
      <c r="A325" s="443" t="s">
        <v>1310</v>
      </c>
      <c r="B325" s="444" t="s">
        <v>1311</v>
      </c>
      <c r="C325" s="445"/>
      <c r="D325" s="446" t="s">
        <v>679</v>
      </c>
      <c r="E325" s="446" t="s">
        <v>70</v>
      </c>
      <c r="F325" s="446" t="s">
        <v>671</v>
      </c>
      <c r="G325" s="447">
        <v>3</v>
      </c>
      <c r="H325" s="448">
        <v>3.4</v>
      </c>
      <c r="I325" s="447">
        <v>10.2</v>
      </c>
      <c r="J325" s="460">
        <v>3</v>
      </c>
      <c r="K325" s="448">
        <v>0.79</v>
      </c>
      <c r="L325" s="448">
        <v>2.37</v>
      </c>
      <c r="M325" s="448">
        <f t="shared" si="8"/>
        <v>-7.83</v>
      </c>
      <c r="N325" s="448">
        <f t="shared" si="9"/>
        <v>-76.76</v>
      </c>
      <c r="O325" s="461"/>
    </row>
    <row r="326" s="419" customFormat="1" customHeight="1" spans="1:15">
      <c r="A326" s="443" t="s">
        <v>1312</v>
      </c>
      <c r="B326" s="444" t="s">
        <v>1313</v>
      </c>
      <c r="C326" s="445"/>
      <c r="D326" s="446" t="s">
        <v>679</v>
      </c>
      <c r="E326" s="446" t="s">
        <v>70</v>
      </c>
      <c r="F326" s="446" t="s">
        <v>671</v>
      </c>
      <c r="G326" s="447">
        <v>3</v>
      </c>
      <c r="H326" s="448">
        <v>4.27</v>
      </c>
      <c r="I326" s="447">
        <v>12.81</v>
      </c>
      <c r="J326" s="460">
        <v>3</v>
      </c>
      <c r="K326" s="448">
        <v>0.99</v>
      </c>
      <c r="L326" s="448">
        <v>2.97</v>
      </c>
      <c r="M326" s="448">
        <f t="shared" si="8"/>
        <v>-9.84</v>
      </c>
      <c r="N326" s="448">
        <f t="shared" si="9"/>
        <v>-76.81</v>
      </c>
      <c r="O326" s="461"/>
    </row>
    <row r="327" s="419" customFormat="1" customHeight="1" spans="1:15">
      <c r="A327" s="443" t="s">
        <v>1314</v>
      </c>
      <c r="B327" s="444" t="s">
        <v>1315</v>
      </c>
      <c r="C327" s="445"/>
      <c r="D327" s="446" t="s">
        <v>679</v>
      </c>
      <c r="E327" s="446" t="s">
        <v>70</v>
      </c>
      <c r="F327" s="446" t="s">
        <v>671</v>
      </c>
      <c r="G327" s="447">
        <v>3</v>
      </c>
      <c r="H327" s="448">
        <v>4.27</v>
      </c>
      <c r="I327" s="447">
        <v>12.81</v>
      </c>
      <c r="J327" s="460">
        <v>3</v>
      </c>
      <c r="K327" s="448">
        <v>0.99</v>
      </c>
      <c r="L327" s="448">
        <v>2.97</v>
      </c>
      <c r="M327" s="448">
        <f t="shared" si="8"/>
        <v>-9.84</v>
      </c>
      <c r="N327" s="448">
        <f t="shared" si="9"/>
        <v>-76.81</v>
      </c>
      <c r="O327" s="461"/>
    </row>
    <row r="328" s="419" customFormat="1" customHeight="1" spans="1:15">
      <c r="A328" s="443" t="s">
        <v>1316</v>
      </c>
      <c r="B328" s="444" t="s">
        <v>1317</v>
      </c>
      <c r="C328" s="445"/>
      <c r="D328" s="446" t="s">
        <v>679</v>
      </c>
      <c r="E328" s="446" t="s">
        <v>70</v>
      </c>
      <c r="F328" s="446" t="s">
        <v>671</v>
      </c>
      <c r="G328" s="447">
        <v>2</v>
      </c>
      <c r="H328" s="448">
        <v>4.17</v>
      </c>
      <c r="I328" s="447">
        <v>8.34</v>
      </c>
      <c r="J328" s="460">
        <v>2</v>
      </c>
      <c r="K328" s="448">
        <v>0.97</v>
      </c>
      <c r="L328" s="448">
        <v>1.94</v>
      </c>
      <c r="M328" s="448">
        <f t="shared" ref="M328:M391" si="10">L328-I328</f>
        <v>-6.4</v>
      </c>
      <c r="N328" s="448">
        <f t="shared" ref="N328:N391" si="11">IF(I328=0,0,ROUND(M328/I328*100,2))</f>
        <v>-76.74</v>
      </c>
      <c r="O328" s="461"/>
    </row>
    <row r="329" s="419" customFormat="1" customHeight="1" spans="1:15">
      <c r="A329" s="443" t="s">
        <v>1318</v>
      </c>
      <c r="B329" s="444" t="s">
        <v>1319</v>
      </c>
      <c r="C329" s="445"/>
      <c r="D329" s="446" t="s">
        <v>679</v>
      </c>
      <c r="E329" s="446" t="s">
        <v>70</v>
      </c>
      <c r="F329" s="446" t="s">
        <v>671</v>
      </c>
      <c r="G329" s="447">
        <v>21</v>
      </c>
      <c r="H329" s="448">
        <v>15.81</v>
      </c>
      <c r="I329" s="447">
        <v>332.07</v>
      </c>
      <c r="J329" s="460">
        <v>21</v>
      </c>
      <c r="K329" s="448">
        <v>3.68</v>
      </c>
      <c r="L329" s="448">
        <v>77.28</v>
      </c>
      <c r="M329" s="448">
        <f t="shared" si="10"/>
        <v>-254.79</v>
      </c>
      <c r="N329" s="448">
        <f t="shared" si="11"/>
        <v>-76.73</v>
      </c>
      <c r="O329" s="461"/>
    </row>
    <row r="330" s="419" customFormat="1" customHeight="1" spans="1:15">
      <c r="A330" s="443" t="s">
        <v>1320</v>
      </c>
      <c r="B330" s="444" t="s">
        <v>1321</v>
      </c>
      <c r="C330" s="445"/>
      <c r="D330" s="446" t="s">
        <v>679</v>
      </c>
      <c r="E330" s="446" t="s">
        <v>70</v>
      </c>
      <c r="F330" s="446" t="s">
        <v>671</v>
      </c>
      <c r="G330" s="447">
        <v>8</v>
      </c>
      <c r="H330" s="448">
        <v>8.81</v>
      </c>
      <c r="I330" s="447">
        <v>70.48</v>
      </c>
      <c r="J330" s="460">
        <v>8</v>
      </c>
      <c r="K330" s="448">
        <v>2.05</v>
      </c>
      <c r="L330" s="448">
        <v>16.4</v>
      </c>
      <c r="M330" s="448">
        <f t="shared" si="10"/>
        <v>-54.08</v>
      </c>
      <c r="N330" s="448">
        <f t="shared" si="11"/>
        <v>-76.73</v>
      </c>
      <c r="O330" s="461"/>
    </row>
    <row r="331" s="419" customFormat="1" customHeight="1" spans="1:15">
      <c r="A331" s="443" t="s">
        <v>1322</v>
      </c>
      <c r="B331" s="444" t="s">
        <v>1323</v>
      </c>
      <c r="C331" s="445"/>
      <c r="D331" s="446" t="s">
        <v>679</v>
      </c>
      <c r="E331" s="446" t="s">
        <v>70</v>
      </c>
      <c r="F331" s="446" t="s">
        <v>671</v>
      </c>
      <c r="G331" s="447">
        <v>11</v>
      </c>
      <c r="H331" s="448">
        <v>3.09</v>
      </c>
      <c r="I331" s="447">
        <v>34.03</v>
      </c>
      <c r="J331" s="460">
        <v>11</v>
      </c>
      <c r="K331" s="448">
        <v>0.72</v>
      </c>
      <c r="L331" s="448">
        <v>7.92</v>
      </c>
      <c r="M331" s="448">
        <f t="shared" si="10"/>
        <v>-26.11</v>
      </c>
      <c r="N331" s="448">
        <f t="shared" si="11"/>
        <v>-76.73</v>
      </c>
      <c r="O331" s="461"/>
    </row>
    <row r="332" s="419" customFormat="1" customHeight="1" spans="1:15">
      <c r="A332" s="443" t="s">
        <v>1324</v>
      </c>
      <c r="B332" s="444" t="s">
        <v>1325</v>
      </c>
      <c r="C332" s="445"/>
      <c r="D332" s="446" t="s">
        <v>679</v>
      </c>
      <c r="E332" s="446" t="s">
        <v>70</v>
      </c>
      <c r="F332" s="446" t="s">
        <v>671</v>
      </c>
      <c r="G332" s="447">
        <v>6</v>
      </c>
      <c r="H332" s="448">
        <v>21.37</v>
      </c>
      <c r="I332" s="447">
        <v>128.2</v>
      </c>
      <c r="J332" s="460">
        <v>6</v>
      </c>
      <c r="K332" s="448">
        <v>4.97</v>
      </c>
      <c r="L332" s="448">
        <v>29.82</v>
      </c>
      <c r="M332" s="448">
        <f t="shared" si="10"/>
        <v>-98.38</v>
      </c>
      <c r="N332" s="448">
        <f t="shared" si="11"/>
        <v>-76.74</v>
      </c>
      <c r="O332" s="461"/>
    </row>
    <row r="333" s="419" customFormat="1" customHeight="1" spans="1:15">
      <c r="A333" s="443" t="s">
        <v>1326</v>
      </c>
      <c r="B333" s="444" t="s">
        <v>1327</v>
      </c>
      <c r="C333" s="445"/>
      <c r="D333" s="446" t="s">
        <v>679</v>
      </c>
      <c r="E333" s="446" t="s">
        <v>70</v>
      </c>
      <c r="F333" s="446" t="s">
        <v>671</v>
      </c>
      <c r="G333" s="447">
        <v>5</v>
      </c>
      <c r="H333" s="448">
        <v>7</v>
      </c>
      <c r="I333" s="447">
        <v>35</v>
      </c>
      <c r="J333" s="460">
        <v>5</v>
      </c>
      <c r="K333" s="448">
        <v>1.63</v>
      </c>
      <c r="L333" s="448">
        <v>8.15</v>
      </c>
      <c r="M333" s="448">
        <f t="shared" si="10"/>
        <v>-26.85</v>
      </c>
      <c r="N333" s="448">
        <f t="shared" si="11"/>
        <v>-76.71</v>
      </c>
      <c r="O333" s="461"/>
    </row>
    <row r="334" s="419" customFormat="1" customHeight="1" spans="1:15">
      <c r="A334" s="443" t="s">
        <v>1328</v>
      </c>
      <c r="B334" s="444" t="s">
        <v>1329</v>
      </c>
      <c r="C334" s="445"/>
      <c r="D334" s="446" t="s">
        <v>679</v>
      </c>
      <c r="E334" s="446" t="s">
        <v>70</v>
      </c>
      <c r="F334" s="446" t="s">
        <v>671</v>
      </c>
      <c r="G334" s="447">
        <v>13</v>
      </c>
      <c r="H334" s="448">
        <v>10.32</v>
      </c>
      <c r="I334" s="447">
        <v>134.21</v>
      </c>
      <c r="J334" s="460">
        <v>13</v>
      </c>
      <c r="K334" s="448">
        <v>2.4</v>
      </c>
      <c r="L334" s="448">
        <v>31.2</v>
      </c>
      <c r="M334" s="448">
        <f t="shared" si="10"/>
        <v>-103.01</v>
      </c>
      <c r="N334" s="448">
        <f t="shared" si="11"/>
        <v>-76.75</v>
      </c>
      <c r="O334" s="461"/>
    </row>
    <row r="335" s="419" customFormat="1" customHeight="1" spans="1:15">
      <c r="A335" s="443" t="s">
        <v>1330</v>
      </c>
      <c r="B335" s="444" t="s">
        <v>1331</v>
      </c>
      <c r="C335" s="445"/>
      <c r="D335" s="446" t="s">
        <v>679</v>
      </c>
      <c r="E335" s="446" t="s">
        <v>70</v>
      </c>
      <c r="F335" s="446" t="s">
        <v>671</v>
      </c>
      <c r="G335" s="447">
        <v>9</v>
      </c>
      <c r="H335" s="448">
        <v>3.26</v>
      </c>
      <c r="I335" s="447">
        <v>29.38</v>
      </c>
      <c r="J335" s="460">
        <v>9</v>
      </c>
      <c r="K335" s="448">
        <v>0.76</v>
      </c>
      <c r="L335" s="448">
        <v>6.84</v>
      </c>
      <c r="M335" s="448">
        <f t="shared" si="10"/>
        <v>-22.54</v>
      </c>
      <c r="N335" s="448">
        <f t="shared" si="11"/>
        <v>-76.72</v>
      </c>
      <c r="O335" s="461"/>
    </row>
    <row r="336" s="419" customFormat="1" customHeight="1" spans="1:15">
      <c r="A336" s="443" t="s">
        <v>1332</v>
      </c>
      <c r="B336" s="444" t="s">
        <v>1333</v>
      </c>
      <c r="C336" s="445"/>
      <c r="D336" s="446" t="s">
        <v>679</v>
      </c>
      <c r="E336" s="446" t="s">
        <v>70</v>
      </c>
      <c r="F336" s="446" t="s">
        <v>671</v>
      </c>
      <c r="G336" s="447">
        <v>4</v>
      </c>
      <c r="H336" s="448">
        <v>21.37</v>
      </c>
      <c r="I336" s="447">
        <v>85.47</v>
      </c>
      <c r="J336" s="460">
        <v>4</v>
      </c>
      <c r="K336" s="448">
        <v>4.97</v>
      </c>
      <c r="L336" s="448">
        <v>19.88</v>
      </c>
      <c r="M336" s="448">
        <f t="shared" si="10"/>
        <v>-65.59</v>
      </c>
      <c r="N336" s="448">
        <f t="shared" si="11"/>
        <v>-76.74</v>
      </c>
      <c r="O336" s="461"/>
    </row>
    <row r="337" s="419" customFormat="1" customHeight="1" spans="1:15">
      <c r="A337" s="443" t="s">
        <v>1334</v>
      </c>
      <c r="B337" s="444" t="s">
        <v>1335</v>
      </c>
      <c r="C337" s="445"/>
      <c r="D337" s="446" t="s">
        <v>679</v>
      </c>
      <c r="E337" s="446" t="s">
        <v>70</v>
      </c>
      <c r="F337" s="446" t="s">
        <v>671</v>
      </c>
      <c r="G337" s="447">
        <v>5</v>
      </c>
      <c r="H337" s="448">
        <v>23.93</v>
      </c>
      <c r="I337" s="447">
        <v>119.67</v>
      </c>
      <c r="J337" s="460">
        <v>5</v>
      </c>
      <c r="K337" s="448">
        <v>5.57</v>
      </c>
      <c r="L337" s="448">
        <v>27.85</v>
      </c>
      <c r="M337" s="448">
        <f t="shared" si="10"/>
        <v>-91.82</v>
      </c>
      <c r="N337" s="448">
        <f t="shared" si="11"/>
        <v>-76.73</v>
      </c>
      <c r="O337" s="461"/>
    </row>
    <row r="338" s="419" customFormat="1" customHeight="1" spans="1:15">
      <c r="A338" s="443" t="s">
        <v>1336</v>
      </c>
      <c r="B338" s="444" t="s">
        <v>1337</v>
      </c>
      <c r="C338" s="445"/>
      <c r="D338" s="446" t="s">
        <v>679</v>
      </c>
      <c r="E338" s="446" t="s">
        <v>70</v>
      </c>
      <c r="F338" s="446" t="s">
        <v>671</v>
      </c>
      <c r="G338" s="447">
        <v>18</v>
      </c>
      <c r="H338" s="448">
        <v>10.38</v>
      </c>
      <c r="I338" s="447">
        <v>186.9</v>
      </c>
      <c r="J338" s="460">
        <v>18</v>
      </c>
      <c r="K338" s="448">
        <v>2.42</v>
      </c>
      <c r="L338" s="448">
        <v>43.56</v>
      </c>
      <c r="M338" s="448">
        <f t="shared" si="10"/>
        <v>-143.34</v>
      </c>
      <c r="N338" s="448">
        <f t="shared" si="11"/>
        <v>-76.69</v>
      </c>
      <c r="O338" s="461"/>
    </row>
    <row r="339" s="419" customFormat="1" customHeight="1" spans="1:15">
      <c r="A339" s="443" t="s">
        <v>1338</v>
      </c>
      <c r="B339" s="444" t="s">
        <v>1339</v>
      </c>
      <c r="C339" s="445"/>
      <c r="D339" s="446" t="s">
        <v>679</v>
      </c>
      <c r="E339" s="446" t="s">
        <v>70</v>
      </c>
      <c r="F339" s="446" t="s">
        <v>671</v>
      </c>
      <c r="G339" s="447">
        <v>4</v>
      </c>
      <c r="H339" s="448">
        <v>9</v>
      </c>
      <c r="I339" s="447">
        <v>36</v>
      </c>
      <c r="J339" s="460">
        <v>4</v>
      </c>
      <c r="K339" s="448">
        <v>2.09</v>
      </c>
      <c r="L339" s="448">
        <v>8.36</v>
      </c>
      <c r="M339" s="448">
        <f t="shared" si="10"/>
        <v>-27.64</v>
      </c>
      <c r="N339" s="448">
        <f t="shared" si="11"/>
        <v>-76.78</v>
      </c>
      <c r="O339" s="461"/>
    </row>
    <row r="340" s="419" customFormat="1" customHeight="1" spans="1:15">
      <c r="A340" s="443" t="s">
        <v>1340</v>
      </c>
      <c r="B340" s="444" t="s">
        <v>1341</v>
      </c>
      <c r="C340" s="445"/>
      <c r="D340" s="446" t="s">
        <v>679</v>
      </c>
      <c r="E340" s="446" t="s">
        <v>70</v>
      </c>
      <c r="F340" s="446" t="s">
        <v>671</v>
      </c>
      <c r="G340" s="447">
        <v>9</v>
      </c>
      <c r="H340" s="448">
        <v>9</v>
      </c>
      <c r="I340" s="447">
        <v>81</v>
      </c>
      <c r="J340" s="460">
        <v>9</v>
      </c>
      <c r="K340" s="448">
        <v>2.09</v>
      </c>
      <c r="L340" s="448">
        <v>18.81</v>
      </c>
      <c r="M340" s="448">
        <f t="shared" si="10"/>
        <v>-62.19</v>
      </c>
      <c r="N340" s="448">
        <f t="shared" si="11"/>
        <v>-76.78</v>
      </c>
      <c r="O340" s="461"/>
    </row>
    <row r="341" s="419" customFormat="1" customHeight="1" spans="1:15">
      <c r="A341" s="443" t="s">
        <v>1342</v>
      </c>
      <c r="B341" s="444" t="s">
        <v>1343</v>
      </c>
      <c r="C341" s="445"/>
      <c r="D341" s="446" t="s">
        <v>679</v>
      </c>
      <c r="E341" s="446" t="s">
        <v>70</v>
      </c>
      <c r="F341" s="446" t="s">
        <v>671</v>
      </c>
      <c r="G341" s="447">
        <v>3</v>
      </c>
      <c r="H341" s="448">
        <v>4.85</v>
      </c>
      <c r="I341" s="447">
        <v>14.55</v>
      </c>
      <c r="J341" s="460">
        <v>3</v>
      </c>
      <c r="K341" s="448">
        <v>1.13</v>
      </c>
      <c r="L341" s="448">
        <v>3.39</v>
      </c>
      <c r="M341" s="448">
        <f t="shared" si="10"/>
        <v>-11.16</v>
      </c>
      <c r="N341" s="448">
        <f t="shared" si="11"/>
        <v>-76.7</v>
      </c>
      <c r="O341" s="461"/>
    </row>
    <row r="342" s="419" customFormat="1" customHeight="1" spans="1:15">
      <c r="A342" s="443" t="s">
        <v>1344</v>
      </c>
      <c r="B342" s="444" t="s">
        <v>1345</v>
      </c>
      <c r="C342" s="445"/>
      <c r="D342" s="446" t="s">
        <v>679</v>
      </c>
      <c r="E342" s="446" t="s">
        <v>70</v>
      </c>
      <c r="F342" s="446" t="s">
        <v>671</v>
      </c>
      <c r="G342" s="447">
        <v>2</v>
      </c>
      <c r="H342" s="448">
        <v>4.85</v>
      </c>
      <c r="I342" s="447">
        <v>9.7</v>
      </c>
      <c r="J342" s="460">
        <v>2</v>
      </c>
      <c r="K342" s="448">
        <v>1.13</v>
      </c>
      <c r="L342" s="448">
        <v>2.26</v>
      </c>
      <c r="M342" s="448">
        <f t="shared" si="10"/>
        <v>-7.44</v>
      </c>
      <c r="N342" s="448">
        <f t="shared" si="11"/>
        <v>-76.7</v>
      </c>
      <c r="O342" s="461"/>
    </row>
    <row r="343" s="419" customFormat="1" customHeight="1" spans="1:15">
      <c r="A343" s="443" t="s">
        <v>1346</v>
      </c>
      <c r="B343" s="444" t="s">
        <v>1347</v>
      </c>
      <c r="C343" s="445"/>
      <c r="D343" s="446" t="s">
        <v>679</v>
      </c>
      <c r="E343" s="446" t="s">
        <v>667</v>
      </c>
      <c r="F343" s="446" t="s">
        <v>671</v>
      </c>
      <c r="G343" s="447">
        <v>11</v>
      </c>
      <c r="H343" s="448">
        <v>9.56</v>
      </c>
      <c r="I343" s="447">
        <v>105.19</v>
      </c>
      <c r="J343" s="460">
        <v>11</v>
      </c>
      <c r="K343" s="448">
        <v>3.35</v>
      </c>
      <c r="L343" s="448">
        <v>36.85</v>
      </c>
      <c r="M343" s="448">
        <f t="shared" si="10"/>
        <v>-68.34</v>
      </c>
      <c r="N343" s="448">
        <f t="shared" si="11"/>
        <v>-64.97</v>
      </c>
      <c r="O343" s="461"/>
    </row>
    <row r="344" s="419" customFormat="1" customHeight="1" spans="1:15">
      <c r="A344" s="443" t="s">
        <v>1348</v>
      </c>
      <c r="B344" s="444" t="s">
        <v>1349</v>
      </c>
      <c r="C344" s="445"/>
      <c r="D344" s="446" t="s">
        <v>679</v>
      </c>
      <c r="E344" s="446" t="s">
        <v>70</v>
      </c>
      <c r="F344" s="446" t="s">
        <v>671</v>
      </c>
      <c r="G344" s="447">
        <v>4</v>
      </c>
      <c r="H344" s="448">
        <v>5.05</v>
      </c>
      <c r="I344" s="447">
        <v>20.19</v>
      </c>
      <c r="J344" s="460">
        <v>4</v>
      </c>
      <c r="K344" s="448">
        <v>1.17</v>
      </c>
      <c r="L344" s="448">
        <v>4.68</v>
      </c>
      <c r="M344" s="448">
        <f t="shared" si="10"/>
        <v>-15.51</v>
      </c>
      <c r="N344" s="448">
        <f t="shared" si="11"/>
        <v>-76.82</v>
      </c>
      <c r="O344" s="461"/>
    </row>
    <row r="345" s="419" customFormat="1" customHeight="1" spans="1:15">
      <c r="A345" s="443" t="s">
        <v>1350</v>
      </c>
      <c r="B345" s="444" t="s">
        <v>1351</v>
      </c>
      <c r="C345" s="445"/>
      <c r="D345" s="446" t="s">
        <v>679</v>
      </c>
      <c r="E345" s="446" t="s">
        <v>70</v>
      </c>
      <c r="F345" s="446" t="s">
        <v>671</v>
      </c>
      <c r="G345" s="447">
        <v>4</v>
      </c>
      <c r="H345" s="448">
        <v>7.98</v>
      </c>
      <c r="I345" s="447">
        <v>31.9</v>
      </c>
      <c r="J345" s="460">
        <v>4</v>
      </c>
      <c r="K345" s="448">
        <v>1.86</v>
      </c>
      <c r="L345" s="448">
        <v>7.44</v>
      </c>
      <c r="M345" s="448">
        <f t="shared" si="10"/>
        <v>-24.46</v>
      </c>
      <c r="N345" s="448">
        <f t="shared" si="11"/>
        <v>-76.68</v>
      </c>
      <c r="O345" s="461"/>
    </row>
    <row r="346" s="419" customFormat="1" customHeight="1" spans="1:15">
      <c r="A346" s="443" t="s">
        <v>1352</v>
      </c>
      <c r="B346" s="444" t="s">
        <v>1353</v>
      </c>
      <c r="C346" s="445"/>
      <c r="D346" s="446" t="s">
        <v>679</v>
      </c>
      <c r="E346" s="446" t="s">
        <v>70</v>
      </c>
      <c r="F346" s="446" t="s">
        <v>671</v>
      </c>
      <c r="G346" s="447">
        <v>9</v>
      </c>
      <c r="H346" s="448">
        <v>12.82</v>
      </c>
      <c r="I346" s="447">
        <v>115.39</v>
      </c>
      <c r="J346" s="460">
        <v>9</v>
      </c>
      <c r="K346" s="448">
        <v>2.98</v>
      </c>
      <c r="L346" s="448">
        <v>26.82</v>
      </c>
      <c r="M346" s="448">
        <f t="shared" si="10"/>
        <v>-88.57</v>
      </c>
      <c r="N346" s="448">
        <f t="shared" si="11"/>
        <v>-76.76</v>
      </c>
      <c r="O346" s="461"/>
    </row>
    <row r="347" s="419" customFormat="1" customHeight="1" spans="1:15">
      <c r="A347" s="443" t="s">
        <v>1354</v>
      </c>
      <c r="B347" s="444" t="s">
        <v>1355</v>
      </c>
      <c r="C347" s="445"/>
      <c r="D347" s="446" t="s">
        <v>679</v>
      </c>
      <c r="E347" s="446" t="s">
        <v>70</v>
      </c>
      <c r="F347" s="446" t="s">
        <v>671</v>
      </c>
      <c r="G347" s="447">
        <v>8</v>
      </c>
      <c r="H347" s="448">
        <v>10.26</v>
      </c>
      <c r="I347" s="447">
        <v>82.04</v>
      </c>
      <c r="J347" s="460">
        <v>8</v>
      </c>
      <c r="K347" s="448">
        <v>2.39</v>
      </c>
      <c r="L347" s="448">
        <v>19.12</v>
      </c>
      <c r="M347" s="448">
        <f t="shared" si="10"/>
        <v>-62.92</v>
      </c>
      <c r="N347" s="448">
        <f t="shared" si="11"/>
        <v>-76.69</v>
      </c>
      <c r="O347" s="461"/>
    </row>
    <row r="348" s="419" customFormat="1" customHeight="1" spans="1:15">
      <c r="A348" s="443" t="s">
        <v>1356</v>
      </c>
      <c r="B348" s="444" t="s">
        <v>1357</v>
      </c>
      <c r="C348" s="445"/>
      <c r="D348" s="446" t="s">
        <v>679</v>
      </c>
      <c r="E348" s="446" t="s">
        <v>70</v>
      </c>
      <c r="F348" s="446" t="s">
        <v>671</v>
      </c>
      <c r="G348" s="447">
        <v>3</v>
      </c>
      <c r="H348" s="448">
        <v>7.5</v>
      </c>
      <c r="I348" s="447">
        <v>22.5</v>
      </c>
      <c r="J348" s="460">
        <v>3</v>
      </c>
      <c r="K348" s="448">
        <v>1.75</v>
      </c>
      <c r="L348" s="448">
        <v>5.25</v>
      </c>
      <c r="M348" s="448">
        <f t="shared" si="10"/>
        <v>-17.25</v>
      </c>
      <c r="N348" s="448">
        <f t="shared" si="11"/>
        <v>-76.67</v>
      </c>
      <c r="O348" s="461"/>
    </row>
    <row r="349" s="419" customFormat="1" customHeight="1" spans="1:15">
      <c r="A349" s="443" t="s">
        <v>1358</v>
      </c>
      <c r="B349" s="444" t="s">
        <v>1359</v>
      </c>
      <c r="C349" s="445"/>
      <c r="D349" s="446" t="s">
        <v>679</v>
      </c>
      <c r="E349" s="446" t="s">
        <v>70</v>
      </c>
      <c r="F349" s="446" t="s">
        <v>671</v>
      </c>
      <c r="G349" s="447">
        <v>7</v>
      </c>
      <c r="H349" s="448">
        <v>16.38</v>
      </c>
      <c r="I349" s="447">
        <v>114.65</v>
      </c>
      <c r="J349" s="460">
        <v>7</v>
      </c>
      <c r="K349" s="448">
        <v>3.81</v>
      </c>
      <c r="L349" s="448">
        <v>26.67</v>
      </c>
      <c r="M349" s="448">
        <f t="shared" si="10"/>
        <v>-87.98</v>
      </c>
      <c r="N349" s="448">
        <f t="shared" si="11"/>
        <v>-76.74</v>
      </c>
      <c r="O349" s="461"/>
    </row>
    <row r="350" s="419" customFormat="1" customHeight="1" spans="1:15">
      <c r="A350" s="443" t="s">
        <v>1360</v>
      </c>
      <c r="B350" s="444" t="s">
        <v>1361</v>
      </c>
      <c r="C350" s="445"/>
      <c r="D350" s="446" t="s">
        <v>679</v>
      </c>
      <c r="E350" s="446" t="s">
        <v>70</v>
      </c>
      <c r="F350" s="446" t="s">
        <v>671</v>
      </c>
      <c r="G350" s="447">
        <v>3</v>
      </c>
      <c r="H350" s="448">
        <v>5.83</v>
      </c>
      <c r="I350" s="447">
        <v>17.49</v>
      </c>
      <c r="J350" s="460">
        <v>3</v>
      </c>
      <c r="K350" s="448">
        <v>1.36</v>
      </c>
      <c r="L350" s="448">
        <v>4.08</v>
      </c>
      <c r="M350" s="448">
        <f t="shared" si="10"/>
        <v>-13.41</v>
      </c>
      <c r="N350" s="448">
        <f t="shared" si="11"/>
        <v>-76.67</v>
      </c>
      <c r="O350" s="461"/>
    </row>
    <row r="351" s="419" customFormat="1" customHeight="1" spans="1:15">
      <c r="A351" s="443" t="s">
        <v>1362</v>
      </c>
      <c r="B351" s="444" t="s">
        <v>1363</v>
      </c>
      <c r="C351" s="445"/>
      <c r="D351" s="446" t="s">
        <v>679</v>
      </c>
      <c r="E351" s="446" t="s">
        <v>70</v>
      </c>
      <c r="F351" s="446" t="s">
        <v>671</v>
      </c>
      <c r="G351" s="447">
        <v>10</v>
      </c>
      <c r="H351" s="448">
        <v>11.31</v>
      </c>
      <c r="I351" s="447">
        <v>113.11</v>
      </c>
      <c r="J351" s="460">
        <v>10</v>
      </c>
      <c r="K351" s="448">
        <v>2.63</v>
      </c>
      <c r="L351" s="448">
        <v>26.3</v>
      </c>
      <c r="M351" s="448">
        <f t="shared" si="10"/>
        <v>-86.81</v>
      </c>
      <c r="N351" s="448">
        <f t="shared" si="11"/>
        <v>-76.75</v>
      </c>
      <c r="O351" s="461"/>
    </row>
    <row r="352" s="419" customFormat="1" customHeight="1" spans="1:15">
      <c r="A352" s="443" t="s">
        <v>1364</v>
      </c>
      <c r="B352" s="444" t="s">
        <v>1365</v>
      </c>
      <c r="C352" s="445"/>
      <c r="D352" s="446" t="s">
        <v>679</v>
      </c>
      <c r="E352" s="446" t="s">
        <v>70</v>
      </c>
      <c r="F352" s="446" t="s">
        <v>671</v>
      </c>
      <c r="G352" s="447">
        <v>4</v>
      </c>
      <c r="H352" s="448">
        <v>8.5</v>
      </c>
      <c r="I352" s="447">
        <v>34</v>
      </c>
      <c r="J352" s="460">
        <v>4</v>
      </c>
      <c r="K352" s="448">
        <v>1.98</v>
      </c>
      <c r="L352" s="448">
        <v>7.92</v>
      </c>
      <c r="M352" s="448">
        <f t="shared" si="10"/>
        <v>-26.08</v>
      </c>
      <c r="N352" s="448">
        <f t="shared" si="11"/>
        <v>-76.71</v>
      </c>
      <c r="O352" s="461"/>
    </row>
    <row r="353" s="419" customFormat="1" customHeight="1" spans="1:15">
      <c r="A353" s="443" t="s">
        <v>1366</v>
      </c>
      <c r="B353" s="444" t="s">
        <v>1367</v>
      </c>
      <c r="C353" s="445"/>
      <c r="D353" s="446" t="s">
        <v>679</v>
      </c>
      <c r="E353" s="446" t="s">
        <v>70</v>
      </c>
      <c r="F353" s="446" t="s">
        <v>671</v>
      </c>
      <c r="G353" s="447">
        <v>4</v>
      </c>
      <c r="H353" s="448">
        <v>4.41</v>
      </c>
      <c r="I353" s="447">
        <v>17.63</v>
      </c>
      <c r="J353" s="460">
        <v>4</v>
      </c>
      <c r="K353" s="448">
        <v>1.03</v>
      </c>
      <c r="L353" s="448">
        <v>4.12</v>
      </c>
      <c r="M353" s="448">
        <f t="shared" si="10"/>
        <v>-13.51</v>
      </c>
      <c r="N353" s="448">
        <f t="shared" si="11"/>
        <v>-76.63</v>
      </c>
      <c r="O353" s="461"/>
    </row>
    <row r="354" s="419" customFormat="1" customHeight="1" spans="1:15">
      <c r="A354" s="443" t="s">
        <v>1368</v>
      </c>
      <c r="B354" s="444" t="s">
        <v>1369</v>
      </c>
      <c r="C354" s="445"/>
      <c r="D354" s="446" t="s">
        <v>679</v>
      </c>
      <c r="E354" s="446" t="s">
        <v>70</v>
      </c>
      <c r="F354" s="446" t="s">
        <v>671</v>
      </c>
      <c r="G354" s="447">
        <v>1</v>
      </c>
      <c r="H354" s="448">
        <v>7.77</v>
      </c>
      <c r="I354" s="447">
        <v>7.77</v>
      </c>
      <c r="J354" s="460">
        <v>1</v>
      </c>
      <c r="K354" s="448">
        <v>1.81</v>
      </c>
      <c r="L354" s="448">
        <v>1.81</v>
      </c>
      <c r="M354" s="448">
        <f t="shared" si="10"/>
        <v>-5.96</v>
      </c>
      <c r="N354" s="448">
        <f t="shared" si="11"/>
        <v>-76.71</v>
      </c>
      <c r="O354" s="461"/>
    </row>
    <row r="355" s="419" customFormat="1" customHeight="1" spans="1:15">
      <c r="A355" s="443" t="s">
        <v>1370</v>
      </c>
      <c r="B355" s="444" t="s">
        <v>1371</v>
      </c>
      <c r="C355" s="445"/>
      <c r="D355" s="446" t="s">
        <v>679</v>
      </c>
      <c r="E355" s="446" t="s">
        <v>70</v>
      </c>
      <c r="F355" s="446" t="s">
        <v>671</v>
      </c>
      <c r="G355" s="447">
        <v>11</v>
      </c>
      <c r="H355" s="448">
        <v>5.89</v>
      </c>
      <c r="I355" s="447">
        <v>64.78</v>
      </c>
      <c r="J355" s="460">
        <v>11</v>
      </c>
      <c r="K355" s="448">
        <v>1.37</v>
      </c>
      <c r="L355" s="448">
        <v>15.07</v>
      </c>
      <c r="M355" s="448">
        <f t="shared" si="10"/>
        <v>-49.71</v>
      </c>
      <c r="N355" s="448">
        <f t="shared" si="11"/>
        <v>-76.74</v>
      </c>
      <c r="O355" s="461"/>
    </row>
    <row r="356" s="419" customFormat="1" customHeight="1" spans="1:15">
      <c r="A356" s="443" t="s">
        <v>1372</v>
      </c>
      <c r="B356" s="444" t="s">
        <v>1373</v>
      </c>
      <c r="C356" s="445"/>
      <c r="D356" s="446" t="s">
        <v>679</v>
      </c>
      <c r="E356" s="446" t="s">
        <v>70</v>
      </c>
      <c r="F356" s="446" t="s">
        <v>671</v>
      </c>
      <c r="G356" s="447">
        <v>1</v>
      </c>
      <c r="H356" s="448">
        <v>8.5</v>
      </c>
      <c r="I356" s="447">
        <v>8.5</v>
      </c>
      <c r="J356" s="460">
        <v>1</v>
      </c>
      <c r="K356" s="448">
        <v>1.98</v>
      </c>
      <c r="L356" s="448">
        <v>1.98</v>
      </c>
      <c r="M356" s="448">
        <f t="shared" si="10"/>
        <v>-6.52</v>
      </c>
      <c r="N356" s="448">
        <f t="shared" si="11"/>
        <v>-76.71</v>
      </c>
      <c r="O356" s="461"/>
    </row>
    <row r="357" s="419" customFormat="1" customHeight="1" spans="1:15">
      <c r="A357" s="443" t="s">
        <v>1374</v>
      </c>
      <c r="B357" s="444" t="s">
        <v>1375</v>
      </c>
      <c r="C357" s="445"/>
      <c r="D357" s="446" t="s">
        <v>679</v>
      </c>
      <c r="E357" s="446" t="s">
        <v>70</v>
      </c>
      <c r="F357" s="446" t="s">
        <v>671</v>
      </c>
      <c r="G357" s="447">
        <v>5</v>
      </c>
      <c r="H357" s="448">
        <v>2.22</v>
      </c>
      <c r="I357" s="447">
        <v>11.11</v>
      </c>
      <c r="J357" s="460">
        <v>5</v>
      </c>
      <c r="K357" s="448">
        <v>0.52</v>
      </c>
      <c r="L357" s="448">
        <v>2.6</v>
      </c>
      <c r="M357" s="448">
        <f t="shared" si="10"/>
        <v>-8.51</v>
      </c>
      <c r="N357" s="448">
        <f t="shared" si="11"/>
        <v>-76.6</v>
      </c>
      <c r="O357" s="461"/>
    </row>
    <row r="358" s="419" customFormat="1" customHeight="1" spans="1:15">
      <c r="A358" s="443" t="s">
        <v>1376</v>
      </c>
      <c r="B358" s="444" t="s">
        <v>1377</v>
      </c>
      <c r="C358" s="445"/>
      <c r="D358" s="446" t="s">
        <v>679</v>
      </c>
      <c r="E358" s="446" t="s">
        <v>70</v>
      </c>
      <c r="F358" s="446" t="s">
        <v>671</v>
      </c>
      <c r="G358" s="447">
        <v>2</v>
      </c>
      <c r="H358" s="448">
        <v>5.83</v>
      </c>
      <c r="I358" s="447">
        <v>11.66</v>
      </c>
      <c r="J358" s="460">
        <v>2</v>
      </c>
      <c r="K358" s="448">
        <v>1.36</v>
      </c>
      <c r="L358" s="448">
        <v>2.72</v>
      </c>
      <c r="M358" s="448">
        <f t="shared" si="10"/>
        <v>-8.94</v>
      </c>
      <c r="N358" s="448">
        <f t="shared" si="11"/>
        <v>-76.67</v>
      </c>
      <c r="O358" s="461"/>
    </row>
    <row r="359" s="419" customFormat="1" customHeight="1" spans="1:15">
      <c r="A359" s="443" t="s">
        <v>1378</v>
      </c>
      <c r="B359" s="444" t="s">
        <v>1379</v>
      </c>
      <c r="C359" s="445"/>
      <c r="D359" s="446" t="s">
        <v>679</v>
      </c>
      <c r="E359" s="446" t="s">
        <v>70</v>
      </c>
      <c r="F359" s="446" t="s">
        <v>671</v>
      </c>
      <c r="G359" s="447">
        <v>10</v>
      </c>
      <c r="H359" s="448">
        <v>17.24</v>
      </c>
      <c r="I359" s="447">
        <v>172.41</v>
      </c>
      <c r="J359" s="460">
        <v>10</v>
      </c>
      <c r="K359" s="448">
        <v>4.01</v>
      </c>
      <c r="L359" s="448">
        <v>40.1</v>
      </c>
      <c r="M359" s="448">
        <f t="shared" si="10"/>
        <v>-132.31</v>
      </c>
      <c r="N359" s="448">
        <f t="shared" si="11"/>
        <v>-76.74</v>
      </c>
      <c r="O359" s="461"/>
    </row>
    <row r="360" s="419" customFormat="1" customHeight="1" spans="1:15">
      <c r="A360" s="443" t="s">
        <v>1380</v>
      </c>
      <c r="B360" s="444" t="s">
        <v>1381</v>
      </c>
      <c r="C360" s="445"/>
      <c r="D360" s="446" t="s">
        <v>679</v>
      </c>
      <c r="E360" s="446" t="s">
        <v>70</v>
      </c>
      <c r="F360" s="446" t="s">
        <v>671</v>
      </c>
      <c r="G360" s="447">
        <v>12</v>
      </c>
      <c r="H360" s="448">
        <v>6.8</v>
      </c>
      <c r="I360" s="447">
        <v>81.6</v>
      </c>
      <c r="J360" s="460">
        <v>12</v>
      </c>
      <c r="K360" s="448">
        <v>1.58</v>
      </c>
      <c r="L360" s="448">
        <v>18.96</v>
      </c>
      <c r="M360" s="448">
        <f t="shared" si="10"/>
        <v>-62.64</v>
      </c>
      <c r="N360" s="448">
        <f t="shared" si="11"/>
        <v>-76.76</v>
      </c>
      <c r="O360" s="461"/>
    </row>
    <row r="361" s="419" customFormat="1" customHeight="1" spans="1:15">
      <c r="A361" s="443" t="s">
        <v>1382</v>
      </c>
      <c r="B361" s="444" t="s">
        <v>1383</v>
      </c>
      <c r="C361" s="445"/>
      <c r="D361" s="446" t="s">
        <v>679</v>
      </c>
      <c r="E361" s="446" t="s">
        <v>70</v>
      </c>
      <c r="F361" s="446" t="s">
        <v>671</v>
      </c>
      <c r="G361" s="447">
        <v>1</v>
      </c>
      <c r="H361" s="448">
        <v>12.82</v>
      </c>
      <c r="I361" s="447">
        <v>12.82</v>
      </c>
      <c r="J361" s="460">
        <v>1</v>
      </c>
      <c r="K361" s="448">
        <v>2.98</v>
      </c>
      <c r="L361" s="448">
        <v>2.98</v>
      </c>
      <c r="M361" s="448">
        <f t="shared" si="10"/>
        <v>-9.84</v>
      </c>
      <c r="N361" s="448">
        <f t="shared" si="11"/>
        <v>-76.76</v>
      </c>
      <c r="O361" s="461"/>
    </row>
    <row r="362" s="419" customFormat="1" customHeight="1" spans="1:15">
      <c r="A362" s="443" t="s">
        <v>1384</v>
      </c>
      <c r="B362" s="444" t="s">
        <v>1385</v>
      </c>
      <c r="C362" s="445"/>
      <c r="D362" s="446" t="s">
        <v>679</v>
      </c>
      <c r="E362" s="446" t="s">
        <v>70</v>
      </c>
      <c r="F362" s="446" t="s">
        <v>671</v>
      </c>
      <c r="G362" s="447">
        <v>5</v>
      </c>
      <c r="H362" s="448">
        <v>14.53</v>
      </c>
      <c r="I362" s="447">
        <v>72.65</v>
      </c>
      <c r="J362" s="460">
        <v>5</v>
      </c>
      <c r="K362" s="448">
        <v>3.38</v>
      </c>
      <c r="L362" s="448">
        <v>16.9</v>
      </c>
      <c r="M362" s="448">
        <f t="shared" si="10"/>
        <v>-55.75</v>
      </c>
      <c r="N362" s="448">
        <f t="shared" si="11"/>
        <v>-76.74</v>
      </c>
      <c r="O362" s="461"/>
    </row>
    <row r="363" s="419" customFormat="1" customHeight="1" spans="1:15">
      <c r="A363" s="443" t="s">
        <v>1386</v>
      </c>
      <c r="B363" s="444" t="s">
        <v>1387</v>
      </c>
      <c r="C363" s="445"/>
      <c r="D363" s="446" t="s">
        <v>679</v>
      </c>
      <c r="E363" s="446" t="s">
        <v>70</v>
      </c>
      <c r="F363" s="446" t="s">
        <v>671</v>
      </c>
      <c r="G363" s="447">
        <v>8</v>
      </c>
      <c r="H363" s="448">
        <v>12.82</v>
      </c>
      <c r="I363" s="447">
        <v>102.57</v>
      </c>
      <c r="J363" s="460">
        <v>8</v>
      </c>
      <c r="K363" s="448">
        <v>2.98</v>
      </c>
      <c r="L363" s="448">
        <v>23.84</v>
      </c>
      <c r="M363" s="448">
        <f t="shared" si="10"/>
        <v>-78.73</v>
      </c>
      <c r="N363" s="448">
        <f t="shared" si="11"/>
        <v>-76.76</v>
      </c>
      <c r="O363" s="461"/>
    </row>
    <row r="364" s="419" customFormat="1" customHeight="1" spans="1:15">
      <c r="A364" s="443" t="s">
        <v>1388</v>
      </c>
      <c r="B364" s="444" t="s">
        <v>1389</v>
      </c>
      <c r="C364" s="445"/>
      <c r="D364" s="446" t="s">
        <v>679</v>
      </c>
      <c r="E364" s="446" t="s">
        <v>142</v>
      </c>
      <c r="F364" s="446" t="s">
        <v>671</v>
      </c>
      <c r="G364" s="447">
        <v>2</v>
      </c>
      <c r="H364" s="448">
        <v>23.93</v>
      </c>
      <c r="I364" s="447">
        <v>47.86</v>
      </c>
      <c r="J364" s="460">
        <v>2</v>
      </c>
      <c r="K364" s="448">
        <v>4.19</v>
      </c>
      <c r="L364" s="448">
        <v>8.38</v>
      </c>
      <c r="M364" s="448">
        <f t="shared" si="10"/>
        <v>-39.48</v>
      </c>
      <c r="N364" s="448">
        <f t="shared" si="11"/>
        <v>-82.49</v>
      </c>
      <c r="O364" s="461"/>
    </row>
    <row r="365" s="419" customFormat="1" customHeight="1" spans="1:15">
      <c r="A365" s="443" t="s">
        <v>1390</v>
      </c>
      <c r="B365" s="444" t="s">
        <v>1391</v>
      </c>
      <c r="C365" s="445"/>
      <c r="D365" s="446" t="s">
        <v>679</v>
      </c>
      <c r="E365" s="446" t="s">
        <v>142</v>
      </c>
      <c r="F365" s="446" t="s">
        <v>671</v>
      </c>
      <c r="G365" s="447">
        <v>8</v>
      </c>
      <c r="H365" s="448">
        <v>9.4</v>
      </c>
      <c r="I365" s="447">
        <v>75.22</v>
      </c>
      <c r="J365" s="460">
        <v>8</v>
      </c>
      <c r="K365" s="448">
        <v>1.65</v>
      </c>
      <c r="L365" s="448">
        <v>13.2</v>
      </c>
      <c r="M365" s="448">
        <f t="shared" si="10"/>
        <v>-62.02</v>
      </c>
      <c r="N365" s="448">
        <f t="shared" si="11"/>
        <v>-82.45</v>
      </c>
      <c r="O365" s="461"/>
    </row>
    <row r="366" s="419" customFormat="1" customHeight="1" spans="1:15">
      <c r="A366" s="443" t="s">
        <v>1392</v>
      </c>
      <c r="B366" s="444" t="s">
        <v>1393</v>
      </c>
      <c r="C366" s="445"/>
      <c r="D366" s="446" t="s">
        <v>679</v>
      </c>
      <c r="E366" s="446" t="s">
        <v>142</v>
      </c>
      <c r="F366" s="446" t="s">
        <v>671</v>
      </c>
      <c r="G366" s="447">
        <v>17</v>
      </c>
      <c r="H366" s="448">
        <v>10.16</v>
      </c>
      <c r="I366" s="447">
        <v>172.75</v>
      </c>
      <c r="J366" s="460">
        <v>17</v>
      </c>
      <c r="K366" s="448">
        <v>1.78</v>
      </c>
      <c r="L366" s="448">
        <v>30.26</v>
      </c>
      <c r="M366" s="448">
        <f t="shared" si="10"/>
        <v>-142.49</v>
      </c>
      <c r="N366" s="448">
        <f t="shared" si="11"/>
        <v>-82.48</v>
      </c>
      <c r="O366" s="461"/>
    </row>
    <row r="367" s="419" customFormat="1" customHeight="1" spans="1:15">
      <c r="A367" s="443" t="s">
        <v>1394</v>
      </c>
      <c r="B367" s="444" t="s">
        <v>1395</v>
      </c>
      <c r="C367" s="445"/>
      <c r="D367" s="446" t="s">
        <v>679</v>
      </c>
      <c r="E367" s="446" t="s">
        <v>142</v>
      </c>
      <c r="F367" s="446" t="s">
        <v>671</v>
      </c>
      <c r="G367" s="447">
        <v>2</v>
      </c>
      <c r="H367" s="448">
        <v>6.8</v>
      </c>
      <c r="I367" s="447">
        <v>13.6</v>
      </c>
      <c r="J367" s="460">
        <v>2</v>
      </c>
      <c r="K367" s="448">
        <v>1.19</v>
      </c>
      <c r="L367" s="448">
        <v>2.38</v>
      </c>
      <c r="M367" s="448">
        <f t="shared" si="10"/>
        <v>-11.22</v>
      </c>
      <c r="N367" s="448">
        <f t="shared" si="11"/>
        <v>-82.5</v>
      </c>
      <c r="O367" s="461"/>
    </row>
    <row r="368" s="419" customFormat="1" customHeight="1" spans="1:15">
      <c r="A368" s="443" t="s">
        <v>1396</v>
      </c>
      <c r="B368" s="444" t="s">
        <v>1397</v>
      </c>
      <c r="C368" s="445"/>
      <c r="D368" s="446" t="s">
        <v>679</v>
      </c>
      <c r="E368" s="446" t="s">
        <v>142</v>
      </c>
      <c r="F368" s="446" t="s">
        <v>671</v>
      </c>
      <c r="G368" s="447">
        <v>6</v>
      </c>
      <c r="H368" s="448">
        <v>5.41</v>
      </c>
      <c r="I368" s="447">
        <v>32.44</v>
      </c>
      <c r="J368" s="460">
        <v>6</v>
      </c>
      <c r="K368" s="448">
        <v>0.95</v>
      </c>
      <c r="L368" s="448">
        <v>5.7</v>
      </c>
      <c r="M368" s="448">
        <f t="shared" si="10"/>
        <v>-26.74</v>
      </c>
      <c r="N368" s="448">
        <f t="shared" si="11"/>
        <v>-82.43</v>
      </c>
      <c r="O368" s="461"/>
    </row>
    <row r="369" s="419" customFormat="1" customHeight="1" spans="1:15">
      <c r="A369" s="443" t="s">
        <v>1398</v>
      </c>
      <c r="B369" s="444" t="s">
        <v>1399</v>
      </c>
      <c r="C369" s="445"/>
      <c r="D369" s="446" t="s">
        <v>679</v>
      </c>
      <c r="E369" s="446" t="s">
        <v>142</v>
      </c>
      <c r="F369" s="446" t="s">
        <v>671</v>
      </c>
      <c r="G369" s="447">
        <v>10</v>
      </c>
      <c r="H369" s="448">
        <v>78.15</v>
      </c>
      <c r="I369" s="447">
        <v>781.45</v>
      </c>
      <c r="J369" s="460">
        <v>10</v>
      </c>
      <c r="K369" s="448">
        <v>13.69</v>
      </c>
      <c r="L369" s="448">
        <v>136.9</v>
      </c>
      <c r="M369" s="448">
        <f t="shared" si="10"/>
        <v>-644.55</v>
      </c>
      <c r="N369" s="448">
        <f t="shared" si="11"/>
        <v>-82.48</v>
      </c>
      <c r="O369" s="461"/>
    </row>
    <row r="370" s="419" customFormat="1" customHeight="1" spans="1:15">
      <c r="A370" s="443" t="s">
        <v>1400</v>
      </c>
      <c r="B370" s="444" t="s">
        <v>1401</v>
      </c>
      <c r="C370" s="445"/>
      <c r="D370" s="446" t="s">
        <v>679</v>
      </c>
      <c r="E370" s="446" t="s">
        <v>142</v>
      </c>
      <c r="F370" s="446" t="s">
        <v>671</v>
      </c>
      <c r="G370" s="447">
        <v>2</v>
      </c>
      <c r="H370" s="448">
        <v>78.64</v>
      </c>
      <c r="I370" s="447">
        <v>157.27</v>
      </c>
      <c r="J370" s="460">
        <v>2</v>
      </c>
      <c r="K370" s="448">
        <v>13.78</v>
      </c>
      <c r="L370" s="448">
        <v>27.56</v>
      </c>
      <c r="M370" s="448">
        <f t="shared" si="10"/>
        <v>-129.71</v>
      </c>
      <c r="N370" s="448">
        <f t="shared" si="11"/>
        <v>-82.48</v>
      </c>
      <c r="O370" s="461"/>
    </row>
    <row r="371" s="419" customFormat="1" customHeight="1" spans="1:15">
      <c r="A371" s="443" t="s">
        <v>1402</v>
      </c>
      <c r="B371" s="444" t="s">
        <v>1403</v>
      </c>
      <c r="C371" s="445"/>
      <c r="D371" s="446" t="s">
        <v>679</v>
      </c>
      <c r="E371" s="446" t="s">
        <v>142</v>
      </c>
      <c r="F371" s="446" t="s">
        <v>671</v>
      </c>
      <c r="G371" s="447">
        <v>3</v>
      </c>
      <c r="H371" s="448">
        <v>8.74</v>
      </c>
      <c r="I371" s="447">
        <v>26.22</v>
      </c>
      <c r="J371" s="460">
        <v>3</v>
      </c>
      <c r="K371" s="448">
        <v>1.53</v>
      </c>
      <c r="L371" s="448">
        <v>4.59</v>
      </c>
      <c r="M371" s="448">
        <f t="shared" si="10"/>
        <v>-21.63</v>
      </c>
      <c r="N371" s="448">
        <f t="shared" si="11"/>
        <v>-82.49</v>
      </c>
      <c r="O371" s="461"/>
    </row>
    <row r="372" s="419" customFormat="1" customHeight="1" spans="1:15">
      <c r="A372" s="443" t="s">
        <v>1404</v>
      </c>
      <c r="B372" s="444" t="s">
        <v>1405</v>
      </c>
      <c r="C372" s="445"/>
      <c r="D372" s="446" t="s">
        <v>679</v>
      </c>
      <c r="E372" s="446" t="s">
        <v>142</v>
      </c>
      <c r="F372" s="446" t="s">
        <v>671</v>
      </c>
      <c r="G372" s="447">
        <v>9</v>
      </c>
      <c r="H372" s="448">
        <v>9.07</v>
      </c>
      <c r="I372" s="447">
        <v>81.67</v>
      </c>
      <c r="J372" s="460">
        <v>9</v>
      </c>
      <c r="K372" s="448">
        <v>1.59</v>
      </c>
      <c r="L372" s="448">
        <v>14.31</v>
      </c>
      <c r="M372" s="448">
        <f t="shared" si="10"/>
        <v>-67.36</v>
      </c>
      <c r="N372" s="448">
        <f t="shared" si="11"/>
        <v>-82.48</v>
      </c>
      <c r="O372" s="461"/>
    </row>
    <row r="373" s="419" customFormat="1" customHeight="1" spans="1:15">
      <c r="A373" s="443" t="s">
        <v>1406</v>
      </c>
      <c r="B373" s="444" t="s">
        <v>1407</v>
      </c>
      <c r="C373" s="445"/>
      <c r="D373" s="446" t="s">
        <v>679</v>
      </c>
      <c r="E373" s="446" t="s">
        <v>142</v>
      </c>
      <c r="F373" s="446" t="s">
        <v>671</v>
      </c>
      <c r="G373" s="447">
        <v>3</v>
      </c>
      <c r="H373" s="448">
        <v>9.71</v>
      </c>
      <c r="I373" s="447">
        <v>29.13</v>
      </c>
      <c r="J373" s="460">
        <v>3</v>
      </c>
      <c r="K373" s="448">
        <v>1.7</v>
      </c>
      <c r="L373" s="448">
        <v>5.1</v>
      </c>
      <c r="M373" s="448">
        <f t="shared" si="10"/>
        <v>-24.03</v>
      </c>
      <c r="N373" s="448">
        <f t="shared" si="11"/>
        <v>-82.49</v>
      </c>
      <c r="O373" s="461"/>
    </row>
    <row r="374" s="419" customFormat="1" customHeight="1" spans="1:15">
      <c r="A374" s="443" t="s">
        <v>1408</v>
      </c>
      <c r="B374" s="444" t="s">
        <v>1409</v>
      </c>
      <c r="C374" s="445"/>
      <c r="D374" s="446" t="s">
        <v>679</v>
      </c>
      <c r="E374" s="446" t="s">
        <v>142</v>
      </c>
      <c r="F374" s="446" t="s">
        <v>671</v>
      </c>
      <c r="G374" s="447">
        <v>8</v>
      </c>
      <c r="H374" s="448">
        <v>7.08</v>
      </c>
      <c r="I374" s="447">
        <v>56.64</v>
      </c>
      <c r="J374" s="460">
        <v>8</v>
      </c>
      <c r="K374" s="448">
        <v>1.24</v>
      </c>
      <c r="L374" s="448">
        <v>9.92</v>
      </c>
      <c r="M374" s="448">
        <f t="shared" si="10"/>
        <v>-46.72</v>
      </c>
      <c r="N374" s="448">
        <f t="shared" si="11"/>
        <v>-82.49</v>
      </c>
      <c r="O374" s="461"/>
    </row>
    <row r="375" s="419" customFormat="1" customHeight="1" spans="1:15">
      <c r="A375" s="443" t="s">
        <v>1410</v>
      </c>
      <c r="B375" s="444" t="s">
        <v>1411</v>
      </c>
      <c r="C375" s="445"/>
      <c r="D375" s="446" t="s">
        <v>679</v>
      </c>
      <c r="E375" s="446" t="s">
        <v>142</v>
      </c>
      <c r="F375" s="446" t="s">
        <v>671</v>
      </c>
      <c r="G375" s="447">
        <v>2</v>
      </c>
      <c r="H375" s="448">
        <v>9.71</v>
      </c>
      <c r="I375" s="447">
        <v>19.42</v>
      </c>
      <c r="J375" s="460">
        <v>2</v>
      </c>
      <c r="K375" s="448">
        <v>1.7</v>
      </c>
      <c r="L375" s="448">
        <v>3.4</v>
      </c>
      <c r="M375" s="448">
        <f t="shared" si="10"/>
        <v>-16.02</v>
      </c>
      <c r="N375" s="448">
        <f t="shared" si="11"/>
        <v>-82.49</v>
      </c>
      <c r="O375" s="461"/>
    </row>
    <row r="376" s="419" customFormat="1" customHeight="1" spans="1:15">
      <c r="A376" s="443" t="s">
        <v>1412</v>
      </c>
      <c r="B376" s="444" t="s">
        <v>1413</v>
      </c>
      <c r="C376" s="445"/>
      <c r="D376" s="446" t="s">
        <v>679</v>
      </c>
      <c r="E376" s="446" t="s">
        <v>142</v>
      </c>
      <c r="F376" s="446" t="s">
        <v>671</v>
      </c>
      <c r="G376" s="447">
        <v>3</v>
      </c>
      <c r="H376" s="448">
        <v>9.71</v>
      </c>
      <c r="I376" s="447">
        <v>29.13</v>
      </c>
      <c r="J376" s="460">
        <v>3</v>
      </c>
      <c r="K376" s="448">
        <v>1.7</v>
      </c>
      <c r="L376" s="448">
        <v>5.1</v>
      </c>
      <c r="M376" s="448">
        <f t="shared" si="10"/>
        <v>-24.03</v>
      </c>
      <c r="N376" s="448">
        <f t="shared" si="11"/>
        <v>-82.49</v>
      </c>
      <c r="O376" s="461"/>
    </row>
    <row r="377" s="419" customFormat="1" customHeight="1" spans="1:15">
      <c r="A377" s="443" t="s">
        <v>1414</v>
      </c>
      <c r="B377" s="444" t="s">
        <v>1415</v>
      </c>
      <c r="C377" s="445"/>
      <c r="D377" s="446" t="s">
        <v>679</v>
      </c>
      <c r="E377" s="446" t="s">
        <v>142</v>
      </c>
      <c r="F377" s="446" t="s">
        <v>671</v>
      </c>
      <c r="G377" s="447">
        <v>6</v>
      </c>
      <c r="H377" s="448">
        <v>32.48</v>
      </c>
      <c r="I377" s="447">
        <v>194.87</v>
      </c>
      <c r="J377" s="460">
        <v>6</v>
      </c>
      <c r="K377" s="448">
        <v>5.69</v>
      </c>
      <c r="L377" s="448">
        <v>34.14</v>
      </c>
      <c r="M377" s="448">
        <f t="shared" si="10"/>
        <v>-160.73</v>
      </c>
      <c r="N377" s="448">
        <f t="shared" si="11"/>
        <v>-82.48</v>
      </c>
      <c r="O377" s="461"/>
    </row>
    <row r="378" s="419" customFormat="1" customHeight="1" spans="1:15">
      <c r="A378" s="443" t="s">
        <v>1416</v>
      </c>
      <c r="B378" s="444" t="s">
        <v>1417</v>
      </c>
      <c r="C378" s="445"/>
      <c r="D378" s="446" t="s">
        <v>679</v>
      </c>
      <c r="E378" s="446" t="s">
        <v>142</v>
      </c>
      <c r="F378" s="446" t="s">
        <v>671</v>
      </c>
      <c r="G378" s="447">
        <v>1</v>
      </c>
      <c r="H378" s="448">
        <v>10.68</v>
      </c>
      <c r="I378" s="447">
        <v>10.68</v>
      </c>
      <c r="J378" s="460">
        <v>1</v>
      </c>
      <c r="K378" s="448">
        <v>1.87</v>
      </c>
      <c r="L378" s="448">
        <v>1.87</v>
      </c>
      <c r="M378" s="448">
        <f t="shared" si="10"/>
        <v>-8.81</v>
      </c>
      <c r="N378" s="448">
        <f t="shared" si="11"/>
        <v>-82.49</v>
      </c>
      <c r="O378" s="461"/>
    </row>
    <row r="379" s="419" customFormat="1" customHeight="1" spans="1:15">
      <c r="A379" s="443" t="s">
        <v>1418</v>
      </c>
      <c r="B379" s="444" t="s">
        <v>1419</v>
      </c>
      <c r="C379" s="445"/>
      <c r="D379" s="446" t="s">
        <v>679</v>
      </c>
      <c r="E379" s="446" t="s">
        <v>142</v>
      </c>
      <c r="F379" s="446" t="s">
        <v>671</v>
      </c>
      <c r="G379" s="447">
        <v>3</v>
      </c>
      <c r="H379" s="448">
        <v>10.68</v>
      </c>
      <c r="I379" s="447">
        <v>32.04</v>
      </c>
      <c r="J379" s="460">
        <v>3</v>
      </c>
      <c r="K379" s="448">
        <v>1.87</v>
      </c>
      <c r="L379" s="448">
        <v>5.61</v>
      </c>
      <c r="M379" s="448">
        <f t="shared" si="10"/>
        <v>-26.43</v>
      </c>
      <c r="N379" s="448">
        <f t="shared" si="11"/>
        <v>-82.49</v>
      </c>
      <c r="O379" s="461"/>
    </row>
    <row r="380" s="419" customFormat="1" customHeight="1" spans="1:15">
      <c r="A380" s="443" t="s">
        <v>1420</v>
      </c>
      <c r="B380" s="444" t="s">
        <v>1421</v>
      </c>
      <c r="C380" s="445"/>
      <c r="D380" s="446" t="s">
        <v>679</v>
      </c>
      <c r="E380" s="446" t="s">
        <v>667</v>
      </c>
      <c r="F380" s="446" t="s">
        <v>671</v>
      </c>
      <c r="G380" s="447">
        <v>10</v>
      </c>
      <c r="H380" s="448">
        <v>12.9</v>
      </c>
      <c r="I380" s="447">
        <v>128.99</v>
      </c>
      <c r="J380" s="460">
        <v>10</v>
      </c>
      <c r="K380" s="448">
        <v>4.52</v>
      </c>
      <c r="L380" s="448">
        <v>45.2</v>
      </c>
      <c r="M380" s="448">
        <f t="shared" si="10"/>
        <v>-83.79</v>
      </c>
      <c r="N380" s="448">
        <f t="shared" si="11"/>
        <v>-64.96</v>
      </c>
      <c r="O380" s="461"/>
    </row>
    <row r="381" s="419" customFormat="1" customHeight="1" spans="1:15">
      <c r="A381" s="443" t="s">
        <v>1422</v>
      </c>
      <c r="B381" s="444" t="s">
        <v>1423</v>
      </c>
      <c r="C381" s="445"/>
      <c r="D381" s="446" t="s">
        <v>679</v>
      </c>
      <c r="E381" s="446" t="s">
        <v>142</v>
      </c>
      <c r="F381" s="446" t="s">
        <v>671</v>
      </c>
      <c r="G381" s="447">
        <v>3</v>
      </c>
      <c r="H381" s="448">
        <v>8.55</v>
      </c>
      <c r="I381" s="447">
        <v>25.64</v>
      </c>
      <c r="J381" s="460">
        <v>3</v>
      </c>
      <c r="K381" s="448">
        <v>1.5</v>
      </c>
      <c r="L381" s="448">
        <v>4.5</v>
      </c>
      <c r="M381" s="448">
        <f t="shared" si="10"/>
        <v>-21.14</v>
      </c>
      <c r="N381" s="448">
        <f t="shared" si="11"/>
        <v>-82.45</v>
      </c>
      <c r="O381" s="461"/>
    </row>
    <row r="382" s="419" customFormat="1" customHeight="1" spans="1:15">
      <c r="A382" s="443" t="s">
        <v>1424</v>
      </c>
      <c r="B382" s="444" t="s">
        <v>1425</v>
      </c>
      <c r="C382" s="445"/>
      <c r="D382" s="446" t="s">
        <v>679</v>
      </c>
      <c r="E382" s="446" t="s">
        <v>142</v>
      </c>
      <c r="F382" s="446" t="s">
        <v>671</v>
      </c>
      <c r="G382" s="447">
        <v>5</v>
      </c>
      <c r="H382" s="448">
        <v>111.11</v>
      </c>
      <c r="I382" s="447">
        <v>555.56</v>
      </c>
      <c r="J382" s="460">
        <v>5</v>
      </c>
      <c r="K382" s="448">
        <v>19.47</v>
      </c>
      <c r="L382" s="448">
        <v>97.35</v>
      </c>
      <c r="M382" s="448">
        <f t="shared" si="10"/>
        <v>-458.21</v>
      </c>
      <c r="N382" s="448">
        <f t="shared" si="11"/>
        <v>-82.48</v>
      </c>
      <c r="O382" s="461"/>
    </row>
    <row r="383" s="419" customFormat="1" customHeight="1" spans="1:15">
      <c r="A383" s="443" t="s">
        <v>1426</v>
      </c>
      <c r="B383" s="444" t="s">
        <v>1427</v>
      </c>
      <c r="C383" s="445"/>
      <c r="D383" s="446" t="s">
        <v>679</v>
      </c>
      <c r="E383" s="446" t="s">
        <v>142</v>
      </c>
      <c r="F383" s="446" t="s">
        <v>671</v>
      </c>
      <c r="G383" s="447">
        <v>4</v>
      </c>
      <c r="H383" s="448">
        <v>6.9</v>
      </c>
      <c r="I383" s="447">
        <v>27.59</v>
      </c>
      <c r="J383" s="460">
        <v>4</v>
      </c>
      <c r="K383" s="448">
        <v>1.21</v>
      </c>
      <c r="L383" s="448">
        <v>4.84</v>
      </c>
      <c r="M383" s="448">
        <f t="shared" si="10"/>
        <v>-22.75</v>
      </c>
      <c r="N383" s="448">
        <f t="shared" si="11"/>
        <v>-82.46</v>
      </c>
      <c r="O383" s="461"/>
    </row>
    <row r="384" s="419" customFormat="1" customHeight="1" spans="1:15">
      <c r="A384" s="443" t="s">
        <v>1428</v>
      </c>
      <c r="B384" s="444" t="s">
        <v>1429</v>
      </c>
      <c r="C384" s="445"/>
      <c r="D384" s="446" t="s">
        <v>679</v>
      </c>
      <c r="E384" s="446" t="s">
        <v>142</v>
      </c>
      <c r="F384" s="446" t="s">
        <v>671</v>
      </c>
      <c r="G384" s="447">
        <v>2</v>
      </c>
      <c r="H384" s="448">
        <v>15.52</v>
      </c>
      <c r="I384" s="447">
        <v>31.03</v>
      </c>
      <c r="J384" s="460">
        <v>2</v>
      </c>
      <c r="K384" s="448">
        <v>2.72</v>
      </c>
      <c r="L384" s="448">
        <v>5.44</v>
      </c>
      <c r="M384" s="448">
        <f t="shared" si="10"/>
        <v>-25.59</v>
      </c>
      <c r="N384" s="448">
        <f t="shared" si="11"/>
        <v>-82.47</v>
      </c>
      <c r="O384" s="461"/>
    </row>
    <row r="385" s="419" customFormat="1" customHeight="1" spans="1:15">
      <c r="A385" s="443" t="s">
        <v>1430</v>
      </c>
      <c r="B385" s="444" t="s">
        <v>1431</v>
      </c>
      <c r="C385" s="445"/>
      <c r="D385" s="446" t="s">
        <v>679</v>
      </c>
      <c r="E385" s="446" t="s">
        <v>142</v>
      </c>
      <c r="F385" s="446" t="s">
        <v>671</v>
      </c>
      <c r="G385" s="447">
        <v>9</v>
      </c>
      <c r="H385" s="448">
        <v>8.78</v>
      </c>
      <c r="I385" s="447">
        <v>79.06</v>
      </c>
      <c r="J385" s="460">
        <v>9</v>
      </c>
      <c r="K385" s="448">
        <v>1.54</v>
      </c>
      <c r="L385" s="448">
        <v>13.86</v>
      </c>
      <c r="M385" s="448">
        <f t="shared" si="10"/>
        <v>-65.2</v>
      </c>
      <c r="N385" s="448">
        <f t="shared" si="11"/>
        <v>-82.47</v>
      </c>
      <c r="O385" s="461"/>
    </row>
    <row r="386" s="419" customFormat="1" customHeight="1" spans="1:15">
      <c r="A386" s="443" t="s">
        <v>1432</v>
      </c>
      <c r="B386" s="444" t="s">
        <v>1433</v>
      </c>
      <c r="C386" s="445"/>
      <c r="D386" s="446" t="s">
        <v>679</v>
      </c>
      <c r="E386" s="446" t="s">
        <v>142</v>
      </c>
      <c r="F386" s="446" t="s">
        <v>671</v>
      </c>
      <c r="G386" s="447">
        <v>2</v>
      </c>
      <c r="H386" s="448">
        <v>16</v>
      </c>
      <c r="I386" s="447">
        <v>32</v>
      </c>
      <c r="J386" s="460">
        <v>2</v>
      </c>
      <c r="K386" s="448">
        <v>2.8</v>
      </c>
      <c r="L386" s="448">
        <v>5.6</v>
      </c>
      <c r="M386" s="448">
        <f t="shared" si="10"/>
        <v>-26.4</v>
      </c>
      <c r="N386" s="448">
        <f t="shared" si="11"/>
        <v>-82.5</v>
      </c>
      <c r="O386" s="461"/>
    </row>
    <row r="387" s="419" customFormat="1" customHeight="1" spans="1:15">
      <c r="A387" s="443" t="s">
        <v>1434</v>
      </c>
      <c r="B387" s="444" t="s">
        <v>1435</v>
      </c>
      <c r="C387" s="445"/>
      <c r="D387" s="446" t="s">
        <v>679</v>
      </c>
      <c r="E387" s="446" t="s">
        <v>142</v>
      </c>
      <c r="F387" s="446" t="s">
        <v>671</v>
      </c>
      <c r="G387" s="447">
        <v>2</v>
      </c>
      <c r="H387" s="448">
        <v>10.44</v>
      </c>
      <c r="I387" s="447">
        <v>20.87</v>
      </c>
      <c r="J387" s="460">
        <v>2</v>
      </c>
      <c r="K387" s="448">
        <v>1.83</v>
      </c>
      <c r="L387" s="448">
        <v>3.66</v>
      </c>
      <c r="M387" s="448">
        <f t="shared" si="10"/>
        <v>-17.21</v>
      </c>
      <c r="N387" s="448">
        <f t="shared" si="11"/>
        <v>-82.46</v>
      </c>
      <c r="O387" s="461"/>
    </row>
    <row r="388" s="419" customFormat="1" customHeight="1" spans="1:15">
      <c r="A388" s="443" t="s">
        <v>1436</v>
      </c>
      <c r="B388" s="444" t="s">
        <v>1437</v>
      </c>
      <c r="C388" s="445"/>
      <c r="D388" s="446" t="s">
        <v>679</v>
      </c>
      <c r="E388" s="446" t="s">
        <v>142</v>
      </c>
      <c r="F388" s="446" t="s">
        <v>671</v>
      </c>
      <c r="G388" s="447">
        <v>13</v>
      </c>
      <c r="H388" s="448">
        <v>43.16</v>
      </c>
      <c r="I388" s="447">
        <v>561.11</v>
      </c>
      <c r="J388" s="460">
        <v>13</v>
      </c>
      <c r="K388" s="448">
        <v>7.56</v>
      </c>
      <c r="L388" s="448">
        <v>98.28</v>
      </c>
      <c r="M388" s="448">
        <f t="shared" si="10"/>
        <v>-462.83</v>
      </c>
      <c r="N388" s="448">
        <f t="shared" si="11"/>
        <v>-82.48</v>
      </c>
      <c r="O388" s="461"/>
    </row>
    <row r="389" s="419" customFormat="1" customHeight="1" spans="1:15">
      <c r="A389" s="443" t="s">
        <v>1438</v>
      </c>
      <c r="B389" s="444" t="s">
        <v>1439</v>
      </c>
      <c r="C389" s="445"/>
      <c r="D389" s="446" t="s">
        <v>679</v>
      </c>
      <c r="E389" s="446" t="s">
        <v>142</v>
      </c>
      <c r="F389" s="446" t="s">
        <v>671</v>
      </c>
      <c r="G389" s="447">
        <v>2</v>
      </c>
      <c r="H389" s="448">
        <v>10.26</v>
      </c>
      <c r="I389" s="447">
        <v>20.51</v>
      </c>
      <c r="J389" s="460">
        <v>2</v>
      </c>
      <c r="K389" s="448">
        <v>1.8</v>
      </c>
      <c r="L389" s="448">
        <v>3.6</v>
      </c>
      <c r="M389" s="448">
        <f t="shared" si="10"/>
        <v>-16.91</v>
      </c>
      <c r="N389" s="448">
        <f t="shared" si="11"/>
        <v>-82.45</v>
      </c>
      <c r="O389" s="461"/>
    </row>
    <row r="390" s="419" customFormat="1" customHeight="1" spans="1:15">
      <c r="A390" s="443" t="s">
        <v>1440</v>
      </c>
      <c r="B390" s="444" t="s">
        <v>1441</v>
      </c>
      <c r="C390" s="445"/>
      <c r="D390" s="446" t="s">
        <v>679</v>
      </c>
      <c r="E390" s="446" t="s">
        <v>667</v>
      </c>
      <c r="F390" s="446" t="s">
        <v>671</v>
      </c>
      <c r="G390" s="447">
        <v>10</v>
      </c>
      <c r="H390" s="448">
        <v>66.37</v>
      </c>
      <c r="I390" s="447">
        <v>663.72</v>
      </c>
      <c r="J390" s="460">
        <v>10</v>
      </c>
      <c r="K390" s="448">
        <v>23.23</v>
      </c>
      <c r="L390" s="448">
        <v>232.3</v>
      </c>
      <c r="M390" s="448">
        <f t="shared" si="10"/>
        <v>-431.42</v>
      </c>
      <c r="N390" s="448">
        <f t="shared" si="11"/>
        <v>-65</v>
      </c>
      <c r="O390" s="461"/>
    </row>
    <row r="391" s="419" customFormat="1" customHeight="1" spans="1:15">
      <c r="A391" s="443" t="s">
        <v>1442</v>
      </c>
      <c r="B391" s="444" t="s">
        <v>1443</v>
      </c>
      <c r="C391" s="445"/>
      <c r="D391" s="446" t="s">
        <v>679</v>
      </c>
      <c r="E391" s="446" t="s">
        <v>142</v>
      </c>
      <c r="F391" s="446" t="s">
        <v>671</v>
      </c>
      <c r="G391" s="447">
        <v>14</v>
      </c>
      <c r="H391" s="448">
        <v>26.3</v>
      </c>
      <c r="I391" s="447">
        <v>368.13</v>
      </c>
      <c r="J391" s="460">
        <v>14</v>
      </c>
      <c r="K391" s="448">
        <v>4.61</v>
      </c>
      <c r="L391" s="448">
        <v>64.54</v>
      </c>
      <c r="M391" s="448">
        <f t="shared" si="10"/>
        <v>-303.59</v>
      </c>
      <c r="N391" s="448">
        <f t="shared" si="11"/>
        <v>-82.47</v>
      </c>
      <c r="O391" s="461"/>
    </row>
    <row r="392" s="419" customFormat="1" customHeight="1" spans="1:15">
      <c r="A392" s="443" t="s">
        <v>1444</v>
      </c>
      <c r="B392" s="444" t="s">
        <v>1445</v>
      </c>
      <c r="C392" s="445"/>
      <c r="D392" s="446" t="s">
        <v>679</v>
      </c>
      <c r="E392" s="446" t="s">
        <v>142</v>
      </c>
      <c r="F392" s="446" t="s">
        <v>671</v>
      </c>
      <c r="G392" s="447">
        <v>1</v>
      </c>
      <c r="H392" s="448">
        <v>21</v>
      </c>
      <c r="I392" s="447">
        <v>21</v>
      </c>
      <c r="J392" s="460">
        <v>1</v>
      </c>
      <c r="K392" s="448">
        <v>3.68</v>
      </c>
      <c r="L392" s="448">
        <v>3.68</v>
      </c>
      <c r="M392" s="448">
        <f t="shared" ref="M392:M455" si="12">L392-I392</f>
        <v>-17.32</v>
      </c>
      <c r="N392" s="448">
        <f t="shared" ref="N392:N455" si="13">IF(I392=0,0,ROUND(M392/I392*100,2))</f>
        <v>-82.48</v>
      </c>
      <c r="O392" s="461"/>
    </row>
    <row r="393" s="419" customFormat="1" customHeight="1" spans="1:15">
      <c r="A393" s="443" t="s">
        <v>1446</v>
      </c>
      <c r="B393" s="444" t="s">
        <v>1447</v>
      </c>
      <c r="C393" s="445"/>
      <c r="D393" s="446" t="s">
        <v>679</v>
      </c>
      <c r="E393" s="446" t="s">
        <v>142</v>
      </c>
      <c r="F393" s="446" t="s">
        <v>671</v>
      </c>
      <c r="G393" s="447">
        <v>2</v>
      </c>
      <c r="H393" s="448">
        <v>19</v>
      </c>
      <c r="I393" s="447">
        <v>38</v>
      </c>
      <c r="J393" s="460">
        <v>2</v>
      </c>
      <c r="K393" s="448">
        <v>3.33</v>
      </c>
      <c r="L393" s="448">
        <v>6.66</v>
      </c>
      <c r="M393" s="448">
        <f t="shared" si="12"/>
        <v>-31.34</v>
      </c>
      <c r="N393" s="448">
        <f t="shared" si="13"/>
        <v>-82.47</v>
      </c>
      <c r="O393" s="461"/>
    </row>
    <row r="394" s="419" customFormat="1" customHeight="1" spans="1:15">
      <c r="A394" s="443" t="s">
        <v>1448</v>
      </c>
      <c r="B394" s="444" t="s">
        <v>1449</v>
      </c>
      <c r="C394" s="445"/>
      <c r="D394" s="446" t="s">
        <v>679</v>
      </c>
      <c r="E394" s="446" t="s">
        <v>142</v>
      </c>
      <c r="F394" s="446" t="s">
        <v>671</v>
      </c>
      <c r="G394" s="447">
        <v>5</v>
      </c>
      <c r="H394" s="448">
        <v>25.64</v>
      </c>
      <c r="I394" s="447">
        <v>128.21</v>
      </c>
      <c r="J394" s="460">
        <v>5</v>
      </c>
      <c r="K394" s="448">
        <v>4.49</v>
      </c>
      <c r="L394" s="448">
        <v>22.45</v>
      </c>
      <c r="M394" s="448">
        <f t="shared" si="12"/>
        <v>-105.76</v>
      </c>
      <c r="N394" s="448">
        <f t="shared" si="13"/>
        <v>-82.49</v>
      </c>
      <c r="O394" s="461"/>
    </row>
    <row r="395" s="419" customFormat="1" customHeight="1" spans="1:15">
      <c r="A395" s="443" t="s">
        <v>1450</v>
      </c>
      <c r="B395" s="444" t="s">
        <v>1451</v>
      </c>
      <c r="C395" s="445"/>
      <c r="D395" s="446" t="s">
        <v>679</v>
      </c>
      <c r="E395" s="446" t="s">
        <v>142</v>
      </c>
      <c r="F395" s="446" t="s">
        <v>671</v>
      </c>
      <c r="G395" s="447">
        <v>2</v>
      </c>
      <c r="H395" s="448">
        <v>18</v>
      </c>
      <c r="I395" s="447">
        <v>36</v>
      </c>
      <c r="J395" s="460">
        <v>2</v>
      </c>
      <c r="K395" s="448">
        <v>3.15</v>
      </c>
      <c r="L395" s="448">
        <v>6.3</v>
      </c>
      <c r="M395" s="448">
        <f t="shared" si="12"/>
        <v>-29.7</v>
      </c>
      <c r="N395" s="448">
        <f t="shared" si="13"/>
        <v>-82.5</v>
      </c>
      <c r="O395" s="461"/>
    </row>
    <row r="396" s="419" customFormat="1" customHeight="1" spans="1:15">
      <c r="A396" s="443" t="s">
        <v>1452</v>
      </c>
      <c r="B396" s="444" t="s">
        <v>1453</v>
      </c>
      <c r="C396" s="445"/>
      <c r="D396" s="446" t="s">
        <v>679</v>
      </c>
      <c r="E396" s="446" t="s">
        <v>142</v>
      </c>
      <c r="F396" s="446" t="s">
        <v>671</v>
      </c>
      <c r="G396" s="447">
        <v>5</v>
      </c>
      <c r="H396" s="448">
        <v>72.65</v>
      </c>
      <c r="I396" s="447">
        <v>363.25</v>
      </c>
      <c r="J396" s="460">
        <v>5</v>
      </c>
      <c r="K396" s="448">
        <v>12.73</v>
      </c>
      <c r="L396" s="448">
        <v>63.65</v>
      </c>
      <c r="M396" s="448">
        <f t="shared" si="12"/>
        <v>-299.6</v>
      </c>
      <c r="N396" s="448">
        <f t="shared" si="13"/>
        <v>-82.48</v>
      </c>
      <c r="O396" s="461"/>
    </row>
    <row r="397" s="419" customFormat="1" customHeight="1" spans="1:15">
      <c r="A397" s="443" t="s">
        <v>1454</v>
      </c>
      <c r="B397" s="444" t="s">
        <v>1455</v>
      </c>
      <c r="C397" s="445"/>
      <c r="D397" s="446" t="s">
        <v>679</v>
      </c>
      <c r="E397" s="446" t="s">
        <v>142</v>
      </c>
      <c r="F397" s="446" t="s">
        <v>671</v>
      </c>
      <c r="G397" s="447">
        <v>4</v>
      </c>
      <c r="H397" s="448">
        <v>28.32</v>
      </c>
      <c r="I397" s="447">
        <v>113.27</v>
      </c>
      <c r="J397" s="460">
        <v>4</v>
      </c>
      <c r="K397" s="448">
        <v>4.96</v>
      </c>
      <c r="L397" s="448">
        <v>19.84</v>
      </c>
      <c r="M397" s="448">
        <f t="shared" si="12"/>
        <v>-93.43</v>
      </c>
      <c r="N397" s="448">
        <f t="shared" si="13"/>
        <v>-82.48</v>
      </c>
      <c r="O397" s="461"/>
    </row>
    <row r="398" s="419" customFormat="1" customHeight="1" spans="1:15">
      <c r="A398" s="443" t="s">
        <v>1456</v>
      </c>
      <c r="B398" s="444" t="s">
        <v>1457</v>
      </c>
      <c r="C398" s="445"/>
      <c r="D398" s="446" t="s">
        <v>679</v>
      </c>
      <c r="E398" s="446" t="s">
        <v>142</v>
      </c>
      <c r="F398" s="446" t="s">
        <v>671</v>
      </c>
      <c r="G398" s="447">
        <v>10</v>
      </c>
      <c r="H398" s="448">
        <v>4</v>
      </c>
      <c r="I398" s="447">
        <v>40</v>
      </c>
      <c r="J398" s="460">
        <v>10</v>
      </c>
      <c r="K398" s="448">
        <v>0.7</v>
      </c>
      <c r="L398" s="448">
        <v>7</v>
      </c>
      <c r="M398" s="448">
        <f t="shared" si="12"/>
        <v>-33</v>
      </c>
      <c r="N398" s="448">
        <f t="shared" si="13"/>
        <v>-82.5</v>
      </c>
      <c r="O398" s="461"/>
    </row>
    <row r="399" s="419" customFormat="1" customHeight="1" spans="1:15">
      <c r="A399" s="443" t="s">
        <v>1458</v>
      </c>
      <c r="B399" s="444" t="s">
        <v>1459</v>
      </c>
      <c r="C399" s="445"/>
      <c r="D399" s="446" t="s">
        <v>679</v>
      </c>
      <c r="E399" s="446" t="s">
        <v>142</v>
      </c>
      <c r="F399" s="446" t="s">
        <v>671</v>
      </c>
      <c r="G399" s="447">
        <v>10</v>
      </c>
      <c r="H399" s="448">
        <v>20.51</v>
      </c>
      <c r="I399" s="447">
        <v>205.13</v>
      </c>
      <c r="J399" s="460">
        <v>10</v>
      </c>
      <c r="K399" s="448">
        <v>3.59</v>
      </c>
      <c r="L399" s="448">
        <v>35.9</v>
      </c>
      <c r="M399" s="448">
        <f t="shared" si="12"/>
        <v>-169.23</v>
      </c>
      <c r="N399" s="448">
        <f t="shared" si="13"/>
        <v>-82.5</v>
      </c>
      <c r="O399" s="461"/>
    </row>
    <row r="400" s="419" customFormat="1" customHeight="1" spans="1:15">
      <c r="A400" s="443" t="s">
        <v>1460</v>
      </c>
      <c r="B400" s="444" t="s">
        <v>1461</v>
      </c>
      <c r="C400" s="445"/>
      <c r="D400" s="446" t="s">
        <v>679</v>
      </c>
      <c r="E400" s="446" t="s">
        <v>142</v>
      </c>
      <c r="F400" s="446" t="s">
        <v>671</v>
      </c>
      <c r="G400" s="447">
        <v>12</v>
      </c>
      <c r="H400" s="448">
        <v>29.91</v>
      </c>
      <c r="I400" s="447">
        <v>358.97</v>
      </c>
      <c r="J400" s="460">
        <v>12</v>
      </c>
      <c r="K400" s="448">
        <v>5.24</v>
      </c>
      <c r="L400" s="448">
        <v>62.88</v>
      </c>
      <c r="M400" s="448">
        <f t="shared" si="12"/>
        <v>-296.09</v>
      </c>
      <c r="N400" s="448">
        <f t="shared" si="13"/>
        <v>-82.48</v>
      </c>
      <c r="O400" s="461"/>
    </row>
    <row r="401" s="419" customFormat="1" customHeight="1" spans="1:15">
      <c r="A401" s="443" t="s">
        <v>1462</v>
      </c>
      <c r="B401" s="444" t="s">
        <v>1463</v>
      </c>
      <c r="C401" s="445"/>
      <c r="D401" s="446" t="s">
        <v>679</v>
      </c>
      <c r="E401" s="446" t="s">
        <v>142</v>
      </c>
      <c r="F401" s="446" t="s">
        <v>671</v>
      </c>
      <c r="G401" s="447">
        <v>14</v>
      </c>
      <c r="H401" s="448">
        <v>14.59</v>
      </c>
      <c r="I401" s="447">
        <v>204.28</v>
      </c>
      <c r="J401" s="460">
        <v>14</v>
      </c>
      <c r="K401" s="448">
        <v>2.56</v>
      </c>
      <c r="L401" s="448">
        <v>35.84</v>
      </c>
      <c r="M401" s="448">
        <f t="shared" si="12"/>
        <v>-168.44</v>
      </c>
      <c r="N401" s="448">
        <f t="shared" si="13"/>
        <v>-82.46</v>
      </c>
      <c r="O401" s="461"/>
    </row>
    <row r="402" s="419" customFormat="1" customHeight="1" spans="1:15">
      <c r="A402" s="443" t="s">
        <v>1464</v>
      </c>
      <c r="B402" s="444" t="s">
        <v>1465</v>
      </c>
      <c r="C402" s="445"/>
      <c r="D402" s="446" t="s">
        <v>679</v>
      </c>
      <c r="E402" s="446" t="s">
        <v>142</v>
      </c>
      <c r="F402" s="446" t="s">
        <v>671</v>
      </c>
      <c r="G402" s="447">
        <v>4</v>
      </c>
      <c r="H402" s="448">
        <v>196.58</v>
      </c>
      <c r="I402" s="447">
        <v>786.32</v>
      </c>
      <c r="J402" s="460">
        <v>4</v>
      </c>
      <c r="K402" s="448">
        <v>34.44</v>
      </c>
      <c r="L402" s="448">
        <v>137.76</v>
      </c>
      <c r="M402" s="448">
        <f t="shared" si="12"/>
        <v>-648.56</v>
      </c>
      <c r="N402" s="448">
        <f t="shared" si="13"/>
        <v>-82.48</v>
      </c>
      <c r="O402" s="461"/>
    </row>
    <row r="403" s="419" customFormat="1" customHeight="1" spans="1:15">
      <c r="A403" s="443" t="s">
        <v>1466</v>
      </c>
      <c r="B403" s="444" t="s">
        <v>1467</v>
      </c>
      <c r="C403" s="445"/>
      <c r="D403" s="446" t="s">
        <v>679</v>
      </c>
      <c r="E403" s="446" t="s">
        <v>142</v>
      </c>
      <c r="F403" s="446" t="s">
        <v>671</v>
      </c>
      <c r="G403" s="447">
        <v>18</v>
      </c>
      <c r="H403" s="448">
        <v>6.41</v>
      </c>
      <c r="I403" s="447">
        <v>115.38</v>
      </c>
      <c r="J403" s="460">
        <v>18</v>
      </c>
      <c r="K403" s="448">
        <v>1.12</v>
      </c>
      <c r="L403" s="448">
        <v>20.16</v>
      </c>
      <c r="M403" s="448">
        <f t="shared" si="12"/>
        <v>-95.22</v>
      </c>
      <c r="N403" s="448">
        <f t="shared" si="13"/>
        <v>-82.53</v>
      </c>
      <c r="O403" s="461"/>
    </row>
    <row r="404" s="419" customFormat="1" customHeight="1" spans="1:15">
      <c r="A404" s="443" t="s">
        <v>1468</v>
      </c>
      <c r="B404" s="444" t="s">
        <v>1469</v>
      </c>
      <c r="C404" s="445"/>
      <c r="D404" s="446" t="s">
        <v>679</v>
      </c>
      <c r="E404" s="446" t="s">
        <v>142</v>
      </c>
      <c r="F404" s="446" t="s">
        <v>671</v>
      </c>
      <c r="G404" s="447">
        <v>13</v>
      </c>
      <c r="H404" s="448">
        <v>44.98</v>
      </c>
      <c r="I404" s="447">
        <v>584.8</v>
      </c>
      <c r="J404" s="460">
        <v>13</v>
      </c>
      <c r="K404" s="448">
        <v>7.88</v>
      </c>
      <c r="L404" s="448">
        <v>102.44</v>
      </c>
      <c r="M404" s="448">
        <f t="shared" si="12"/>
        <v>-482.36</v>
      </c>
      <c r="N404" s="448">
        <f t="shared" si="13"/>
        <v>-82.48</v>
      </c>
      <c r="O404" s="461"/>
    </row>
    <row r="405" s="419" customFormat="1" customHeight="1" spans="1:15">
      <c r="A405" s="443" t="s">
        <v>1470</v>
      </c>
      <c r="B405" s="444" t="s">
        <v>1471</v>
      </c>
      <c r="C405" s="445"/>
      <c r="D405" s="446" t="s">
        <v>679</v>
      </c>
      <c r="E405" s="446" t="s">
        <v>142</v>
      </c>
      <c r="F405" s="446" t="s">
        <v>671</v>
      </c>
      <c r="G405" s="447">
        <v>1</v>
      </c>
      <c r="H405" s="448">
        <v>35</v>
      </c>
      <c r="I405" s="447">
        <v>35</v>
      </c>
      <c r="J405" s="460">
        <v>1</v>
      </c>
      <c r="K405" s="448">
        <v>6.13</v>
      </c>
      <c r="L405" s="448">
        <v>6.13</v>
      </c>
      <c r="M405" s="448">
        <f t="shared" si="12"/>
        <v>-28.87</v>
      </c>
      <c r="N405" s="448">
        <f t="shared" si="13"/>
        <v>-82.49</v>
      </c>
      <c r="O405" s="461"/>
    </row>
    <row r="406" s="419" customFormat="1" customHeight="1" spans="1:15">
      <c r="A406" s="443" t="s">
        <v>1472</v>
      </c>
      <c r="B406" s="444" t="s">
        <v>1473</v>
      </c>
      <c r="C406" s="445"/>
      <c r="D406" s="446" t="s">
        <v>679</v>
      </c>
      <c r="E406" s="446" t="s">
        <v>142</v>
      </c>
      <c r="F406" s="446" t="s">
        <v>671</v>
      </c>
      <c r="G406" s="447">
        <v>5</v>
      </c>
      <c r="H406" s="448">
        <v>4.85</v>
      </c>
      <c r="I406" s="447">
        <v>24.25</v>
      </c>
      <c r="J406" s="460">
        <v>5</v>
      </c>
      <c r="K406" s="448">
        <v>0.85</v>
      </c>
      <c r="L406" s="448">
        <v>4.25</v>
      </c>
      <c r="M406" s="448">
        <f t="shared" si="12"/>
        <v>-20</v>
      </c>
      <c r="N406" s="448">
        <f t="shared" si="13"/>
        <v>-82.47</v>
      </c>
      <c r="O406" s="461"/>
    </row>
    <row r="407" s="419" customFormat="1" customHeight="1" spans="1:15">
      <c r="A407" s="443" t="s">
        <v>1474</v>
      </c>
      <c r="B407" s="444" t="s">
        <v>1475</v>
      </c>
      <c r="C407" s="445"/>
      <c r="D407" s="446" t="s">
        <v>679</v>
      </c>
      <c r="E407" s="446" t="s">
        <v>142</v>
      </c>
      <c r="F407" s="446" t="s">
        <v>671</v>
      </c>
      <c r="G407" s="447">
        <v>3</v>
      </c>
      <c r="H407" s="448">
        <v>60.18</v>
      </c>
      <c r="I407" s="447">
        <v>180.53</v>
      </c>
      <c r="J407" s="460">
        <v>3</v>
      </c>
      <c r="K407" s="448">
        <v>10.54</v>
      </c>
      <c r="L407" s="448">
        <v>31.62</v>
      </c>
      <c r="M407" s="448">
        <f t="shared" si="12"/>
        <v>-148.91</v>
      </c>
      <c r="N407" s="448">
        <f t="shared" si="13"/>
        <v>-82.48</v>
      </c>
      <c r="O407" s="461"/>
    </row>
    <row r="408" s="419" customFormat="1" customHeight="1" spans="1:15">
      <c r="A408" s="443" t="s">
        <v>1476</v>
      </c>
      <c r="B408" s="444" t="s">
        <v>1477</v>
      </c>
      <c r="C408" s="445"/>
      <c r="D408" s="446" t="s">
        <v>703</v>
      </c>
      <c r="E408" s="446" t="s">
        <v>142</v>
      </c>
      <c r="F408" s="446" t="s">
        <v>671</v>
      </c>
      <c r="G408" s="447">
        <v>9</v>
      </c>
      <c r="H408" s="448">
        <v>12.82</v>
      </c>
      <c r="I408" s="447">
        <v>115.39</v>
      </c>
      <c r="J408" s="460">
        <v>9</v>
      </c>
      <c r="K408" s="448">
        <v>2.25</v>
      </c>
      <c r="L408" s="448">
        <v>20.25</v>
      </c>
      <c r="M408" s="448">
        <f t="shared" si="12"/>
        <v>-95.14</v>
      </c>
      <c r="N408" s="448">
        <f t="shared" si="13"/>
        <v>-82.45</v>
      </c>
      <c r="O408" s="461"/>
    </row>
    <row r="409" s="419" customFormat="1" customHeight="1" spans="1:15">
      <c r="A409" s="443" t="s">
        <v>1478</v>
      </c>
      <c r="B409" s="444" t="s">
        <v>1479</v>
      </c>
      <c r="C409" s="445"/>
      <c r="D409" s="446" t="s">
        <v>703</v>
      </c>
      <c r="E409" s="446" t="s">
        <v>142</v>
      </c>
      <c r="F409" s="446" t="s">
        <v>671</v>
      </c>
      <c r="G409" s="447">
        <v>2</v>
      </c>
      <c r="H409" s="448">
        <v>33.84</v>
      </c>
      <c r="I409" s="447">
        <v>67.67</v>
      </c>
      <c r="J409" s="460">
        <v>2</v>
      </c>
      <c r="K409" s="448">
        <v>5.93</v>
      </c>
      <c r="L409" s="448">
        <v>11.86</v>
      </c>
      <c r="M409" s="448">
        <f t="shared" si="12"/>
        <v>-55.81</v>
      </c>
      <c r="N409" s="448">
        <f t="shared" si="13"/>
        <v>-82.47</v>
      </c>
      <c r="O409" s="461"/>
    </row>
    <row r="410" s="419" customFormat="1" customHeight="1" spans="1:15">
      <c r="A410" s="443" t="s">
        <v>1480</v>
      </c>
      <c r="B410" s="444" t="s">
        <v>1481</v>
      </c>
      <c r="C410" s="445"/>
      <c r="D410" s="446" t="s">
        <v>703</v>
      </c>
      <c r="E410" s="446" t="s">
        <v>142</v>
      </c>
      <c r="F410" s="446" t="s">
        <v>671</v>
      </c>
      <c r="G410" s="447">
        <v>1</v>
      </c>
      <c r="H410" s="448">
        <v>4.19</v>
      </c>
      <c r="I410" s="447">
        <v>4.19</v>
      </c>
      <c r="J410" s="460">
        <v>1</v>
      </c>
      <c r="K410" s="448">
        <v>0.73</v>
      </c>
      <c r="L410" s="448">
        <v>0.73</v>
      </c>
      <c r="M410" s="448">
        <f t="shared" si="12"/>
        <v>-3.46</v>
      </c>
      <c r="N410" s="448">
        <f t="shared" si="13"/>
        <v>-82.58</v>
      </c>
      <c r="O410" s="461"/>
    </row>
    <row r="411" s="419" customFormat="1" customHeight="1" spans="1:15">
      <c r="A411" s="443" t="s">
        <v>1482</v>
      </c>
      <c r="B411" s="444" t="s">
        <v>1483</v>
      </c>
      <c r="C411" s="445"/>
      <c r="D411" s="446" t="s">
        <v>679</v>
      </c>
      <c r="E411" s="446" t="s">
        <v>142</v>
      </c>
      <c r="F411" s="446" t="s">
        <v>671</v>
      </c>
      <c r="G411" s="447">
        <v>2</v>
      </c>
      <c r="H411" s="448">
        <v>19.76</v>
      </c>
      <c r="I411" s="447">
        <v>39.51</v>
      </c>
      <c r="J411" s="460">
        <v>2</v>
      </c>
      <c r="K411" s="448">
        <v>3.46</v>
      </c>
      <c r="L411" s="448">
        <v>6.92</v>
      </c>
      <c r="M411" s="448">
        <f t="shared" si="12"/>
        <v>-32.59</v>
      </c>
      <c r="N411" s="448">
        <f t="shared" si="13"/>
        <v>-82.49</v>
      </c>
      <c r="O411" s="461"/>
    </row>
    <row r="412" s="419" customFormat="1" customHeight="1" spans="1:15">
      <c r="A412" s="443" t="s">
        <v>1484</v>
      </c>
      <c r="B412" s="444" t="s">
        <v>1485</v>
      </c>
      <c r="C412" s="445"/>
      <c r="D412" s="446" t="s">
        <v>679</v>
      </c>
      <c r="E412" s="446" t="s">
        <v>142</v>
      </c>
      <c r="F412" s="446" t="s">
        <v>671</v>
      </c>
      <c r="G412" s="447">
        <v>6</v>
      </c>
      <c r="H412" s="448">
        <v>27.35</v>
      </c>
      <c r="I412" s="447">
        <v>164.1</v>
      </c>
      <c r="J412" s="460">
        <v>6</v>
      </c>
      <c r="K412" s="448">
        <v>4.79</v>
      </c>
      <c r="L412" s="448">
        <v>28.74</v>
      </c>
      <c r="M412" s="448">
        <f t="shared" si="12"/>
        <v>-135.36</v>
      </c>
      <c r="N412" s="448">
        <f t="shared" si="13"/>
        <v>-82.49</v>
      </c>
      <c r="O412" s="461"/>
    </row>
    <row r="413" s="419" customFormat="1" customHeight="1" spans="1:15">
      <c r="A413" s="443" t="s">
        <v>1486</v>
      </c>
      <c r="B413" s="444" t="s">
        <v>1487</v>
      </c>
      <c r="C413" s="445"/>
      <c r="D413" s="446" t="s">
        <v>679</v>
      </c>
      <c r="E413" s="446" t="s">
        <v>142</v>
      </c>
      <c r="F413" s="446" t="s">
        <v>671</v>
      </c>
      <c r="G413" s="447">
        <v>3</v>
      </c>
      <c r="H413" s="448">
        <v>2.56</v>
      </c>
      <c r="I413" s="447">
        <v>7.69</v>
      </c>
      <c r="J413" s="460">
        <v>3</v>
      </c>
      <c r="K413" s="448">
        <v>0.45</v>
      </c>
      <c r="L413" s="448">
        <v>1.35</v>
      </c>
      <c r="M413" s="448">
        <f t="shared" si="12"/>
        <v>-6.34</v>
      </c>
      <c r="N413" s="448">
        <f t="shared" si="13"/>
        <v>-82.44</v>
      </c>
      <c r="O413" s="461"/>
    </row>
    <row r="414" s="419" customFormat="1" customHeight="1" spans="1:15">
      <c r="A414" s="443" t="s">
        <v>1488</v>
      </c>
      <c r="B414" s="444" t="s">
        <v>1489</v>
      </c>
      <c r="C414" s="445"/>
      <c r="D414" s="446" t="s">
        <v>679</v>
      </c>
      <c r="E414" s="446" t="s">
        <v>142</v>
      </c>
      <c r="F414" s="446" t="s">
        <v>671</v>
      </c>
      <c r="G414" s="447">
        <v>2</v>
      </c>
      <c r="H414" s="448">
        <v>73.28</v>
      </c>
      <c r="I414" s="447">
        <v>146.55</v>
      </c>
      <c r="J414" s="460">
        <v>2</v>
      </c>
      <c r="K414" s="448">
        <v>12.84</v>
      </c>
      <c r="L414" s="448">
        <v>25.68</v>
      </c>
      <c r="M414" s="448">
        <f t="shared" si="12"/>
        <v>-120.87</v>
      </c>
      <c r="N414" s="448">
        <f t="shared" si="13"/>
        <v>-82.48</v>
      </c>
      <c r="O414" s="461"/>
    </row>
    <row r="415" s="419" customFormat="1" customHeight="1" spans="1:15">
      <c r="A415" s="443" t="s">
        <v>1490</v>
      </c>
      <c r="B415" s="444" t="s">
        <v>1491</v>
      </c>
      <c r="C415" s="445"/>
      <c r="D415" s="446" t="s">
        <v>679</v>
      </c>
      <c r="E415" s="446" t="s">
        <v>142</v>
      </c>
      <c r="F415" s="446" t="s">
        <v>671</v>
      </c>
      <c r="G415" s="447">
        <v>1</v>
      </c>
      <c r="H415" s="448">
        <v>43.59</v>
      </c>
      <c r="I415" s="447">
        <v>43.59</v>
      </c>
      <c r="J415" s="460">
        <v>1</v>
      </c>
      <c r="K415" s="448">
        <v>7.64</v>
      </c>
      <c r="L415" s="448">
        <v>7.64</v>
      </c>
      <c r="M415" s="448">
        <f t="shared" si="12"/>
        <v>-35.95</v>
      </c>
      <c r="N415" s="448">
        <f t="shared" si="13"/>
        <v>-82.47</v>
      </c>
      <c r="O415" s="461"/>
    </row>
    <row r="416" s="419" customFormat="1" customHeight="1" spans="1:15">
      <c r="A416" s="443" t="s">
        <v>1492</v>
      </c>
      <c r="B416" s="444" t="s">
        <v>1493</v>
      </c>
      <c r="C416" s="445"/>
      <c r="D416" s="446" t="s">
        <v>679</v>
      </c>
      <c r="E416" s="446" t="s">
        <v>142</v>
      </c>
      <c r="F416" s="446" t="s">
        <v>671</v>
      </c>
      <c r="G416" s="447">
        <v>2</v>
      </c>
      <c r="H416" s="448">
        <v>48.72</v>
      </c>
      <c r="I416" s="447">
        <v>97.44</v>
      </c>
      <c r="J416" s="460">
        <v>2</v>
      </c>
      <c r="K416" s="448">
        <v>8.54</v>
      </c>
      <c r="L416" s="448">
        <v>17.08</v>
      </c>
      <c r="M416" s="448">
        <f t="shared" si="12"/>
        <v>-80.36</v>
      </c>
      <c r="N416" s="448">
        <f t="shared" si="13"/>
        <v>-82.47</v>
      </c>
      <c r="O416" s="461"/>
    </row>
    <row r="417" s="419" customFormat="1" customHeight="1" spans="1:15">
      <c r="A417" s="443" t="s">
        <v>1494</v>
      </c>
      <c r="B417" s="444" t="s">
        <v>1495</v>
      </c>
      <c r="C417" s="445"/>
      <c r="D417" s="446" t="s">
        <v>679</v>
      </c>
      <c r="E417" s="446" t="s">
        <v>142</v>
      </c>
      <c r="F417" s="446" t="s">
        <v>671</v>
      </c>
      <c r="G417" s="447">
        <v>1</v>
      </c>
      <c r="H417" s="448">
        <v>79.49</v>
      </c>
      <c r="I417" s="447">
        <v>79.49</v>
      </c>
      <c r="J417" s="460">
        <v>1</v>
      </c>
      <c r="K417" s="448">
        <v>13.93</v>
      </c>
      <c r="L417" s="448">
        <v>13.93</v>
      </c>
      <c r="M417" s="448">
        <f t="shared" si="12"/>
        <v>-65.56</v>
      </c>
      <c r="N417" s="448">
        <f t="shared" si="13"/>
        <v>-82.48</v>
      </c>
      <c r="O417" s="461"/>
    </row>
    <row r="418" s="419" customFormat="1" customHeight="1" spans="1:15">
      <c r="A418" s="443" t="s">
        <v>1496</v>
      </c>
      <c r="B418" s="444" t="s">
        <v>1497</v>
      </c>
      <c r="C418" s="445"/>
      <c r="D418" s="446" t="s">
        <v>679</v>
      </c>
      <c r="E418" s="446" t="s">
        <v>142</v>
      </c>
      <c r="F418" s="446" t="s">
        <v>671</v>
      </c>
      <c r="G418" s="447">
        <v>1</v>
      </c>
      <c r="H418" s="448">
        <v>89.74</v>
      </c>
      <c r="I418" s="447">
        <v>89.74</v>
      </c>
      <c r="J418" s="460">
        <v>1</v>
      </c>
      <c r="K418" s="448">
        <v>15.72</v>
      </c>
      <c r="L418" s="448">
        <v>15.72</v>
      </c>
      <c r="M418" s="448">
        <f t="shared" si="12"/>
        <v>-74.02</v>
      </c>
      <c r="N418" s="448">
        <f t="shared" si="13"/>
        <v>-82.48</v>
      </c>
      <c r="O418" s="461"/>
    </row>
    <row r="419" s="419" customFormat="1" customHeight="1" spans="1:15">
      <c r="A419" s="443" t="s">
        <v>1498</v>
      </c>
      <c r="B419" s="444" t="s">
        <v>1499</v>
      </c>
      <c r="C419" s="445"/>
      <c r="D419" s="446" t="s">
        <v>679</v>
      </c>
      <c r="E419" s="446" t="s">
        <v>142</v>
      </c>
      <c r="F419" s="446" t="s">
        <v>671</v>
      </c>
      <c r="G419" s="447">
        <v>2</v>
      </c>
      <c r="H419" s="448">
        <v>102.57</v>
      </c>
      <c r="I419" s="447">
        <v>205.13</v>
      </c>
      <c r="J419" s="460">
        <v>2</v>
      </c>
      <c r="K419" s="448">
        <v>17.97</v>
      </c>
      <c r="L419" s="448">
        <v>35.94</v>
      </c>
      <c r="M419" s="448">
        <f t="shared" si="12"/>
        <v>-169.19</v>
      </c>
      <c r="N419" s="448">
        <f t="shared" si="13"/>
        <v>-82.48</v>
      </c>
      <c r="O419" s="461"/>
    </row>
    <row r="420" s="419" customFormat="1" customHeight="1" spans="1:15">
      <c r="A420" s="443" t="s">
        <v>1500</v>
      </c>
      <c r="B420" s="444" t="s">
        <v>1501</v>
      </c>
      <c r="C420" s="445"/>
      <c r="D420" s="446" t="s">
        <v>679</v>
      </c>
      <c r="E420" s="446" t="s">
        <v>142</v>
      </c>
      <c r="F420" s="446" t="s">
        <v>671</v>
      </c>
      <c r="G420" s="447">
        <v>1</v>
      </c>
      <c r="H420" s="448">
        <v>171.79</v>
      </c>
      <c r="I420" s="447">
        <v>171.79</v>
      </c>
      <c r="J420" s="460">
        <v>1</v>
      </c>
      <c r="K420" s="448">
        <v>30.1</v>
      </c>
      <c r="L420" s="448">
        <v>30.1</v>
      </c>
      <c r="M420" s="448">
        <f t="shared" si="12"/>
        <v>-141.69</v>
      </c>
      <c r="N420" s="448">
        <f t="shared" si="13"/>
        <v>-82.48</v>
      </c>
      <c r="O420" s="461"/>
    </row>
    <row r="421" s="419" customFormat="1" customHeight="1" spans="1:15">
      <c r="A421" s="443" t="s">
        <v>1502</v>
      </c>
      <c r="B421" s="444" t="s">
        <v>1503</v>
      </c>
      <c r="C421" s="445"/>
      <c r="D421" s="446" t="s">
        <v>679</v>
      </c>
      <c r="E421" s="446" t="s">
        <v>142</v>
      </c>
      <c r="F421" s="446" t="s">
        <v>671</v>
      </c>
      <c r="G421" s="447">
        <v>2</v>
      </c>
      <c r="H421" s="448">
        <v>1263.91</v>
      </c>
      <c r="I421" s="447">
        <v>2527.81</v>
      </c>
      <c r="J421" s="460">
        <v>2</v>
      </c>
      <c r="K421" s="448">
        <v>221.44</v>
      </c>
      <c r="L421" s="448">
        <v>442.88</v>
      </c>
      <c r="M421" s="448">
        <f t="shared" si="12"/>
        <v>-2084.93</v>
      </c>
      <c r="N421" s="448">
        <f t="shared" si="13"/>
        <v>-82.48</v>
      </c>
      <c r="O421" s="461"/>
    </row>
    <row r="422" s="419" customFormat="1" customHeight="1" spans="1:15">
      <c r="A422" s="443" t="s">
        <v>1504</v>
      </c>
      <c r="B422" s="444" t="s">
        <v>1505</v>
      </c>
      <c r="C422" s="445"/>
      <c r="D422" s="446" t="s">
        <v>679</v>
      </c>
      <c r="E422" s="446" t="s">
        <v>142</v>
      </c>
      <c r="F422" s="446" t="s">
        <v>671</v>
      </c>
      <c r="G422" s="447">
        <v>3</v>
      </c>
      <c r="H422" s="448">
        <v>62.76</v>
      </c>
      <c r="I422" s="447">
        <v>188.27</v>
      </c>
      <c r="J422" s="460">
        <v>3</v>
      </c>
      <c r="K422" s="448">
        <v>11</v>
      </c>
      <c r="L422" s="448">
        <v>33</v>
      </c>
      <c r="M422" s="448">
        <f t="shared" si="12"/>
        <v>-155.27</v>
      </c>
      <c r="N422" s="448">
        <f t="shared" si="13"/>
        <v>-82.47</v>
      </c>
      <c r="O422" s="461"/>
    </row>
    <row r="423" s="419" customFormat="1" customHeight="1" spans="1:15">
      <c r="A423" s="443" t="s">
        <v>1506</v>
      </c>
      <c r="B423" s="444" t="s">
        <v>1507</v>
      </c>
      <c r="C423" s="445"/>
      <c r="D423" s="446" t="s">
        <v>679</v>
      </c>
      <c r="E423" s="446" t="s">
        <v>667</v>
      </c>
      <c r="F423" s="446" t="s">
        <v>671</v>
      </c>
      <c r="G423" s="447">
        <v>5</v>
      </c>
      <c r="H423" s="448">
        <v>214.16</v>
      </c>
      <c r="I423" s="447">
        <v>1070.8</v>
      </c>
      <c r="J423" s="460">
        <v>5</v>
      </c>
      <c r="K423" s="448">
        <v>74.96</v>
      </c>
      <c r="L423" s="448">
        <v>374.8</v>
      </c>
      <c r="M423" s="448">
        <f t="shared" si="12"/>
        <v>-696</v>
      </c>
      <c r="N423" s="448">
        <f t="shared" si="13"/>
        <v>-65</v>
      </c>
      <c r="O423" s="461"/>
    </row>
    <row r="424" s="419" customFormat="1" customHeight="1" spans="1:15">
      <c r="A424" s="443" t="s">
        <v>1508</v>
      </c>
      <c r="B424" s="444" t="s">
        <v>1509</v>
      </c>
      <c r="C424" s="445"/>
      <c r="D424" s="446" t="s">
        <v>679</v>
      </c>
      <c r="E424" s="446" t="s">
        <v>142</v>
      </c>
      <c r="F424" s="446" t="s">
        <v>671</v>
      </c>
      <c r="G424" s="447">
        <v>3</v>
      </c>
      <c r="H424" s="448">
        <v>72.94</v>
      </c>
      <c r="I424" s="447">
        <v>218.81</v>
      </c>
      <c r="J424" s="460">
        <v>3</v>
      </c>
      <c r="K424" s="448">
        <v>12.78</v>
      </c>
      <c r="L424" s="448">
        <v>38.34</v>
      </c>
      <c r="M424" s="448">
        <f t="shared" si="12"/>
        <v>-180.47</v>
      </c>
      <c r="N424" s="448">
        <f t="shared" si="13"/>
        <v>-82.48</v>
      </c>
      <c r="O424" s="461"/>
    </row>
    <row r="425" s="419" customFormat="1" customHeight="1" spans="1:15">
      <c r="A425" s="443" t="s">
        <v>1510</v>
      </c>
      <c r="B425" s="444" t="s">
        <v>1511</v>
      </c>
      <c r="C425" s="445"/>
      <c r="D425" s="446" t="s">
        <v>679</v>
      </c>
      <c r="E425" s="446" t="s">
        <v>142</v>
      </c>
      <c r="F425" s="446" t="s">
        <v>671</v>
      </c>
      <c r="G425" s="447">
        <v>1</v>
      </c>
      <c r="H425" s="448">
        <v>111.54</v>
      </c>
      <c r="I425" s="447">
        <v>111.54</v>
      </c>
      <c r="J425" s="460">
        <v>1</v>
      </c>
      <c r="K425" s="448">
        <v>19.54</v>
      </c>
      <c r="L425" s="448">
        <v>19.54</v>
      </c>
      <c r="M425" s="448">
        <f t="shared" si="12"/>
        <v>-92</v>
      </c>
      <c r="N425" s="448">
        <f t="shared" si="13"/>
        <v>-82.48</v>
      </c>
      <c r="O425" s="461"/>
    </row>
    <row r="426" s="419" customFormat="1" customHeight="1" spans="1:15">
      <c r="A426" s="443" t="s">
        <v>1512</v>
      </c>
      <c r="B426" s="444" t="s">
        <v>1513</v>
      </c>
      <c r="C426" s="445"/>
      <c r="D426" s="446" t="s">
        <v>679</v>
      </c>
      <c r="E426" s="446" t="s">
        <v>142</v>
      </c>
      <c r="F426" s="446" t="s">
        <v>671</v>
      </c>
      <c r="G426" s="447">
        <v>1</v>
      </c>
      <c r="H426" s="448">
        <v>208.88</v>
      </c>
      <c r="I426" s="447">
        <v>208.88</v>
      </c>
      <c r="J426" s="460">
        <v>1</v>
      </c>
      <c r="K426" s="448">
        <v>36.6</v>
      </c>
      <c r="L426" s="448">
        <v>36.6</v>
      </c>
      <c r="M426" s="448">
        <f t="shared" si="12"/>
        <v>-172.28</v>
      </c>
      <c r="N426" s="448">
        <f t="shared" si="13"/>
        <v>-82.48</v>
      </c>
      <c r="O426" s="461"/>
    </row>
    <row r="427" s="419" customFormat="1" customHeight="1" spans="1:15">
      <c r="A427" s="443" t="s">
        <v>1514</v>
      </c>
      <c r="B427" s="444" t="s">
        <v>1515</v>
      </c>
      <c r="C427" s="445"/>
      <c r="D427" s="446" t="s">
        <v>679</v>
      </c>
      <c r="E427" s="446" t="s">
        <v>142</v>
      </c>
      <c r="F427" s="446" t="s">
        <v>671</v>
      </c>
      <c r="G427" s="447">
        <v>2</v>
      </c>
      <c r="H427" s="448">
        <v>74.36</v>
      </c>
      <c r="I427" s="447">
        <v>148.72</v>
      </c>
      <c r="J427" s="460">
        <v>2</v>
      </c>
      <c r="K427" s="448">
        <v>13.03</v>
      </c>
      <c r="L427" s="448">
        <v>26.06</v>
      </c>
      <c r="M427" s="448">
        <f t="shared" si="12"/>
        <v>-122.66</v>
      </c>
      <c r="N427" s="448">
        <f t="shared" si="13"/>
        <v>-82.48</v>
      </c>
      <c r="O427" s="461"/>
    </row>
    <row r="428" s="419" customFormat="1" customHeight="1" spans="1:15">
      <c r="A428" s="443" t="s">
        <v>1516</v>
      </c>
      <c r="B428" s="444" t="s">
        <v>1517</v>
      </c>
      <c r="C428" s="445"/>
      <c r="D428" s="446" t="s">
        <v>679</v>
      </c>
      <c r="E428" s="446" t="s">
        <v>142</v>
      </c>
      <c r="F428" s="446" t="s">
        <v>671</v>
      </c>
      <c r="G428" s="447">
        <v>1</v>
      </c>
      <c r="H428" s="448">
        <v>63.25</v>
      </c>
      <c r="I428" s="447">
        <v>63.25</v>
      </c>
      <c r="J428" s="460">
        <v>1</v>
      </c>
      <c r="K428" s="448">
        <v>11.08</v>
      </c>
      <c r="L428" s="448">
        <v>11.08</v>
      </c>
      <c r="M428" s="448">
        <f t="shared" si="12"/>
        <v>-52.17</v>
      </c>
      <c r="N428" s="448">
        <f t="shared" si="13"/>
        <v>-82.48</v>
      </c>
      <c r="O428" s="461"/>
    </row>
    <row r="429" s="419" customFormat="1" customHeight="1" spans="1:15">
      <c r="A429" s="443" t="s">
        <v>1518</v>
      </c>
      <c r="B429" s="444" t="s">
        <v>1519</v>
      </c>
      <c r="C429" s="445"/>
      <c r="D429" s="446" t="s">
        <v>679</v>
      </c>
      <c r="E429" s="446" t="s">
        <v>142</v>
      </c>
      <c r="F429" s="446" t="s">
        <v>671</v>
      </c>
      <c r="G429" s="447">
        <v>4</v>
      </c>
      <c r="H429" s="448">
        <v>124.52</v>
      </c>
      <c r="I429" s="447">
        <v>498.08</v>
      </c>
      <c r="J429" s="460">
        <v>4</v>
      </c>
      <c r="K429" s="448">
        <v>21.82</v>
      </c>
      <c r="L429" s="448">
        <v>87.28</v>
      </c>
      <c r="M429" s="448">
        <f t="shared" si="12"/>
        <v>-410.8</v>
      </c>
      <c r="N429" s="448">
        <f t="shared" si="13"/>
        <v>-82.48</v>
      </c>
      <c r="O429" s="461"/>
    </row>
    <row r="430" s="419" customFormat="1" customHeight="1" spans="1:15">
      <c r="A430" s="443" t="s">
        <v>1520</v>
      </c>
      <c r="B430" s="444" t="s">
        <v>1521</v>
      </c>
      <c r="C430" s="445"/>
      <c r="D430" s="446" t="s">
        <v>679</v>
      </c>
      <c r="E430" s="446" t="s">
        <v>142</v>
      </c>
      <c r="F430" s="446" t="s">
        <v>671</v>
      </c>
      <c r="G430" s="447">
        <v>1</v>
      </c>
      <c r="H430" s="448">
        <v>35.05</v>
      </c>
      <c r="I430" s="447">
        <v>35.05</v>
      </c>
      <c r="J430" s="460">
        <v>1</v>
      </c>
      <c r="K430" s="448">
        <v>6.14</v>
      </c>
      <c r="L430" s="448">
        <v>6.14</v>
      </c>
      <c r="M430" s="448">
        <f t="shared" si="12"/>
        <v>-28.91</v>
      </c>
      <c r="N430" s="448">
        <f t="shared" si="13"/>
        <v>-82.48</v>
      </c>
      <c r="O430" s="461"/>
    </row>
    <row r="431" s="419" customFormat="1" customHeight="1" spans="1:15">
      <c r="A431" s="443" t="s">
        <v>1522</v>
      </c>
      <c r="B431" s="444" t="s">
        <v>1523</v>
      </c>
      <c r="C431" s="445"/>
      <c r="D431" s="446" t="s">
        <v>679</v>
      </c>
      <c r="E431" s="446" t="s">
        <v>142</v>
      </c>
      <c r="F431" s="446" t="s">
        <v>671</v>
      </c>
      <c r="G431" s="447">
        <v>1</v>
      </c>
      <c r="H431" s="448">
        <v>0.97</v>
      </c>
      <c r="I431" s="447">
        <v>0.97</v>
      </c>
      <c r="J431" s="460">
        <v>1</v>
      </c>
      <c r="K431" s="448">
        <v>0.17</v>
      </c>
      <c r="L431" s="448">
        <v>0.17</v>
      </c>
      <c r="M431" s="448">
        <f t="shared" si="12"/>
        <v>-0.8</v>
      </c>
      <c r="N431" s="448">
        <f t="shared" si="13"/>
        <v>-82.47</v>
      </c>
      <c r="O431" s="461"/>
    </row>
    <row r="432" s="419" customFormat="1" customHeight="1" spans="1:15">
      <c r="A432" s="443" t="s">
        <v>1524</v>
      </c>
      <c r="B432" s="444" t="s">
        <v>1525</v>
      </c>
      <c r="C432" s="445"/>
      <c r="D432" s="446" t="s">
        <v>679</v>
      </c>
      <c r="E432" s="446" t="s">
        <v>142</v>
      </c>
      <c r="F432" s="446" t="s">
        <v>671</v>
      </c>
      <c r="G432" s="447">
        <v>3</v>
      </c>
      <c r="H432" s="448">
        <v>6.84</v>
      </c>
      <c r="I432" s="447">
        <v>20.51</v>
      </c>
      <c r="J432" s="460">
        <v>3</v>
      </c>
      <c r="K432" s="448">
        <v>1.2</v>
      </c>
      <c r="L432" s="448">
        <v>3.6</v>
      </c>
      <c r="M432" s="448">
        <f t="shared" si="12"/>
        <v>-16.91</v>
      </c>
      <c r="N432" s="448">
        <f t="shared" si="13"/>
        <v>-82.45</v>
      </c>
      <c r="O432" s="461"/>
    </row>
    <row r="433" s="419" customFormat="1" customHeight="1" spans="1:15">
      <c r="A433" s="443" t="s">
        <v>1526</v>
      </c>
      <c r="B433" s="444" t="s">
        <v>1527</v>
      </c>
      <c r="C433" s="445"/>
      <c r="D433" s="446" t="s">
        <v>679</v>
      </c>
      <c r="E433" s="446" t="s">
        <v>142</v>
      </c>
      <c r="F433" s="446" t="s">
        <v>671</v>
      </c>
      <c r="G433" s="447">
        <v>3</v>
      </c>
      <c r="H433" s="448">
        <v>15.26</v>
      </c>
      <c r="I433" s="447">
        <v>45.79</v>
      </c>
      <c r="J433" s="460">
        <v>3</v>
      </c>
      <c r="K433" s="448">
        <v>2.67</v>
      </c>
      <c r="L433" s="448">
        <v>8.01</v>
      </c>
      <c r="M433" s="448">
        <f t="shared" si="12"/>
        <v>-37.78</v>
      </c>
      <c r="N433" s="448">
        <f t="shared" si="13"/>
        <v>-82.51</v>
      </c>
      <c r="O433" s="461"/>
    </row>
    <row r="434" s="419" customFormat="1" customHeight="1" spans="1:15">
      <c r="A434" s="443" t="s">
        <v>1528</v>
      </c>
      <c r="B434" s="444" t="s">
        <v>1529</v>
      </c>
      <c r="C434" s="445"/>
      <c r="D434" s="446" t="s">
        <v>679</v>
      </c>
      <c r="E434" s="446" t="s">
        <v>142</v>
      </c>
      <c r="F434" s="446" t="s">
        <v>671</v>
      </c>
      <c r="G434" s="447">
        <v>8</v>
      </c>
      <c r="H434" s="448">
        <v>8.55</v>
      </c>
      <c r="I434" s="447">
        <v>68.4</v>
      </c>
      <c r="J434" s="460">
        <v>8</v>
      </c>
      <c r="K434" s="448">
        <v>1.5</v>
      </c>
      <c r="L434" s="448">
        <v>12</v>
      </c>
      <c r="M434" s="448">
        <f t="shared" si="12"/>
        <v>-56.4</v>
      </c>
      <c r="N434" s="448">
        <f t="shared" si="13"/>
        <v>-82.46</v>
      </c>
      <c r="O434" s="461"/>
    </row>
    <row r="435" s="419" customFormat="1" customHeight="1" spans="1:15">
      <c r="A435" s="443" t="s">
        <v>1530</v>
      </c>
      <c r="B435" s="444" t="s">
        <v>1531</v>
      </c>
      <c r="C435" s="445"/>
      <c r="D435" s="446" t="s">
        <v>703</v>
      </c>
      <c r="E435" s="446" t="s">
        <v>142</v>
      </c>
      <c r="F435" s="446" t="s">
        <v>671</v>
      </c>
      <c r="G435" s="447">
        <v>1</v>
      </c>
      <c r="H435" s="448">
        <v>726.49</v>
      </c>
      <c r="I435" s="447">
        <v>726.49</v>
      </c>
      <c r="J435" s="460">
        <v>1</v>
      </c>
      <c r="K435" s="448">
        <v>127.28</v>
      </c>
      <c r="L435" s="448">
        <v>127.28</v>
      </c>
      <c r="M435" s="448">
        <f t="shared" si="12"/>
        <v>-599.21</v>
      </c>
      <c r="N435" s="448">
        <f t="shared" si="13"/>
        <v>-82.48</v>
      </c>
      <c r="O435" s="461"/>
    </row>
    <row r="436" s="419" customFormat="1" customHeight="1" spans="1:15">
      <c r="A436" s="443" t="s">
        <v>1532</v>
      </c>
      <c r="B436" s="444" t="s">
        <v>1533</v>
      </c>
      <c r="C436" s="445"/>
      <c r="D436" s="446" t="s">
        <v>679</v>
      </c>
      <c r="E436" s="446" t="s">
        <v>142</v>
      </c>
      <c r="F436" s="446" t="s">
        <v>671</v>
      </c>
      <c r="G436" s="447">
        <v>5</v>
      </c>
      <c r="H436" s="448">
        <v>0.85</v>
      </c>
      <c r="I436" s="447">
        <v>4.25</v>
      </c>
      <c r="J436" s="460">
        <v>5</v>
      </c>
      <c r="K436" s="448">
        <v>0.15</v>
      </c>
      <c r="L436" s="448">
        <v>0.75</v>
      </c>
      <c r="M436" s="448">
        <f t="shared" si="12"/>
        <v>-3.5</v>
      </c>
      <c r="N436" s="448">
        <f t="shared" si="13"/>
        <v>-82.35</v>
      </c>
      <c r="O436" s="461"/>
    </row>
    <row r="437" s="419" customFormat="1" customHeight="1" spans="1:15">
      <c r="A437" s="443" t="s">
        <v>1534</v>
      </c>
      <c r="B437" s="444" t="s">
        <v>1535</v>
      </c>
      <c r="C437" s="445"/>
      <c r="D437" s="446" t="s">
        <v>679</v>
      </c>
      <c r="E437" s="446" t="s">
        <v>142</v>
      </c>
      <c r="F437" s="446" t="s">
        <v>671</v>
      </c>
      <c r="G437" s="447">
        <v>10</v>
      </c>
      <c r="H437" s="448">
        <v>2.14</v>
      </c>
      <c r="I437" s="447">
        <v>21.4</v>
      </c>
      <c r="J437" s="460">
        <v>10</v>
      </c>
      <c r="K437" s="448">
        <v>0.37</v>
      </c>
      <c r="L437" s="448">
        <v>3.7</v>
      </c>
      <c r="M437" s="448">
        <f t="shared" si="12"/>
        <v>-17.7</v>
      </c>
      <c r="N437" s="448">
        <f t="shared" si="13"/>
        <v>-82.71</v>
      </c>
      <c r="O437" s="461"/>
    </row>
    <row r="438" s="419" customFormat="1" customHeight="1" spans="1:15">
      <c r="A438" s="443" t="s">
        <v>1536</v>
      </c>
      <c r="B438" s="444" t="s">
        <v>1537</v>
      </c>
      <c r="C438" s="445"/>
      <c r="D438" s="446" t="s">
        <v>679</v>
      </c>
      <c r="E438" s="446" t="s">
        <v>142</v>
      </c>
      <c r="F438" s="446" t="s">
        <v>671</v>
      </c>
      <c r="G438" s="447">
        <v>8</v>
      </c>
      <c r="H438" s="448">
        <v>0.34</v>
      </c>
      <c r="I438" s="447">
        <v>2.72</v>
      </c>
      <c r="J438" s="460">
        <v>8</v>
      </c>
      <c r="K438" s="448">
        <v>0.06</v>
      </c>
      <c r="L438" s="448">
        <v>0.48</v>
      </c>
      <c r="M438" s="448">
        <f t="shared" si="12"/>
        <v>-2.24</v>
      </c>
      <c r="N438" s="448">
        <f t="shared" si="13"/>
        <v>-82.35</v>
      </c>
      <c r="O438" s="461"/>
    </row>
    <row r="439" s="419" customFormat="1" customHeight="1" spans="1:15">
      <c r="A439" s="443" t="s">
        <v>1538</v>
      </c>
      <c r="B439" s="444" t="s">
        <v>1539</v>
      </c>
      <c r="C439" s="445"/>
      <c r="D439" s="446" t="s">
        <v>679</v>
      </c>
      <c r="E439" s="446" t="s">
        <v>168</v>
      </c>
      <c r="F439" s="446" t="s">
        <v>671</v>
      </c>
      <c r="G439" s="447">
        <v>8</v>
      </c>
      <c r="H439" s="448">
        <v>0.34</v>
      </c>
      <c r="I439" s="447">
        <v>2.74</v>
      </c>
      <c r="J439" s="460">
        <v>8</v>
      </c>
      <c r="K439" s="448">
        <v>0.04</v>
      </c>
      <c r="L439" s="448">
        <v>0.32</v>
      </c>
      <c r="M439" s="448">
        <f t="shared" si="12"/>
        <v>-2.42</v>
      </c>
      <c r="N439" s="448">
        <f t="shared" si="13"/>
        <v>-88.32</v>
      </c>
      <c r="O439" s="461"/>
    </row>
    <row r="440" s="419" customFormat="1" customHeight="1" spans="1:15">
      <c r="A440" s="443" t="s">
        <v>1540</v>
      </c>
      <c r="B440" s="444" t="s">
        <v>1541</v>
      </c>
      <c r="C440" s="445"/>
      <c r="D440" s="446" t="s">
        <v>679</v>
      </c>
      <c r="E440" s="446" t="s">
        <v>168</v>
      </c>
      <c r="F440" s="446" t="s">
        <v>671</v>
      </c>
      <c r="G440" s="447">
        <v>10</v>
      </c>
      <c r="H440" s="448">
        <v>0.6</v>
      </c>
      <c r="I440" s="447">
        <v>6</v>
      </c>
      <c r="J440" s="460">
        <v>10</v>
      </c>
      <c r="K440" s="448">
        <v>0.07</v>
      </c>
      <c r="L440" s="448">
        <v>0.7</v>
      </c>
      <c r="M440" s="448">
        <f t="shared" si="12"/>
        <v>-5.3</v>
      </c>
      <c r="N440" s="448">
        <f t="shared" si="13"/>
        <v>-88.33</v>
      </c>
      <c r="O440" s="461"/>
    </row>
    <row r="441" s="419" customFormat="1" customHeight="1" spans="1:15">
      <c r="A441" s="443" t="s">
        <v>1542</v>
      </c>
      <c r="B441" s="444" t="s">
        <v>1543</v>
      </c>
      <c r="C441" s="445"/>
      <c r="D441" s="446" t="s">
        <v>679</v>
      </c>
      <c r="E441" s="446" t="s">
        <v>168</v>
      </c>
      <c r="F441" s="446" t="s">
        <v>671</v>
      </c>
      <c r="G441" s="447">
        <v>556</v>
      </c>
      <c r="H441" s="448">
        <v>0.09</v>
      </c>
      <c r="I441" s="447">
        <v>47.42</v>
      </c>
      <c r="J441" s="460">
        <v>556</v>
      </c>
      <c r="K441" s="448">
        <v>0.01</v>
      </c>
      <c r="L441" s="448">
        <v>5.56</v>
      </c>
      <c r="M441" s="448">
        <f t="shared" si="12"/>
        <v>-41.86</v>
      </c>
      <c r="N441" s="448">
        <f t="shared" si="13"/>
        <v>-88.27</v>
      </c>
      <c r="O441" s="461"/>
    </row>
    <row r="442" s="419" customFormat="1" customHeight="1" spans="1:15">
      <c r="A442" s="443" t="s">
        <v>1544</v>
      </c>
      <c r="B442" s="444" t="s">
        <v>1545</v>
      </c>
      <c r="C442" s="445"/>
      <c r="D442" s="446" t="s">
        <v>679</v>
      </c>
      <c r="E442" s="446" t="s">
        <v>168</v>
      </c>
      <c r="F442" s="446" t="s">
        <v>671</v>
      </c>
      <c r="G442" s="447">
        <v>484</v>
      </c>
      <c r="H442" s="448">
        <v>0.04</v>
      </c>
      <c r="I442" s="447">
        <v>20.7</v>
      </c>
      <c r="J442" s="460">
        <v>484</v>
      </c>
      <c r="K442" s="448">
        <v>0.01</v>
      </c>
      <c r="L442" s="448">
        <v>4.84</v>
      </c>
      <c r="M442" s="448">
        <f t="shared" si="12"/>
        <v>-15.86</v>
      </c>
      <c r="N442" s="448">
        <f t="shared" si="13"/>
        <v>-76.62</v>
      </c>
      <c r="O442" s="461"/>
    </row>
    <row r="443" s="419" customFormat="1" customHeight="1" spans="1:15">
      <c r="A443" s="443" t="s">
        <v>1546</v>
      </c>
      <c r="B443" s="444" t="s">
        <v>1547</v>
      </c>
      <c r="C443" s="445"/>
      <c r="D443" s="446" t="s">
        <v>679</v>
      </c>
      <c r="E443" s="446" t="s">
        <v>168</v>
      </c>
      <c r="F443" s="446" t="s">
        <v>671</v>
      </c>
      <c r="G443" s="447">
        <v>2</v>
      </c>
      <c r="H443" s="448">
        <v>142.74</v>
      </c>
      <c r="I443" s="447">
        <v>285.47</v>
      </c>
      <c r="J443" s="460">
        <v>2</v>
      </c>
      <c r="K443" s="448">
        <v>16.62</v>
      </c>
      <c r="L443" s="448">
        <v>33.24</v>
      </c>
      <c r="M443" s="448">
        <f t="shared" si="12"/>
        <v>-252.23</v>
      </c>
      <c r="N443" s="448">
        <f t="shared" si="13"/>
        <v>-88.36</v>
      </c>
      <c r="O443" s="461"/>
    </row>
    <row r="444" s="419" customFormat="1" customHeight="1" spans="1:15">
      <c r="A444" s="443" t="s">
        <v>1548</v>
      </c>
      <c r="B444" s="444" t="s">
        <v>1549</v>
      </c>
      <c r="C444" s="445"/>
      <c r="D444" s="446" t="s">
        <v>679</v>
      </c>
      <c r="E444" s="446" t="s">
        <v>168</v>
      </c>
      <c r="F444" s="446" t="s">
        <v>671</v>
      </c>
      <c r="G444" s="447">
        <v>5</v>
      </c>
      <c r="H444" s="448">
        <v>10.34</v>
      </c>
      <c r="I444" s="447">
        <v>51.72</v>
      </c>
      <c r="J444" s="460">
        <v>5</v>
      </c>
      <c r="K444" s="448">
        <v>1.2</v>
      </c>
      <c r="L444" s="448">
        <v>6</v>
      </c>
      <c r="M444" s="448">
        <f t="shared" si="12"/>
        <v>-45.72</v>
      </c>
      <c r="N444" s="448">
        <f t="shared" si="13"/>
        <v>-88.4</v>
      </c>
      <c r="O444" s="461"/>
    </row>
    <row r="445" s="419" customFormat="1" customHeight="1" spans="1:15">
      <c r="A445" s="443" t="s">
        <v>1550</v>
      </c>
      <c r="B445" s="444" t="s">
        <v>1551</v>
      </c>
      <c r="C445" s="445"/>
      <c r="D445" s="446" t="s">
        <v>679</v>
      </c>
      <c r="E445" s="446" t="s">
        <v>168</v>
      </c>
      <c r="F445" s="446" t="s">
        <v>671</v>
      </c>
      <c r="G445" s="447">
        <v>5</v>
      </c>
      <c r="H445" s="448">
        <v>13.79</v>
      </c>
      <c r="I445" s="447">
        <v>68.97</v>
      </c>
      <c r="J445" s="460">
        <v>5</v>
      </c>
      <c r="K445" s="448">
        <v>1.61</v>
      </c>
      <c r="L445" s="448">
        <v>8.05</v>
      </c>
      <c r="M445" s="448">
        <f t="shared" si="12"/>
        <v>-60.92</v>
      </c>
      <c r="N445" s="448">
        <f t="shared" si="13"/>
        <v>-88.33</v>
      </c>
      <c r="O445" s="461"/>
    </row>
    <row r="446" s="419" customFormat="1" customHeight="1" spans="1:15">
      <c r="A446" s="443" t="s">
        <v>1552</v>
      </c>
      <c r="B446" s="444" t="s">
        <v>1553</v>
      </c>
      <c r="C446" s="445"/>
      <c r="D446" s="446" t="s">
        <v>679</v>
      </c>
      <c r="E446" s="446" t="s">
        <v>168</v>
      </c>
      <c r="F446" s="446" t="s">
        <v>671</v>
      </c>
      <c r="G446" s="447">
        <v>9</v>
      </c>
      <c r="H446" s="448">
        <v>0.17</v>
      </c>
      <c r="I446" s="447">
        <v>1.53</v>
      </c>
      <c r="J446" s="460">
        <v>9</v>
      </c>
      <c r="K446" s="448">
        <v>0.02</v>
      </c>
      <c r="L446" s="448">
        <v>0.18</v>
      </c>
      <c r="M446" s="448">
        <f t="shared" si="12"/>
        <v>-1.35</v>
      </c>
      <c r="N446" s="448">
        <f t="shared" si="13"/>
        <v>-88.24</v>
      </c>
      <c r="O446" s="461"/>
    </row>
    <row r="447" s="419" customFormat="1" customHeight="1" spans="1:15">
      <c r="A447" s="443" t="s">
        <v>1554</v>
      </c>
      <c r="B447" s="444" t="s">
        <v>1555</v>
      </c>
      <c r="C447" s="445"/>
      <c r="D447" s="446" t="s">
        <v>679</v>
      </c>
      <c r="E447" s="446" t="s">
        <v>168</v>
      </c>
      <c r="F447" s="446" t="s">
        <v>671</v>
      </c>
      <c r="G447" s="447">
        <v>7</v>
      </c>
      <c r="H447" s="448">
        <v>0.17</v>
      </c>
      <c r="I447" s="447">
        <v>1.19</v>
      </c>
      <c r="J447" s="460">
        <v>7</v>
      </c>
      <c r="K447" s="448">
        <v>0.02</v>
      </c>
      <c r="L447" s="448">
        <v>0.14</v>
      </c>
      <c r="M447" s="448">
        <f t="shared" si="12"/>
        <v>-1.05</v>
      </c>
      <c r="N447" s="448">
        <f t="shared" si="13"/>
        <v>-88.24</v>
      </c>
      <c r="O447" s="461"/>
    </row>
    <row r="448" s="419" customFormat="1" customHeight="1" spans="1:15">
      <c r="A448" s="443" t="s">
        <v>1556</v>
      </c>
      <c r="B448" s="444" t="s">
        <v>1557</v>
      </c>
      <c r="C448" s="445"/>
      <c r="D448" s="446" t="s">
        <v>679</v>
      </c>
      <c r="E448" s="446" t="s">
        <v>168</v>
      </c>
      <c r="F448" s="446" t="s">
        <v>671</v>
      </c>
      <c r="G448" s="447">
        <v>4</v>
      </c>
      <c r="H448" s="448">
        <v>0.26</v>
      </c>
      <c r="I448" s="447">
        <v>1.04</v>
      </c>
      <c r="J448" s="460">
        <v>4</v>
      </c>
      <c r="K448" s="448">
        <v>0.03</v>
      </c>
      <c r="L448" s="448">
        <v>0.12</v>
      </c>
      <c r="M448" s="448">
        <f t="shared" si="12"/>
        <v>-0.92</v>
      </c>
      <c r="N448" s="448">
        <f t="shared" si="13"/>
        <v>-88.46</v>
      </c>
      <c r="O448" s="461"/>
    </row>
    <row r="449" s="419" customFormat="1" customHeight="1" spans="1:15">
      <c r="A449" s="443" t="s">
        <v>1558</v>
      </c>
      <c r="B449" s="444" t="s">
        <v>1559</v>
      </c>
      <c r="C449" s="445"/>
      <c r="D449" s="446" t="s">
        <v>679</v>
      </c>
      <c r="E449" s="446" t="s">
        <v>168</v>
      </c>
      <c r="F449" s="446" t="s">
        <v>671</v>
      </c>
      <c r="G449" s="447">
        <v>30</v>
      </c>
      <c r="H449" s="448">
        <v>0.41</v>
      </c>
      <c r="I449" s="447">
        <v>12.38</v>
      </c>
      <c r="J449" s="460">
        <v>30</v>
      </c>
      <c r="K449" s="448">
        <v>0.05</v>
      </c>
      <c r="L449" s="448">
        <v>1.5</v>
      </c>
      <c r="M449" s="448">
        <f t="shared" si="12"/>
        <v>-10.88</v>
      </c>
      <c r="N449" s="448">
        <f t="shared" si="13"/>
        <v>-87.88</v>
      </c>
      <c r="O449" s="461"/>
    </row>
    <row r="450" s="419" customFormat="1" customHeight="1" spans="1:15">
      <c r="A450" s="443" t="s">
        <v>1560</v>
      </c>
      <c r="B450" s="444" t="s">
        <v>1561</v>
      </c>
      <c r="C450" s="445"/>
      <c r="D450" s="446" t="s">
        <v>679</v>
      </c>
      <c r="E450" s="446" t="s">
        <v>168</v>
      </c>
      <c r="F450" s="446" t="s">
        <v>671</v>
      </c>
      <c r="G450" s="447">
        <v>7</v>
      </c>
      <c r="H450" s="448">
        <v>0.25</v>
      </c>
      <c r="I450" s="447">
        <v>1.73</v>
      </c>
      <c r="J450" s="460">
        <v>7</v>
      </c>
      <c r="K450" s="448">
        <v>0.03</v>
      </c>
      <c r="L450" s="448">
        <v>0.21</v>
      </c>
      <c r="M450" s="448">
        <f t="shared" si="12"/>
        <v>-1.52</v>
      </c>
      <c r="N450" s="448">
        <f t="shared" si="13"/>
        <v>-87.86</v>
      </c>
      <c r="O450" s="461"/>
    </row>
    <row r="451" s="419" customFormat="1" customHeight="1" spans="1:15">
      <c r="A451" s="443" t="s">
        <v>1562</v>
      </c>
      <c r="B451" s="444" t="s">
        <v>1563</v>
      </c>
      <c r="C451" s="445"/>
      <c r="D451" s="446" t="s">
        <v>679</v>
      </c>
      <c r="E451" s="446" t="s">
        <v>168</v>
      </c>
      <c r="F451" s="446" t="s">
        <v>671</v>
      </c>
      <c r="G451" s="447">
        <v>8</v>
      </c>
      <c r="H451" s="448">
        <v>0.34</v>
      </c>
      <c r="I451" s="447">
        <v>2.75</v>
      </c>
      <c r="J451" s="460">
        <v>8</v>
      </c>
      <c r="K451" s="448">
        <v>0.04</v>
      </c>
      <c r="L451" s="448">
        <v>0.32</v>
      </c>
      <c r="M451" s="448">
        <f t="shared" si="12"/>
        <v>-2.43</v>
      </c>
      <c r="N451" s="448">
        <f t="shared" si="13"/>
        <v>-88.36</v>
      </c>
      <c r="O451" s="461"/>
    </row>
    <row r="452" s="419" customFormat="1" customHeight="1" spans="1:15">
      <c r="A452" s="443" t="s">
        <v>1564</v>
      </c>
      <c r="B452" s="444" t="s">
        <v>1565</v>
      </c>
      <c r="C452" s="445"/>
      <c r="D452" s="446" t="s">
        <v>679</v>
      </c>
      <c r="E452" s="446" t="s">
        <v>168</v>
      </c>
      <c r="F452" s="446" t="s">
        <v>671</v>
      </c>
      <c r="G452" s="447">
        <v>3</v>
      </c>
      <c r="H452" s="448">
        <v>0.37</v>
      </c>
      <c r="I452" s="447">
        <v>1.11</v>
      </c>
      <c r="J452" s="460">
        <v>3</v>
      </c>
      <c r="K452" s="448">
        <v>0.04</v>
      </c>
      <c r="L452" s="448">
        <v>0.12</v>
      </c>
      <c r="M452" s="448">
        <f t="shared" si="12"/>
        <v>-0.99</v>
      </c>
      <c r="N452" s="448">
        <f t="shared" si="13"/>
        <v>-89.19</v>
      </c>
      <c r="O452" s="461"/>
    </row>
    <row r="453" s="419" customFormat="1" customHeight="1" spans="1:15">
      <c r="A453" s="443" t="s">
        <v>1566</v>
      </c>
      <c r="B453" s="444" t="s">
        <v>1567</v>
      </c>
      <c r="C453" s="445"/>
      <c r="D453" s="446" t="s">
        <v>679</v>
      </c>
      <c r="E453" s="446" t="s">
        <v>168</v>
      </c>
      <c r="F453" s="446" t="s">
        <v>671</v>
      </c>
      <c r="G453" s="447">
        <v>7</v>
      </c>
      <c r="H453" s="448">
        <v>0.46</v>
      </c>
      <c r="I453" s="447">
        <v>3.25</v>
      </c>
      <c r="J453" s="460">
        <v>7</v>
      </c>
      <c r="K453" s="448">
        <v>0.05</v>
      </c>
      <c r="L453" s="448">
        <v>0.35</v>
      </c>
      <c r="M453" s="448">
        <f t="shared" si="12"/>
        <v>-2.9</v>
      </c>
      <c r="N453" s="448">
        <f t="shared" si="13"/>
        <v>-89.23</v>
      </c>
      <c r="O453" s="461"/>
    </row>
    <row r="454" s="419" customFormat="1" customHeight="1" spans="1:15">
      <c r="A454" s="443" t="s">
        <v>1568</v>
      </c>
      <c r="B454" s="444" t="s">
        <v>1569</v>
      </c>
      <c r="C454" s="445"/>
      <c r="D454" s="446" t="s">
        <v>679</v>
      </c>
      <c r="E454" s="446" t="s">
        <v>168</v>
      </c>
      <c r="F454" s="446" t="s">
        <v>671</v>
      </c>
      <c r="G454" s="447">
        <v>8</v>
      </c>
      <c r="H454" s="448">
        <v>0.43</v>
      </c>
      <c r="I454" s="447">
        <v>3.44</v>
      </c>
      <c r="J454" s="460">
        <v>8</v>
      </c>
      <c r="K454" s="448">
        <v>0.05</v>
      </c>
      <c r="L454" s="448">
        <v>0.4</v>
      </c>
      <c r="M454" s="448">
        <f t="shared" si="12"/>
        <v>-3.04</v>
      </c>
      <c r="N454" s="448">
        <f t="shared" si="13"/>
        <v>-88.37</v>
      </c>
      <c r="O454" s="461"/>
    </row>
    <row r="455" s="419" customFormat="1" customHeight="1" spans="1:15">
      <c r="A455" s="443" t="s">
        <v>1570</v>
      </c>
      <c r="B455" s="444" t="s">
        <v>1571</v>
      </c>
      <c r="C455" s="445"/>
      <c r="D455" s="446" t="s">
        <v>679</v>
      </c>
      <c r="E455" s="446" t="s">
        <v>168</v>
      </c>
      <c r="F455" s="446" t="s">
        <v>671</v>
      </c>
      <c r="G455" s="447">
        <v>7</v>
      </c>
      <c r="H455" s="448">
        <v>0.6</v>
      </c>
      <c r="I455" s="447">
        <v>4.18</v>
      </c>
      <c r="J455" s="460">
        <v>7</v>
      </c>
      <c r="K455" s="448">
        <v>0.07</v>
      </c>
      <c r="L455" s="448">
        <v>0.49</v>
      </c>
      <c r="M455" s="448">
        <f t="shared" si="12"/>
        <v>-3.69</v>
      </c>
      <c r="N455" s="448">
        <f t="shared" si="13"/>
        <v>-88.28</v>
      </c>
      <c r="O455" s="461"/>
    </row>
    <row r="456" s="419" customFormat="1" customHeight="1" spans="1:15">
      <c r="A456" s="443" t="s">
        <v>1572</v>
      </c>
      <c r="B456" s="444" t="s">
        <v>1573</v>
      </c>
      <c r="C456" s="445"/>
      <c r="D456" s="446" t="s">
        <v>679</v>
      </c>
      <c r="E456" s="446" t="s">
        <v>168</v>
      </c>
      <c r="F456" s="446" t="s">
        <v>671</v>
      </c>
      <c r="G456" s="447">
        <v>7</v>
      </c>
      <c r="H456" s="448">
        <v>0.51</v>
      </c>
      <c r="I456" s="447">
        <v>3.57</v>
      </c>
      <c r="J456" s="460">
        <v>7</v>
      </c>
      <c r="K456" s="448">
        <v>0.06</v>
      </c>
      <c r="L456" s="448">
        <v>0.42</v>
      </c>
      <c r="M456" s="448">
        <f t="shared" ref="M456:M519" si="14">L456-I456</f>
        <v>-3.15</v>
      </c>
      <c r="N456" s="448">
        <f t="shared" ref="N456:N519" si="15">IF(I456=0,0,ROUND(M456/I456*100,2))</f>
        <v>-88.24</v>
      </c>
      <c r="O456" s="461"/>
    </row>
    <row r="457" s="419" customFormat="1" customHeight="1" spans="1:15">
      <c r="A457" s="443" t="s">
        <v>1574</v>
      </c>
      <c r="B457" s="444" t="s">
        <v>1575</v>
      </c>
      <c r="C457" s="445"/>
      <c r="D457" s="446" t="s">
        <v>679</v>
      </c>
      <c r="E457" s="446" t="s">
        <v>168</v>
      </c>
      <c r="F457" s="446" t="s">
        <v>671</v>
      </c>
      <c r="G457" s="447">
        <v>5</v>
      </c>
      <c r="H457" s="448">
        <v>0.6</v>
      </c>
      <c r="I457" s="447">
        <v>3</v>
      </c>
      <c r="J457" s="460">
        <v>5</v>
      </c>
      <c r="K457" s="448">
        <v>0.07</v>
      </c>
      <c r="L457" s="448">
        <v>0.35</v>
      </c>
      <c r="M457" s="448">
        <f t="shared" si="14"/>
        <v>-2.65</v>
      </c>
      <c r="N457" s="448">
        <f t="shared" si="15"/>
        <v>-88.33</v>
      </c>
      <c r="O457" s="461"/>
    </row>
    <row r="458" s="419" customFormat="1" customHeight="1" spans="1:15">
      <c r="A458" s="443" t="s">
        <v>1576</v>
      </c>
      <c r="B458" s="444" t="s">
        <v>1577</v>
      </c>
      <c r="C458" s="445"/>
      <c r="D458" s="446" t="s">
        <v>679</v>
      </c>
      <c r="E458" s="446" t="s">
        <v>168</v>
      </c>
      <c r="F458" s="446" t="s">
        <v>671</v>
      </c>
      <c r="G458" s="447">
        <v>2</v>
      </c>
      <c r="H458" s="448">
        <v>0.68</v>
      </c>
      <c r="I458" s="447">
        <v>1.36</v>
      </c>
      <c r="J458" s="460">
        <v>2</v>
      </c>
      <c r="K458" s="448">
        <v>0.08</v>
      </c>
      <c r="L458" s="448">
        <v>0.16</v>
      </c>
      <c r="M458" s="448">
        <f t="shared" si="14"/>
        <v>-1.2</v>
      </c>
      <c r="N458" s="448">
        <f t="shared" si="15"/>
        <v>-88.24</v>
      </c>
      <c r="O458" s="461"/>
    </row>
    <row r="459" s="419" customFormat="1" customHeight="1" spans="1:15">
      <c r="A459" s="443" t="s">
        <v>1578</v>
      </c>
      <c r="B459" s="444" t="s">
        <v>1579</v>
      </c>
      <c r="C459" s="445"/>
      <c r="D459" s="446" t="s">
        <v>679</v>
      </c>
      <c r="E459" s="446" t="s">
        <v>168</v>
      </c>
      <c r="F459" s="446" t="s">
        <v>671</v>
      </c>
      <c r="G459" s="447">
        <v>1</v>
      </c>
      <c r="H459" s="448">
        <v>2.09</v>
      </c>
      <c r="I459" s="447">
        <v>2.09</v>
      </c>
      <c r="J459" s="460">
        <v>1</v>
      </c>
      <c r="K459" s="448">
        <v>0.24</v>
      </c>
      <c r="L459" s="448">
        <v>0.24</v>
      </c>
      <c r="M459" s="448">
        <f t="shared" si="14"/>
        <v>-1.85</v>
      </c>
      <c r="N459" s="448">
        <f t="shared" si="15"/>
        <v>-88.52</v>
      </c>
      <c r="O459" s="461"/>
    </row>
    <row r="460" s="419" customFormat="1" customHeight="1" spans="1:15">
      <c r="A460" s="443" t="s">
        <v>1580</v>
      </c>
      <c r="B460" s="444" t="s">
        <v>1581</v>
      </c>
      <c r="C460" s="445"/>
      <c r="D460" s="446" t="s">
        <v>679</v>
      </c>
      <c r="E460" s="446" t="s">
        <v>168</v>
      </c>
      <c r="F460" s="446" t="s">
        <v>671</v>
      </c>
      <c r="G460" s="447">
        <v>8</v>
      </c>
      <c r="H460" s="448">
        <v>1.54</v>
      </c>
      <c r="I460" s="447">
        <v>12.3</v>
      </c>
      <c r="J460" s="460">
        <v>8</v>
      </c>
      <c r="K460" s="448">
        <v>0.18</v>
      </c>
      <c r="L460" s="448">
        <v>1.44</v>
      </c>
      <c r="M460" s="448">
        <f t="shared" si="14"/>
        <v>-10.86</v>
      </c>
      <c r="N460" s="448">
        <f t="shared" si="15"/>
        <v>-88.29</v>
      </c>
      <c r="O460" s="461"/>
    </row>
    <row r="461" s="419" customFormat="1" customHeight="1" spans="1:15">
      <c r="A461" s="443" t="s">
        <v>1582</v>
      </c>
      <c r="B461" s="444" t="s">
        <v>1583</v>
      </c>
      <c r="C461" s="445"/>
      <c r="D461" s="446" t="s">
        <v>679</v>
      </c>
      <c r="E461" s="446" t="s">
        <v>168</v>
      </c>
      <c r="F461" s="446" t="s">
        <v>671</v>
      </c>
      <c r="G461" s="447">
        <v>3</v>
      </c>
      <c r="H461" s="448">
        <v>1.03</v>
      </c>
      <c r="I461" s="447">
        <v>3.09</v>
      </c>
      <c r="J461" s="460">
        <v>3</v>
      </c>
      <c r="K461" s="448">
        <v>0.12</v>
      </c>
      <c r="L461" s="448">
        <v>0.36</v>
      </c>
      <c r="M461" s="448">
        <f t="shared" si="14"/>
        <v>-2.73</v>
      </c>
      <c r="N461" s="448">
        <f t="shared" si="15"/>
        <v>-88.35</v>
      </c>
      <c r="O461" s="461"/>
    </row>
    <row r="462" s="419" customFormat="1" customHeight="1" spans="1:15">
      <c r="A462" s="443" t="s">
        <v>1584</v>
      </c>
      <c r="B462" s="444" t="s">
        <v>1585</v>
      </c>
      <c r="C462" s="445"/>
      <c r="D462" s="446" t="s">
        <v>679</v>
      </c>
      <c r="E462" s="446" t="s">
        <v>168</v>
      </c>
      <c r="F462" s="446" t="s">
        <v>671</v>
      </c>
      <c r="G462" s="447">
        <v>5</v>
      </c>
      <c r="H462" s="448">
        <v>1.2</v>
      </c>
      <c r="I462" s="447">
        <v>6</v>
      </c>
      <c r="J462" s="460">
        <v>5</v>
      </c>
      <c r="K462" s="448">
        <v>0.14</v>
      </c>
      <c r="L462" s="448">
        <v>0.7</v>
      </c>
      <c r="M462" s="448">
        <f t="shared" si="14"/>
        <v>-5.3</v>
      </c>
      <c r="N462" s="448">
        <f t="shared" si="15"/>
        <v>-88.33</v>
      </c>
      <c r="O462" s="461"/>
    </row>
    <row r="463" s="419" customFormat="1" customHeight="1" spans="1:15">
      <c r="A463" s="443" t="s">
        <v>1586</v>
      </c>
      <c r="B463" s="444" t="s">
        <v>1587</v>
      </c>
      <c r="C463" s="445"/>
      <c r="D463" s="446" t="s">
        <v>679</v>
      </c>
      <c r="E463" s="446" t="s">
        <v>168</v>
      </c>
      <c r="F463" s="446" t="s">
        <v>671</v>
      </c>
      <c r="G463" s="447">
        <v>10</v>
      </c>
      <c r="H463" s="448">
        <v>2.14</v>
      </c>
      <c r="I463" s="447">
        <v>21.37</v>
      </c>
      <c r="J463" s="460">
        <v>10</v>
      </c>
      <c r="K463" s="448">
        <v>0.25</v>
      </c>
      <c r="L463" s="448">
        <v>2.5</v>
      </c>
      <c r="M463" s="448">
        <f t="shared" si="14"/>
        <v>-18.87</v>
      </c>
      <c r="N463" s="448">
        <f t="shared" si="15"/>
        <v>-88.3</v>
      </c>
      <c r="O463" s="461"/>
    </row>
    <row r="464" s="419" customFormat="1" customHeight="1" spans="1:15">
      <c r="A464" s="443" t="s">
        <v>1588</v>
      </c>
      <c r="B464" s="444" t="s">
        <v>1589</v>
      </c>
      <c r="C464" s="445"/>
      <c r="D464" s="446" t="s">
        <v>679</v>
      </c>
      <c r="E464" s="446" t="s">
        <v>168</v>
      </c>
      <c r="F464" s="446" t="s">
        <v>671</v>
      </c>
      <c r="G464" s="447">
        <v>5</v>
      </c>
      <c r="H464" s="448">
        <v>1.71</v>
      </c>
      <c r="I464" s="447">
        <v>8.55</v>
      </c>
      <c r="J464" s="460">
        <v>5</v>
      </c>
      <c r="K464" s="448">
        <v>0.2</v>
      </c>
      <c r="L464" s="448">
        <v>1</v>
      </c>
      <c r="M464" s="448">
        <f t="shared" si="14"/>
        <v>-7.55</v>
      </c>
      <c r="N464" s="448">
        <f t="shared" si="15"/>
        <v>-88.3</v>
      </c>
      <c r="O464" s="461"/>
    </row>
    <row r="465" s="419" customFormat="1" customHeight="1" spans="1:15">
      <c r="A465" s="443" t="s">
        <v>1590</v>
      </c>
      <c r="B465" s="444" t="s">
        <v>1591</v>
      </c>
      <c r="C465" s="445"/>
      <c r="D465" s="446" t="s">
        <v>679</v>
      </c>
      <c r="E465" s="446" t="s">
        <v>168</v>
      </c>
      <c r="F465" s="446" t="s">
        <v>671</v>
      </c>
      <c r="G465" s="447">
        <v>5</v>
      </c>
      <c r="H465" s="448">
        <v>2.14</v>
      </c>
      <c r="I465" s="447">
        <v>10.7</v>
      </c>
      <c r="J465" s="460">
        <v>5</v>
      </c>
      <c r="K465" s="448">
        <v>0.25</v>
      </c>
      <c r="L465" s="448">
        <v>1.25</v>
      </c>
      <c r="M465" s="448">
        <f t="shared" si="14"/>
        <v>-9.45</v>
      </c>
      <c r="N465" s="448">
        <f t="shared" si="15"/>
        <v>-88.32</v>
      </c>
      <c r="O465" s="461"/>
    </row>
    <row r="466" s="419" customFormat="1" customHeight="1" spans="1:15">
      <c r="A466" s="443" t="s">
        <v>1592</v>
      </c>
      <c r="B466" s="444" t="s">
        <v>1593</v>
      </c>
      <c r="C466" s="445"/>
      <c r="D466" s="446" t="s">
        <v>679</v>
      </c>
      <c r="E466" s="446" t="s">
        <v>168</v>
      </c>
      <c r="F466" s="446" t="s">
        <v>671</v>
      </c>
      <c r="G466" s="447">
        <v>5</v>
      </c>
      <c r="H466" s="448">
        <v>2.56</v>
      </c>
      <c r="I466" s="447">
        <v>12.82</v>
      </c>
      <c r="J466" s="460">
        <v>5</v>
      </c>
      <c r="K466" s="448">
        <v>0.3</v>
      </c>
      <c r="L466" s="448">
        <v>1.5</v>
      </c>
      <c r="M466" s="448">
        <f t="shared" si="14"/>
        <v>-11.32</v>
      </c>
      <c r="N466" s="448">
        <f t="shared" si="15"/>
        <v>-88.3</v>
      </c>
      <c r="O466" s="461"/>
    </row>
    <row r="467" s="419" customFormat="1" customHeight="1" spans="1:15">
      <c r="A467" s="443" t="s">
        <v>1594</v>
      </c>
      <c r="B467" s="444" t="s">
        <v>1595</v>
      </c>
      <c r="C467" s="445"/>
      <c r="D467" s="446" t="s">
        <v>679</v>
      </c>
      <c r="E467" s="446" t="s">
        <v>168</v>
      </c>
      <c r="F467" s="446" t="s">
        <v>671</v>
      </c>
      <c r="G467" s="447">
        <v>4</v>
      </c>
      <c r="H467" s="448">
        <v>2.39</v>
      </c>
      <c r="I467" s="447">
        <v>9.56</v>
      </c>
      <c r="J467" s="460">
        <v>4</v>
      </c>
      <c r="K467" s="448">
        <v>0.28</v>
      </c>
      <c r="L467" s="448">
        <v>1.12</v>
      </c>
      <c r="M467" s="448">
        <f t="shared" si="14"/>
        <v>-8.44</v>
      </c>
      <c r="N467" s="448">
        <f t="shared" si="15"/>
        <v>-88.28</v>
      </c>
      <c r="O467" s="461"/>
    </row>
    <row r="468" s="419" customFormat="1" customHeight="1" spans="1:15">
      <c r="A468" s="443" t="s">
        <v>1596</v>
      </c>
      <c r="B468" s="444" t="s">
        <v>1597</v>
      </c>
      <c r="C468" s="445"/>
      <c r="D468" s="446" t="s">
        <v>679</v>
      </c>
      <c r="E468" s="446" t="s">
        <v>168</v>
      </c>
      <c r="F468" s="446" t="s">
        <v>671</v>
      </c>
      <c r="G468" s="447">
        <v>5</v>
      </c>
      <c r="H468" s="448">
        <v>3.08</v>
      </c>
      <c r="I468" s="447">
        <v>15.38</v>
      </c>
      <c r="J468" s="460">
        <v>5</v>
      </c>
      <c r="K468" s="448">
        <v>0.36</v>
      </c>
      <c r="L468" s="448">
        <v>1.8</v>
      </c>
      <c r="M468" s="448">
        <f t="shared" si="14"/>
        <v>-13.58</v>
      </c>
      <c r="N468" s="448">
        <f t="shared" si="15"/>
        <v>-88.3</v>
      </c>
      <c r="O468" s="461"/>
    </row>
    <row r="469" s="419" customFormat="1" customHeight="1" spans="1:15">
      <c r="A469" s="443" t="s">
        <v>1598</v>
      </c>
      <c r="B469" s="444" t="s">
        <v>1599</v>
      </c>
      <c r="C469" s="445"/>
      <c r="D469" s="446" t="s">
        <v>679</v>
      </c>
      <c r="E469" s="446" t="s">
        <v>168</v>
      </c>
      <c r="F469" s="446" t="s">
        <v>671</v>
      </c>
      <c r="G469" s="447">
        <v>5</v>
      </c>
      <c r="H469" s="448">
        <v>2.56</v>
      </c>
      <c r="I469" s="447">
        <v>12.8</v>
      </c>
      <c r="J469" s="460">
        <v>5</v>
      </c>
      <c r="K469" s="448">
        <v>0.3</v>
      </c>
      <c r="L469" s="448">
        <v>1.5</v>
      </c>
      <c r="M469" s="448">
        <f t="shared" si="14"/>
        <v>-11.3</v>
      </c>
      <c r="N469" s="448">
        <f t="shared" si="15"/>
        <v>-88.28</v>
      </c>
      <c r="O469" s="461"/>
    </row>
    <row r="470" s="419" customFormat="1" customHeight="1" spans="1:15">
      <c r="A470" s="443" t="s">
        <v>1600</v>
      </c>
      <c r="B470" s="444" t="s">
        <v>1601</v>
      </c>
      <c r="C470" s="445"/>
      <c r="D470" s="446" t="s">
        <v>679</v>
      </c>
      <c r="E470" s="446" t="s">
        <v>168</v>
      </c>
      <c r="F470" s="446" t="s">
        <v>671</v>
      </c>
      <c r="G470" s="447">
        <v>5</v>
      </c>
      <c r="H470" s="448">
        <v>3.42</v>
      </c>
      <c r="I470" s="447">
        <v>17.09</v>
      </c>
      <c r="J470" s="460">
        <v>5</v>
      </c>
      <c r="K470" s="448">
        <v>0.4</v>
      </c>
      <c r="L470" s="448">
        <v>2</v>
      </c>
      <c r="M470" s="448">
        <f t="shared" si="14"/>
        <v>-15.09</v>
      </c>
      <c r="N470" s="448">
        <f t="shared" si="15"/>
        <v>-88.3</v>
      </c>
      <c r="O470" s="461"/>
    </row>
    <row r="471" s="419" customFormat="1" customHeight="1" spans="1:15">
      <c r="A471" s="443" t="s">
        <v>1602</v>
      </c>
      <c r="B471" s="444" t="s">
        <v>1603</v>
      </c>
      <c r="C471" s="445"/>
      <c r="D471" s="446" t="s">
        <v>679</v>
      </c>
      <c r="E471" s="446" t="s">
        <v>168</v>
      </c>
      <c r="F471" s="446" t="s">
        <v>671</v>
      </c>
      <c r="G471" s="447">
        <v>5</v>
      </c>
      <c r="H471" s="448">
        <v>3.85</v>
      </c>
      <c r="I471" s="447">
        <v>19.23</v>
      </c>
      <c r="J471" s="460">
        <v>5</v>
      </c>
      <c r="K471" s="448">
        <v>0.45</v>
      </c>
      <c r="L471" s="448">
        <v>2.25</v>
      </c>
      <c r="M471" s="448">
        <f t="shared" si="14"/>
        <v>-16.98</v>
      </c>
      <c r="N471" s="448">
        <f t="shared" si="15"/>
        <v>-88.3</v>
      </c>
      <c r="O471" s="461"/>
    </row>
    <row r="472" s="419" customFormat="1" customHeight="1" spans="1:15">
      <c r="A472" s="443" t="s">
        <v>1604</v>
      </c>
      <c r="B472" s="444" t="s">
        <v>1605</v>
      </c>
      <c r="C472" s="445"/>
      <c r="D472" s="446" t="s">
        <v>679</v>
      </c>
      <c r="E472" s="446" t="s">
        <v>168</v>
      </c>
      <c r="F472" s="446" t="s">
        <v>671</v>
      </c>
      <c r="G472" s="447">
        <v>5</v>
      </c>
      <c r="H472" s="448">
        <v>4.27</v>
      </c>
      <c r="I472" s="447">
        <v>21.37</v>
      </c>
      <c r="J472" s="460">
        <v>5</v>
      </c>
      <c r="K472" s="448">
        <v>0.5</v>
      </c>
      <c r="L472" s="448">
        <v>2.5</v>
      </c>
      <c r="M472" s="448">
        <f t="shared" si="14"/>
        <v>-18.87</v>
      </c>
      <c r="N472" s="448">
        <f t="shared" si="15"/>
        <v>-88.3</v>
      </c>
      <c r="O472" s="461"/>
    </row>
    <row r="473" s="419" customFormat="1" customHeight="1" spans="1:15">
      <c r="A473" s="443" t="s">
        <v>1606</v>
      </c>
      <c r="B473" s="444" t="s">
        <v>1607</v>
      </c>
      <c r="C473" s="445"/>
      <c r="D473" s="446" t="s">
        <v>679</v>
      </c>
      <c r="E473" s="446" t="s">
        <v>168</v>
      </c>
      <c r="F473" s="446" t="s">
        <v>671</v>
      </c>
      <c r="G473" s="447">
        <v>5</v>
      </c>
      <c r="H473" s="448">
        <v>4.7</v>
      </c>
      <c r="I473" s="447">
        <v>23.5</v>
      </c>
      <c r="J473" s="460">
        <v>5</v>
      </c>
      <c r="K473" s="448">
        <v>0.55</v>
      </c>
      <c r="L473" s="448">
        <v>2.75</v>
      </c>
      <c r="M473" s="448">
        <f t="shared" si="14"/>
        <v>-20.75</v>
      </c>
      <c r="N473" s="448">
        <f t="shared" si="15"/>
        <v>-88.3</v>
      </c>
      <c r="O473" s="461"/>
    </row>
    <row r="474" s="419" customFormat="1" customHeight="1" spans="1:15">
      <c r="A474" s="443" t="s">
        <v>1608</v>
      </c>
      <c r="B474" s="444" t="s">
        <v>1609</v>
      </c>
      <c r="C474" s="445"/>
      <c r="D474" s="446" t="s">
        <v>679</v>
      </c>
      <c r="E474" s="446" t="s">
        <v>168</v>
      </c>
      <c r="F474" s="446" t="s">
        <v>671</v>
      </c>
      <c r="G474" s="447">
        <v>5</v>
      </c>
      <c r="H474" s="448">
        <v>5.13</v>
      </c>
      <c r="I474" s="447">
        <v>25.64</v>
      </c>
      <c r="J474" s="460">
        <v>5</v>
      </c>
      <c r="K474" s="448">
        <v>0.6</v>
      </c>
      <c r="L474" s="448">
        <v>3</v>
      </c>
      <c r="M474" s="448">
        <f t="shared" si="14"/>
        <v>-22.64</v>
      </c>
      <c r="N474" s="448">
        <f t="shared" si="15"/>
        <v>-88.3</v>
      </c>
      <c r="O474" s="461"/>
    </row>
    <row r="475" s="419" customFormat="1" customHeight="1" spans="1:15">
      <c r="A475" s="443" t="s">
        <v>1610</v>
      </c>
      <c r="B475" s="444" t="s">
        <v>1611</v>
      </c>
      <c r="C475" s="445"/>
      <c r="D475" s="446" t="s">
        <v>679</v>
      </c>
      <c r="E475" s="446" t="s">
        <v>168</v>
      </c>
      <c r="F475" s="446" t="s">
        <v>671</v>
      </c>
      <c r="G475" s="447">
        <v>5</v>
      </c>
      <c r="H475" s="448">
        <v>5.98</v>
      </c>
      <c r="I475" s="447">
        <v>29.91</v>
      </c>
      <c r="J475" s="460">
        <v>5</v>
      </c>
      <c r="K475" s="448">
        <v>0.7</v>
      </c>
      <c r="L475" s="448">
        <v>3.5</v>
      </c>
      <c r="M475" s="448">
        <f t="shared" si="14"/>
        <v>-26.41</v>
      </c>
      <c r="N475" s="448">
        <f t="shared" si="15"/>
        <v>-88.3</v>
      </c>
      <c r="O475" s="461"/>
    </row>
    <row r="476" s="419" customFormat="1" customHeight="1" spans="1:15">
      <c r="A476" s="443" t="s">
        <v>1612</v>
      </c>
      <c r="B476" s="444" t="s">
        <v>1613</v>
      </c>
      <c r="C476" s="445"/>
      <c r="D476" s="446" t="s">
        <v>679</v>
      </c>
      <c r="E476" s="446" t="s">
        <v>168</v>
      </c>
      <c r="F476" s="446" t="s">
        <v>671</v>
      </c>
      <c r="G476" s="447">
        <v>5</v>
      </c>
      <c r="H476" s="448">
        <v>5.98</v>
      </c>
      <c r="I476" s="447">
        <v>29.91</v>
      </c>
      <c r="J476" s="460">
        <v>5</v>
      </c>
      <c r="K476" s="448">
        <v>0.7</v>
      </c>
      <c r="L476" s="448">
        <v>3.5</v>
      </c>
      <c r="M476" s="448">
        <f t="shared" si="14"/>
        <v>-26.41</v>
      </c>
      <c r="N476" s="448">
        <f t="shared" si="15"/>
        <v>-88.3</v>
      </c>
      <c r="O476" s="461"/>
    </row>
    <row r="477" s="419" customFormat="1" customHeight="1" spans="1:15">
      <c r="A477" s="443" t="s">
        <v>1614</v>
      </c>
      <c r="B477" s="444" t="s">
        <v>1615</v>
      </c>
      <c r="C477" s="445"/>
      <c r="D477" s="446" t="s">
        <v>679</v>
      </c>
      <c r="E477" s="446" t="s">
        <v>168</v>
      </c>
      <c r="F477" s="446" t="s">
        <v>671</v>
      </c>
      <c r="G477" s="447">
        <v>5</v>
      </c>
      <c r="H477" s="448">
        <v>6.84</v>
      </c>
      <c r="I477" s="447">
        <v>34.19</v>
      </c>
      <c r="J477" s="460">
        <v>5</v>
      </c>
      <c r="K477" s="448">
        <v>0.8</v>
      </c>
      <c r="L477" s="448">
        <v>4</v>
      </c>
      <c r="M477" s="448">
        <f t="shared" si="14"/>
        <v>-30.19</v>
      </c>
      <c r="N477" s="448">
        <f t="shared" si="15"/>
        <v>-88.3</v>
      </c>
      <c r="O477" s="461"/>
    </row>
    <row r="478" s="419" customFormat="1" customHeight="1" spans="1:15">
      <c r="A478" s="443" t="s">
        <v>1616</v>
      </c>
      <c r="B478" s="444" t="s">
        <v>1617</v>
      </c>
      <c r="C478" s="445"/>
      <c r="D478" s="446" t="s">
        <v>679</v>
      </c>
      <c r="E478" s="446" t="s">
        <v>168</v>
      </c>
      <c r="F478" s="446" t="s">
        <v>671</v>
      </c>
      <c r="G478" s="447">
        <v>7</v>
      </c>
      <c r="H478" s="448">
        <v>4.7</v>
      </c>
      <c r="I478" s="447">
        <v>32.91</v>
      </c>
      <c r="J478" s="460">
        <v>7</v>
      </c>
      <c r="K478" s="448">
        <v>0.55</v>
      </c>
      <c r="L478" s="448">
        <v>3.85</v>
      </c>
      <c r="M478" s="448">
        <f t="shared" si="14"/>
        <v>-29.06</v>
      </c>
      <c r="N478" s="448">
        <f t="shared" si="15"/>
        <v>-88.3</v>
      </c>
      <c r="O478" s="461"/>
    </row>
    <row r="479" s="419" customFormat="1" customHeight="1" spans="1:15">
      <c r="A479" s="443" t="s">
        <v>1618</v>
      </c>
      <c r="B479" s="444" t="s">
        <v>1619</v>
      </c>
      <c r="C479" s="445"/>
      <c r="D479" s="446" t="s">
        <v>679</v>
      </c>
      <c r="E479" s="446" t="s">
        <v>168</v>
      </c>
      <c r="F479" s="446" t="s">
        <v>671</v>
      </c>
      <c r="G479" s="447">
        <v>4</v>
      </c>
      <c r="H479" s="448">
        <v>7.69</v>
      </c>
      <c r="I479" s="447">
        <v>30.77</v>
      </c>
      <c r="J479" s="460">
        <v>4</v>
      </c>
      <c r="K479" s="448">
        <v>0.9</v>
      </c>
      <c r="L479" s="448">
        <v>3.6</v>
      </c>
      <c r="M479" s="448">
        <f t="shared" si="14"/>
        <v>-27.17</v>
      </c>
      <c r="N479" s="448">
        <f t="shared" si="15"/>
        <v>-88.3</v>
      </c>
      <c r="O479" s="461"/>
    </row>
    <row r="480" s="419" customFormat="1" customHeight="1" spans="1:15">
      <c r="A480" s="443" t="s">
        <v>1620</v>
      </c>
      <c r="B480" s="444" t="s">
        <v>1621</v>
      </c>
      <c r="C480" s="445"/>
      <c r="D480" s="446" t="s">
        <v>679</v>
      </c>
      <c r="E480" s="446" t="s">
        <v>168</v>
      </c>
      <c r="F480" s="446" t="s">
        <v>671</v>
      </c>
      <c r="G480" s="447">
        <v>1</v>
      </c>
      <c r="H480" s="448">
        <v>15</v>
      </c>
      <c r="I480" s="447">
        <v>15</v>
      </c>
      <c r="J480" s="460">
        <v>1</v>
      </c>
      <c r="K480" s="448">
        <v>1.75</v>
      </c>
      <c r="L480" s="448">
        <v>1.75</v>
      </c>
      <c r="M480" s="448">
        <f t="shared" si="14"/>
        <v>-13.25</v>
      </c>
      <c r="N480" s="448">
        <f t="shared" si="15"/>
        <v>-88.33</v>
      </c>
      <c r="O480" s="461"/>
    </row>
    <row r="481" s="419" customFormat="1" customHeight="1" spans="1:15">
      <c r="A481" s="443" t="s">
        <v>1622</v>
      </c>
      <c r="B481" s="444" t="s">
        <v>1623</v>
      </c>
      <c r="C481" s="445"/>
      <c r="D481" s="446" t="s">
        <v>679</v>
      </c>
      <c r="E481" s="446" t="s">
        <v>168</v>
      </c>
      <c r="F481" s="446" t="s">
        <v>671</v>
      </c>
      <c r="G481" s="447">
        <v>683</v>
      </c>
      <c r="H481" s="448">
        <v>0.12</v>
      </c>
      <c r="I481" s="447">
        <v>84.5</v>
      </c>
      <c r="J481" s="460">
        <v>683</v>
      </c>
      <c r="K481" s="448">
        <v>0.01</v>
      </c>
      <c r="L481" s="448">
        <v>6.83</v>
      </c>
      <c r="M481" s="448">
        <f t="shared" si="14"/>
        <v>-77.67</v>
      </c>
      <c r="N481" s="448">
        <f t="shared" si="15"/>
        <v>-91.92</v>
      </c>
      <c r="O481" s="461"/>
    </row>
    <row r="482" s="419" customFormat="1" customHeight="1" spans="1:15">
      <c r="A482" s="443" t="s">
        <v>1624</v>
      </c>
      <c r="B482" s="444" t="s">
        <v>1625</v>
      </c>
      <c r="C482" s="445"/>
      <c r="D482" s="446" t="s">
        <v>679</v>
      </c>
      <c r="E482" s="446" t="s">
        <v>168</v>
      </c>
      <c r="F482" s="446" t="s">
        <v>671</v>
      </c>
      <c r="G482" s="447">
        <v>839</v>
      </c>
      <c r="H482" s="448">
        <v>0.38</v>
      </c>
      <c r="I482" s="447">
        <v>319.88</v>
      </c>
      <c r="J482" s="460">
        <v>839</v>
      </c>
      <c r="K482" s="448">
        <v>0.04</v>
      </c>
      <c r="L482" s="448">
        <v>33.56</v>
      </c>
      <c r="M482" s="448">
        <f t="shared" si="14"/>
        <v>-286.32</v>
      </c>
      <c r="N482" s="448">
        <f t="shared" si="15"/>
        <v>-89.51</v>
      </c>
      <c r="O482" s="461"/>
    </row>
    <row r="483" s="419" customFormat="1" customHeight="1" spans="1:15">
      <c r="A483" s="443" t="s">
        <v>1626</v>
      </c>
      <c r="B483" s="444" t="s">
        <v>1627</v>
      </c>
      <c r="C483" s="445"/>
      <c r="D483" s="446" t="s">
        <v>679</v>
      </c>
      <c r="E483" s="446" t="s">
        <v>168</v>
      </c>
      <c r="F483" s="446" t="s">
        <v>671</v>
      </c>
      <c r="G483" s="447">
        <v>207</v>
      </c>
      <c r="H483" s="448">
        <v>0.3</v>
      </c>
      <c r="I483" s="447">
        <v>62.46</v>
      </c>
      <c r="J483" s="460">
        <v>207</v>
      </c>
      <c r="K483" s="448">
        <v>0.04</v>
      </c>
      <c r="L483" s="448">
        <v>8.28</v>
      </c>
      <c r="M483" s="448">
        <f t="shared" si="14"/>
        <v>-54.18</v>
      </c>
      <c r="N483" s="448">
        <f t="shared" si="15"/>
        <v>-86.74</v>
      </c>
      <c r="O483" s="461"/>
    </row>
    <row r="484" s="419" customFormat="1" customHeight="1" spans="1:15">
      <c r="A484" s="443" t="s">
        <v>1628</v>
      </c>
      <c r="B484" s="444" t="s">
        <v>1629</v>
      </c>
      <c r="C484" s="445"/>
      <c r="D484" s="446" t="s">
        <v>679</v>
      </c>
      <c r="E484" s="446" t="s">
        <v>168</v>
      </c>
      <c r="F484" s="446" t="s">
        <v>671</v>
      </c>
      <c r="G484" s="447">
        <v>7</v>
      </c>
      <c r="H484" s="448">
        <v>0.52</v>
      </c>
      <c r="I484" s="447">
        <v>3.62</v>
      </c>
      <c r="J484" s="460">
        <v>7</v>
      </c>
      <c r="K484" s="448">
        <v>0.06</v>
      </c>
      <c r="L484" s="448">
        <v>0.42</v>
      </c>
      <c r="M484" s="448">
        <f t="shared" si="14"/>
        <v>-3.2</v>
      </c>
      <c r="N484" s="448">
        <f t="shared" si="15"/>
        <v>-88.4</v>
      </c>
      <c r="O484" s="461"/>
    </row>
    <row r="485" s="419" customFormat="1" customHeight="1" spans="1:15">
      <c r="A485" s="443" t="s">
        <v>1630</v>
      </c>
      <c r="B485" s="444" t="s">
        <v>1631</v>
      </c>
      <c r="C485" s="445"/>
      <c r="D485" s="446" t="s">
        <v>679</v>
      </c>
      <c r="E485" s="446" t="s">
        <v>168</v>
      </c>
      <c r="F485" s="446" t="s">
        <v>671</v>
      </c>
      <c r="G485" s="447">
        <v>388</v>
      </c>
      <c r="H485" s="448">
        <v>0.67</v>
      </c>
      <c r="I485" s="447">
        <v>259.23</v>
      </c>
      <c r="J485" s="460">
        <v>388</v>
      </c>
      <c r="K485" s="448">
        <v>0.08</v>
      </c>
      <c r="L485" s="448">
        <v>31.04</v>
      </c>
      <c r="M485" s="448">
        <f t="shared" si="14"/>
        <v>-228.19</v>
      </c>
      <c r="N485" s="448">
        <f t="shared" si="15"/>
        <v>-88.03</v>
      </c>
      <c r="O485" s="461"/>
    </row>
    <row r="486" s="419" customFormat="1" customHeight="1" spans="1:15">
      <c r="A486" s="443" t="s">
        <v>1632</v>
      </c>
      <c r="B486" s="444" t="s">
        <v>1633</v>
      </c>
      <c r="C486" s="445"/>
      <c r="D486" s="446" t="s">
        <v>679</v>
      </c>
      <c r="E486" s="446" t="s">
        <v>168</v>
      </c>
      <c r="F486" s="446" t="s">
        <v>671</v>
      </c>
      <c r="G486" s="447">
        <v>257</v>
      </c>
      <c r="H486" s="448">
        <v>1.5</v>
      </c>
      <c r="I486" s="447">
        <v>386.55</v>
      </c>
      <c r="J486" s="460">
        <v>257</v>
      </c>
      <c r="K486" s="448">
        <v>0.18</v>
      </c>
      <c r="L486" s="448">
        <v>46.26</v>
      </c>
      <c r="M486" s="448">
        <f t="shared" si="14"/>
        <v>-340.29</v>
      </c>
      <c r="N486" s="448">
        <f t="shared" si="15"/>
        <v>-88.03</v>
      </c>
      <c r="O486" s="461"/>
    </row>
    <row r="487" s="419" customFormat="1" customHeight="1" spans="1:15">
      <c r="A487" s="443" t="s">
        <v>1634</v>
      </c>
      <c r="B487" s="444" t="s">
        <v>1635</v>
      </c>
      <c r="C487" s="445"/>
      <c r="D487" s="446" t="s">
        <v>679</v>
      </c>
      <c r="E487" s="446" t="s">
        <v>168</v>
      </c>
      <c r="F487" s="446" t="s">
        <v>671</v>
      </c>
      <c r="G487" s="447">
        <v>520</v>
      </c>
      <c r="H487" s="448">
        <v>1.22</v>
      </c>
      <c r="I487" s="447">
        <v>631.8</v>
      </c>
      <c r="J487" s="460">
        <v>520</v>
      </c>
      <c r="K487" s="448">
        <v>0.14</v>
      </c>
      <c r="L487" s="448">
        <v>72.8</v>
      </c>
      <c r="M487" s="448">
        <f t="shared" si="14"/>
        <v>-559</v>
      </c>
      <c r="N487" s="448">
        <f t="shared" si="15"/>
        <v>-88.48</v>
      </c>
      <c r="O487" s="461"/>
    </row>
    <row r="488" s="419" customFormat="1" customHeight="1" spans="1:15">
      <c r="A488" s="443" t="s">
        <v>1636</v>
      </c>
      <c r="B488" s="444" t="s">
        <v>1637</v>
      </c>
      <c r="C488" s="445"/>
      <c r="D488" s="446" t="s">
        <v>679</v>
      </c>
      <c r="E488" s="446" t="s">
        <v>168</v>
      </c>
      <c r="F488" s="446" t="s">
        <v>671</v>
      </c>
      <c r="G488" s="447">
        <v>5</v>
      </c>
      <c r="H488" s="448">
        <v>2.56</v>
      </c>
      <c r="I488" s="447">
        <v>12.82</v>
      </c>
      <c r="J488" s="460">
        <v>5</v>
      </c>
      <c r="K488" s="448">
        <v>0.3</v>
      </c>
      <c r="L488" s="448">
        <v>1.5</v>
      </c>
      <c r="M488" s="448">
        <f t="shared" si="14"/>
        <v>-11.32</v>
      </c>
      <c r="N488" s="448">
        <f t="shared" si="15"/>
        <v>-88.3</v>
      </c>
      <c r="O488" s="461"/>
    </row>
    <row r="489" s="419" customFormat="1" customHeight="1" spans="1:15">
      <c r="A489" s="443" t="s">
        <v>1638</v>
      </c>
      <c r="B489" s="444" t="s">
        <v>1639</v>
      </c>
      <c r="C489" s="445"/>
      <c r="D489" s="446" t="s">
        <v>679</v>
      </c>
      <c r="E489" s="446" t="s">
        <v>168</v>
      </c>
      <c r="F489" s="446" t="s">
        <v>671</v>
      </c>
      <c r="G489" s="447">
        <v>12</v>
      </c>
      <c r="H489" s="448">
        <v>2.63</v>
      </c>
      <c r="I489" s="447">
        <v>31.61</v>
      </c>
      <c r="J489" s="460">
        <v>12</v>
      </c>
      <c r="K489" s="448">
        <v>0.31</v>
      </c>
      <c r="L489" s="448">
        <v>3.72</v>
      </c>
      <c r="M489" s="448">
        <f t="shared" si="14"/>
        <v>-27.89</v>
      </c>
      <c r="N489" s="448">
        <f t="shared" si="15"/>
        <v>-88.23</v>
      </c>
      <c r="O489" s="461"/>
    </row>
    <row r="490" s="419" customFormat="1" customHeight="1" spans="1:15">
      <c r="A490" s="443" t="s">
        <v>1640</v>
      </c>
      <c r="B490" s="444" t="s">
        <v>1641</v>
      </c>
      <c r="C490" s="445"/>
      <c r="D490" s="446" t="s">
        <v>679</v>
      </c>
      <c r="E490" s="446" t="s">
        <v>667</v>
      </c>
      <c r="F490" s="446" t="s">
        <v>671</v>
      </c>
      <c r="G490" s="447">
        <v>26</v>
      </c>
      <c r="H490" s="448">
        <v>5.31</v>
      </c>
      <c r="I490" s="447">
        <v>138.05</v>
      </c>
      <c r="J490" s="460">
        <v>26</v>
      </c>
      <c r="K490" s="448">
        <v>1.86</v>
      </c>
      <c r="L490" s="448">
        <v>48.36</v>
      </c>
      <c r="M490" s="448">
        <f t="shared" si="14"/>
        <v>-89.69</v>
      </c>
      <c r="N490" s="448">
        <f t="shared" si="15"/>
        <v>-64.97</v>
      </c>
      <c r="O490" s="461"/>
    </row>
    <row r="491" s="419" customFormat="1" customHeight="1" spans="1:15">
      <c r="A491" s="443" t="s">
        <v>1642</v>
      </c>
      <c r="B491" s="444" t="s">
        <v>1643</v>
      </c>
      <c r="C491" s="445"/>
      <c r="D491" s="446" t="s">
        <v>679</v>
      </c>
      <c r="E491" s="446" t="s">
        <v>168</v>
      </c>
      <c r="F491" s="446" t="s">
        <v>671</v>
      </c>
      <c r="G491" s="447">
        <v>10</v>
      </c>
      <c r="H491" s="448">
        <v>2.99</v>
      </c>
      <c r="I491" s="447">
        <v>29.92</v>
      </c>
      <c r="J491" s="460">
        <v>10</v>
      </c>
      <c r="K491" s="448">
        <v>0.35</v>
      </c>
      <c r="L491" s="448">
        <v>3.5</v>
      </c>
      <c r="M491" s="448">
        <f t="shared" si="14"/>
        <v>-26.42</v>
      </c>
      <c r="N491" s="448">
        <f t="shared" si="15"/>
        <v>-88.3</v>
      </c>
      <c r="O491" s="461"/>
    </row>
    <row r="492" s="419" customFormat="1" customHeight="1" spans="1:15">
      <c r="A492" s="443" t="s">
        <v>1644</v>
      </c>
      <c r="B492" s="444" t="s">
        <v>1645</v>
      </c>
      <c r="C492" s="445"/>
      <c r="D492" s="446" t="s">
        <v>679</v>
      </c>
      <c r="E492" s="446" t="s">
        <v>168</v>
      </c>
      <c r="F492" s="446" t="s">
        <v>671</v>
      </c>
      <c r="G492" s="447">
        <v>31</v>
      </c>
      <c r="H492" s="448">
        <v>6.84</v>
      </c>
      <c r="I492" s="447">
        <v>212.04</v>
      </c>
      <c r="J492" s="460">
        <v>31</v>
      </c>
      <c r="K492" s="448">
        <v>0.8</v>
      </c>
      <c r="L492" s="448">
        <v>24.8</v>
      </c>
      <c r="M492" s="448">
        <f t="shared" si="14"/>
        <v>-187.24</v>
      </c>
      <c r="N492" s="448">
        <f t="shared" si="15"/>
        <v>-88.3</v>
      </c>
      <c r="O492" s="461"/>
    </row>
    <row r="493" s="419" customFormat="1" customHeight="1" spans="1:15">
      <c r="A493" s="443" t="s">
        <v>1646</v>
      </c>
      <c r="B493" s="444" t="s">
        <v>1647</v>
      </c>
      <c r="C493" s="445"/>
      <c r="D493" s="446" t="s">
        <v>679</v>
      </c>
      <c r="E493" s="446" t="s">
        <v>667</v>
      </c>
      <c r="F493" s="446" t="s">
        <v>671</v>
      </c>
      <c r="G493" s="447">
        <v>5</v>
      </c>
      <c r="H493" s="448">
        <v>5.79</v>
      </c>
      <c r="I493" s="447">
        <v>28.93</v>
      </c>
      <c r="J493" s="460">
        <v>5</v>
      </c>
      <c r="K493" s="448">
        <v>2.03</v>
      </c>
      <c r="L493" s="448">
        <v>10.15</v>
      </c>
      <c r="M493" s="448">
        <f t="shared" si="14"/>
        <v>-18.78</v>
      </c>
      <c r="N493" s="448">
        <f t="shared" si="15"/>
        <v>-64.92</v>
      </c>
      <c r="O493" s="461"/>
    </row>
    <row r="494" s="419" customFormat="1" customHeight="1" spans="1:15">
      <c r="A494" s="443" t="s">
        <v>1648</v>
      </c>
      <c r="B494" s="444" t="s">
        <v>1649</v>
      </c>
      <c r="C494" s="445"/>
      <c r="D494" s="446" t="s">
        <v>679</v>
      </c>
      <c r="E494" s="446" t="s">
        <v>168</v>
      </c>
      <c r="F494" s="446" t="s">
        <v>671</v>
      </c>
      <c r="G494" s="447">
        <v>122</v>
      </c>
      <c r="H494" s="448">
        <v>0.02</v>
      </c>
      <c r="I494" s="447">
        <v>2.16</v>
      </c>
      <c r="J494" s="460">
        <v>122</v>
      </c>
      <c r="K494" s="448">
        <v>0</v>
      </c>
      <c r="L494" s="448">
        <v>0</v>
      </c>
      <c r="M494" s="448">
        <f t="shared" si="14"/>
        <v>-2.16</v>
      </c>
      <c r="N494" s="448">
        <f t="shared" si="15"/>
        <v>-100</v>
      </c>
      <c r="O494" s="461"/>
    </row>
    <row r="495" s="419" customFormat="1" customHeight="1" spans="1:15">
      <c r="A495" s="443" t="s">
        <v>1650</v>
      </c>
      <c r="B495" s="444" t="s">
        <v>1651</v>
      </c>
      <c r="C495" s="445"/>
      <c r="D495" s="446" t="s">
        <v>679</v>
      </c>
      <c r="E495" s="446" t="s">
        <v>168</v>
      </c>
      <c r="F495" s="446" t="s">
        <v>671</v>
      </c>
      <c r="G495" s="447">
        <v>5</v>
      </c>
      <c r="H495" s="448">
        <v>8.24</v>
      </c>
      <c r="I495" s="447">
        <v>41.22</v>
      </c>
      <c r="J495" s="460">
        <v>5</v>
      </c>
      <c r="K495" s="448">
        <v>0.96</v>
      </c>
      <c r="L495" s="448">
        <v>4.8</v>
      </c>
      <c r="M495" s="448">
        <f t="shared" si="14"/>
        <v>-36.42</v>
      </c>
      <c r="N495" s="448">
        <f t="shared" si="15"/>
        <v>-88.36</v>
      </c>
      <c r="O495" s="461"/>
    </row>
    <row r="496" s="419" customFormat="1" customHeight="1" spans="1:15">
      <c r="A496" s="443" t="s">
        <v>1652</v>
      </c>
      <c r="B496" s="444" t="s">
        <v>1653</v>
      </c>
      <c r="C496" s="445"/>
      <c r="D496" s="446" t="s">
        <v>679</v>
      </c>
      <c r="E496" s="446" t="s">
        <v>168</v>
      </c>
      <c r="F496" s="446" t="s">
        <v>671</v>
      </c>
      <c r="G496" s="447">
        <v>11</v>
      </c>
      <c r="H496" s="448">
        <v>10.17</v>
      </c>
      <c r="I496" s="447">
        <v>111.87</v>
      </c>
      <c r="J496" s="460">
        <v>11</v>
      </c>
      <c r="K496" s="448">
        <v>1.18</v>
      </c>
      <c r="L496" s="448">
        <v>12.98</v>
      </c>
      <c r="M496" s="448">
        <f t="shared" si="14"/>
        <v>-98.89</v>
      </c>
      <c r="N496" s="448">
        <f t="shared" si="15"/>
        <v>-88.4</v>
      </c>
      <c r="O496" s="461"/>
    </row>
    <row r="497" s="419" customFormat="1" customHeight="1" spans="1:15">
      <c r="A497" s="443" t="s">
        <v>1654</v>
      </c>
      <c r="B497" s="444" t="s">
        <v>1655</v>
      </c>
      <c r="C497" s="445"/>
      <c r="D497" s="446" t="s">
        <v>679</v>
      </c>
      <c r="E497" s="446" t="s">
        <v>168</v>
      </c>
      <c r="F497" s="446" t="s">
        <v>671</v>
      </c>
      <c r="G497" s="447">
        <v>416</v>
      </c>
      <c r="H497" s="448">
        <v>0.05</v>
      </c>
      <c r="I497" s="447">
        <v>19.24</v>
      </c>
      <c r="J497" s="460">
        <v>416</v>
      </c>
      <c r="K497" s="448">
        <v>0.01</v>
      </c>
      <c r="L497" s="448">
        <v>4.16</v>
      </c>
      <c r="M497" s="448">
        <f t="shared" si="14"/>
        <v>-15.08</v>
      </c>
      <c r="N497" s="448">
        <f t="shared" si="15"/>
        <v>-78.38</v>
      </c>
      <c r="O497" s="461"/>
    </row>
    <row r="498" s="419" customFormat="1" customHeight="1" spans="1:15">
      <c r="A498" s="443" t="s">
        <v>1656</v>
      </c>
      <c r="B498" s="444" t="s">
        <v>1657</v>
      </c>
      <c r="C498" s="445"/>
      <c r="D498" s="446" t="s">
        <v>679</v>
      </c>
      <c r="E498" s="446" t="s">
        <v>667</v>
      </c>
      <c r="F498" s="446" t="s">
        <v>671</v>
      </c>
      <c r="G498" s="447">
        <v>1051</v>
      </c>
      <c r="H498" s="448">
        <v>0.18</v>
      </c>
      <c r="I498" s="447">
        <v>186.02</v>
      </c>
      <c r="J498" s="460">
        <v>1051</v>
      </c>
      <c r="K498" s="448">
        <v>0.06</v>
      </c>
      <c r="L498" s="448">
        <v>63.06</v>
      </c>
      <c r="M498" s="448">
        <f t="shared" si="14"/>
        <v>-122.96</v>
      </c>
      <c r="N498" s="448">
        <f t="shared" si="15"/>
        <v>-66.1</v>
      </c>
      <c r="O498" s="461"/>
    </row>
    <row r="499" s="419" customFormat="1" customHeight="1" spans="1:15">
      <c r="A499" s="443" t="s">
        <v>1658</v>
      </c>
      <c r="B499" s="444" t="s">
        <v>1659</v>
      </c>
      <c r="C499" s="445"/>
      <c r="D499" s="446" t="s">
        <v>679</v>
      </c>
      <c r="E499" s="446" t="s">
        <v>168</v>
      </c>
      <c r="F499" s="446" t="s">
        <v>671</v>
      </c>
      <c r="G499" s="447">
        <v>252</v>
      </c>
      <c r="H499" s="448">
        <v>21.37</v>
      </c>
      <c r="I499" s="447">
        <v>5384.62</v>
      </c>
      <c r="J499" s="460">
        <v>252</v>
      </c>
      <c r="K499" s="448">
        <v>2.49</v>
      </c>
      <c r="L499" s="448">
        <v>627.48</v>
      </c>
      <c r="M499" s="448">
        <f t="shared" si="14"/>
        <v>-4757.14</v>
      </c>
      <c r="N499" s="448">
        <f t="shared" si="15"/>
        <v>-88.35</v>
      </c>
      <c r="O499" s="461"/>
    </row>
    <row r="500" s="419" customFormat="1" customHeight="1" spans="1:15">
      <c r="A500" s="443" t="s">
        <v>1660</v>
      </c>
      <c r="B500" s="444" t="s">
        <v>1661</v>
      </c>
      <c r="C500" s="445"/>
      <c r="D500" s="446" t="s">
        <v>679</v>
      </c>
      <c r="E500" s="446" t="s">
        <v>168</v>
      </c>
      <c r="F500" s="446" t="s">
        <v>671</v>
      </c>
      <c r="G500" s="447">
        <v>1</v>
      </c>
      <c r="H500" s="448">
        <v>108.62</v>
      </c>
      <c r="I500" s="447">
        <v>108.62</v>
      </c>
      <c r="J500" s="460">
        <v>1</v>
      </c>
      <c r="K500" s="448">
        <v>12.64</v>
      </c>
      <c r="L500" s="448">
        <v>12.64</v>
      </c>
      <c r="M500" s="448">
        <f t="shared" si="14"/>
        <v>-95.98</v>
      </c>
      <c r="N500" s="448">
        <f t="shared" si="15"/>
        <v>-88.36</v>
      </c>
      <c r="O500" s="461"/>
    </row>
    <row r="501" s="419" customFormat="1" customHeight="1" spans="1:15">
      <c r="A501" s="443" t="s">
        <v>1662</v>
      </c>
      <c r="B501" s="444" t="s">
        <v>1663</v>
      </c>
      <c r="C501" s="445"/>
      <c r="D501" s="446" t="s">
        <v>679</v>
      </c>
      <c r="E501" s="446" t="s">
        <v>168</v>
      </c>
      <c r="F501" s="446" t="s">
        <v>671</v>
      </c>
      <c r="G501" s="447">
        <v>7</v>
      </c>
      <c r="H501" s="448">
        <v>5.21</v>
      </c>
      <c r="I501" s="447">
        <v>36.45</v>
      </c>
      <c r="J501" s="460">
        <v>7</v>
      </c>
      <c r="K501" s="448">
        <v>0.3</v>
      </c>
      <c r="L501" s="448">
        <v>2.1</v>
      </c>
      <c r="M501" s="448">
        <f t="shared" si="14"/>
        <v>-34.35</v>
      </c>
      <c r="N501" s="448">
        <f t="shared" si="15"/>
        <v>-94.24</v>
      </c>
      <c r="O501" s="461"/>
    </row>
    <row r="502" s="419" customFormat="1" customHeight="1" spans="1:15">
      <c r="A502" s="443" t="s">
        <v>1664</v>
      </c>
      <c r="B502" s="444" t="s">
        <v>1665</v>
      </c>
      <c r="C502" s="445"/>
      <c r="D502" s="446" t="s">
        <v>679</v>
      </c>
      <c r="E502" s="446" t="s">
        <v>168</v>
      </c>
      <c r="F502" s="446" t="s">
        <v>671</v>
      </c>
      <c r="G502" s="447">
        <v>127</v>
      </c>
      <c r="H502" s="448">
        <v>4.57</v>
      </c>
      <c r="I502" s="447">
        <v>580.77</v>
      </c>
      <c r="J502" s="460">
        <v>127</v>
      </c>
      <c r="K502" s="448">
        <v>0.53</v>
      </c>
      <c r="L502" s="448">
        <v>67.31</v>
      </c>
      <c r="M502" s="448">
        <f t="shared" si="14"/>
        <v>-513.46</v>
      </c>
      <c r="N502" s="448">
        <f t="shared" si="15"/>
        <v>-88.41</v>
      </c>
      <c r="O502" s="461"/>
    </row>
    <row r="503" s="419" customFormat="1" customHeight="1" spans="1:15">
      <c r="A503" s="443" t="s">
        <v>1666</v>
      </c>
      <c r="B503" s="444" t="s">
        <v>1667</v>
      </c>
      <c r="C503" s="445"/>
      <c r="D503" s="446" t="s">
        <v>679</v>
      </c>
      <c r="E503" s="446" t="s">
        <v>168</v>
      </c>
      <c r="F503" s="446" t="s">
        <v>671</v>
      </c>
      <c r="G503" s="447">
        <v>10</v>
      </c>
      <c r="H503" s="448">
        <v>1.37</v>
      </c>
      <c r="I503" s="447">
        <v>13.66</v>
      </c>
      <c r="J503" s="460">
        <v>10</v>
      </c>
      <c r="K503" s="448">
        <v>0.16</v>
      </c>
      <c r="L503" s="448">
        <v>1.6</v>
      </c>
      <c r="M503" s="448">
        <f t="shared" si="14"/>
        <v>-12.06</v>
      </c>
      <c r="N503" s="448">
        <f t="shared" si="15"/>
        <v>-88.29</v>
      </c>
      <c r="O503" s="461"/>
    </row>
    <row r="504" s="419" customFormat="1" customHeight="1" spans="1:15">
      <c r="A504" s="443" t="s">
        <v>1668</v>
      </c>
      <c r="B504" s="444" t="s">
        <v>1669</v>
      </c>
      <c r="C504" s="445"/>
      <c r="D504" s="446" t="s">
        <v>679</v>
      </c>
      <c r="E504" s="446" t="s">
        <v>168</v>
      </c>
      <c r="F504" s="446" t="s">
        <v>671</v>
      </c>
      <c r="G504" s="447">
        <v>14</v>
      </c>
      <c r="H504" s="448">
        <v>0.43</v>
      </c>
      <c r="I504" s="447">
        <v>6.02</v>
      </c>
      <c r="J504" s="460">
        <v>14</v>
      </c>
      <c r="K504" s="448">
        <v>0.05</v>
      </c>
      <c r="L504" s="448">
        <v>0.7</v>
      </c>
      <c r="M504" s="448">
        <f t="shared" si="14"/>
        <v>-5.32</v>
      </c>
      <c r="N504" s="448">
        <f t="shared" si="15"/>
        <v>-88.37</v>
      </c>
      <c r="O504" s="461"/>
    </row>
    <row r="505" s="419" customFormat="1" customHeight="1" spans="1:15">
      <c r="A505" s="443" t="s">
        <v>1670</v>
      </c>
      <c r="B505" s="444" t="s">
        <v>1671</v>
      </c>
      <c r="C505" s="445"/>
      <c r="D505" s="446" t="s">
        <v>679</v>
      </c>
      <c r="E505" s="446" t="s">
        <v>168</v>
      </c>
      <c r="F505" s="446" t="s">
        <v>671</v>
      </c>
      <c r="G505" s="447">
        <v>46</v>
      </c>
      <c r="H505" s="448">
        <v>1.03</v>
      </c>
      <c r="I505" s="447">
        <v>47.17</v>
      </c>
      <c r="J505" s="460">
        <v>46</v>
      </c>
      <c r="K505" s="448">
        <v>0.12</v>
      </c>
      <c r="L505" s="448">
        <v>5.52</v>
      </c>
      <c r="M505" s="448">
        <f t="shared" si="14"/>
        <v>-41.65</v>
      </c>
      <c r="N505" s="448">
        <f t="shared" si="15"/>
        <v>-88.3</v>
      </c>
      <c r="O505" s="461"/>
    </row>
    <row r="506" s="419" customFormat="1" customHeight="1" spans="1:15">
      <c r="A506" s="443" t="s">
        <v>1672</v>
      </c>
      <c r="B506" s="444" t="s">
        <v>1673</v>
      </c>
      <c r="C506" s="445"/>
      <c r="D506" s="446" t="s">
        <v>679</v>
      </c>
      <c r="E506" s="446" t="s">
        <v>168</v>
      </c>
      <c r="F506" s="446" t="s">
        <v>671</v>
      </c>
      <c r="G506" s="447">
        <v>18</v>
      </c>
      <c r="H506" s="448">
        <v>2.99</v>
      </c>
      <c r="I506" s="447">
        <v>53.82</v>
      </c>
      <c r="J506" s="460">
        <v>18</v>
      </c>
      <c r="K506" s="448">
        <v>0.35</v>
      </c>
      <c r="L506" s="448">
        <v>6.3</v>
      </c>
      <c r="M506" s="448">
        <f t="shared" si="14"/>
        <v>-47.52</v>
      </c>
      <c r="N506" s="448">
        <f t="shared" si="15"/>
        <v>-88.29</v>
      </c>
      <c r="O506" s="461"/>
    </row>
    <row r="507" s="419" customFormat="1" customHeight="1" spans="1:15">
      <c r="A507" s="443" t="s">
        <v>1674</v>
      </c>
      <c r="B507" s="444" t="s">
        <v>1675</v>
      </c>
      <c r="C507" s="445"/>
      <c r="D507" s="446" t="s">
        <v>679</v>
      </c>
      <c r="E507" s="446" t="s">
        <v>168</v>
      </c>
      <c r="F507" s="446" t="s">
        <v>671</v>
      </c>
      <c r="G507" s="447">
        <v>23</v>
      </c>
      <c r="H507" s="448">
        <v>0.17</v>
      </c>
      <c r="I507" s="447">
        <v>3.91</v>
      </c>
      <c r="J507" s="460">
        <v>23</v>
      </c>
      <c r="K507" s="448">
        <v>0.02</v>
      </c>
      <c r="L507" s="448">
        <v>0.46</v>
      </c>
      <c r="M507" s="448">
        <f t="shared" si="14"/>
        <v>-3.45</v>
      </c>
      <c r="N507" s="448">
        <f t="shared" si="15"/>
        <v>-88.24</v>
      </c>
      <c r="O507" s="461"/>
    </row>
    <row r="508" s="419" customFormat="1" customHeight="1" spans="1:15">
      <c r="A508" s="443" t="s">
        <v>1676</v>
      </c>
      <c r="B508" s="444" t="s">
        <v>1677</v>
      </c>
      <c r="C508" s="445"/>
      <c r="D508" s="446" t="s">
        <v>679</v>
      </c>
      <c r="E508" s="446" t="s">
        <v>168</v>
      </c>
      <c r="F508" s="446" t="s">
        <v>671</v>
      </c>
      <c r="G508" s="447">
        <v>49</v>
      </c>
      <c r="H508" s="448">
        <v>0.6</v>
      </c>
      <c r="I508" s="447">
        <v>29.31</v>
      </c>
      <c r="J508" s="460">
        <v>49</v>
      </c>
      <c r="K508" s="448">
        <v>0.07</v>
      </c>
      <c r="L508" s="448">
        <v>3.43</v>
      </c>
      <c r="M508" s="448">
        <f t="shared" si="14"/>
        <v>-25.88</v>
      </c>
      <c r="N508" s="448">
        <f t="shared" si="15"/>
        <v>-88.3</v>
      </c>
      <c r="O508" s="461"/>
    </row>
    <row r="509" s="419" customFormat="1" customHeight="1" spans="1:15">
      <c r="A509" s="443" t="s">
        <v>1678</v>
      </c>
      <c r="B509" s="444" t="s">
        <v>1679</v>
      </c>
      <c r="C509" s="445"/>
      <c r="D509" s="446" t="s">
        <v>679</v>
      </c>
      <c r="E509" s="446" t="s">
        <v>168</v>
      </c>
      <c r="F509" s="446" t="s">
        <v>671</v>
      </c>
      <c r="G509" s="447">
        <v>48</v>
      </c>
      <c r="H509" s="448">
        <v>0.77</v>
      </c>
      <c r="I509" s="447">
        <v>36.92</v>
      </c>
      <c r="J509" s="460">
        <v>48</v>
      </c>
      <c r="K509" s="448">
        <v>0.09</v>
      </c>
      <c r="L509" s="448">
        <v>4.32</v>
      </c>
      <c r="M509" s="448">
        <f t="shared" si="14"/>
        <v>-32.6</v>
      </c>
      <c r="N509" s="448">
        <f t="shared" si="15"/>
        <v>-88.3</v>
      </c>
      <c r="O509" s="461"/>
    </row>
    <row r="510" s="419" customFormat="1" customHeight="1" spans="1:15">
      <c r="A510" s="443" t="s">
        <v>1680</v>
      </c>
      <c r="B510" s="444" t="s">
        <v>1681</v>
      </c>
      <c r="C510" s="445"/>
      <c r="D510" s="446" t="s">
        <v>679</v>
      </c>
      <c r="E510" s="446" t="s">
        <v>168</v>
      </c>
      <c r="F510" s="446" t="s">
        <v>671</v>
      </c>
      <c r="G510" s="447">
        <v>32</v>
      </c>
      <c r="H510" s="448">
        <v>0.3</v>
      </c>
      <c r="I510" s="447">
        <v>9.55</v>
      </c>
      <c r="J510" s="460">
        <v>32</v>
      </c>
      <c r="K510" s="448">
        <v>0.04</v>
      </c>
      <c r="L510" s="448">
        <v>1.28</v>
      </c>
      <c r="M510" s="448">
        <f t="shared" si="14"/>
        <v>-8.27</v>
      </c>
      <c r="N510" s="448">
        <f t="shared" si="15"/>
        <v>-86.6</v>
      </c>
      <c r="O510" s="461"/>
    </row>
    <row r="511" s="419" customFormat="1" customHeight="1" spans="1:15">
      <c r="A511" s="443" t="s">
        <v>1682</v>
      </c>
      <c r="B511" s="444" t="s">
        <v>1683</v>
      </c>
      <c r="C511" s="445"/>
      <c r="D511" s="446" t="s">
        <v>679</v>
      </c>
      <c r="E511" s="446" t="s">
        <v>168</v>
      </c>
      <c r="F511" s="446" t="s">
        <v>671</v>
      </c>
      <c r="G511" s="447">
        <v>63</v>
      </c>
      <c r="H511" s="448">
        <v>2.3</v>
      </c>
      <c r="I511" s="447">
        <v>144.9</v>
      </c>
      <c r="J511" s="460">
        <v>63</v>
      </c>
      <c r="K511" s="448">
        <v>0.27</v>
      </c>
      <c r="L511" s="448">
        <v>17.01</v>
      </c>
      <c r="M511" s="448">
        <f t="shared" si="14"/>
        <v>-127.89</v>
      </c>
      <c r="N511" s="448">
        <f t="shared" si="15"/>
        <v>-88.26</v>
      </c>
      <c r="O511" s="461"/>
    </row>
    <row r="512" s="419" customFormat="1" customHeight="1" spans="1:15">
      <c r="A512" s="443" t="s">
        <v>1684</v>
      </c>
      <c r="B512" s="444" t="s">
        <v>1685</v>
      </c>
      <c r="C512" s="445"/>
      <c r="D512" s="446" t="s">
        <v>679</v>
      </c>
      <c r="E512" s="446" t="s">
        <v>168</v>
      </c>
      <c r="F512" s="446" t="s">
        <v>671</v>
      </c>
      <c r="G512" s="447">
        <v>16</v>
      </c>
      <c r="H512" s="448">
        <v>2.57</v>
      </c>
      <c r="I512" s="447">
        <v>41.04</v>
      </c>
      <c r="J512" s="460">
        <v>16</v>
      </c>
      <c r="K512" s="448">
        <v>0.3</v>
      </c>
      <c r="L512" s="448">
        <v>4.8</v>
      </c>
      <c r="M512" s="448">
        <f t="shared" si="14"/>
        <v>-36.24</v>
      </c>
      <c r="N512" s="448">
        <f t="shared" si="15"/>
        <v>-88.3</v>
      </c>
      <c r="O512" s="461"/>
    </row>
    <row r="513" s="419" customFormat="1" customHeight="1" spans="1:15">
      <c r="A513" s="443" t="s">
        <v>1686</v>
      </c>
      <c r="B513" s="444" t="s">
        <v>1687</v>
      </c>
      <c r="C513" s="445"/>
      <c r="D513" s="446" t="s">
        <v>679</v>
      </c>
      <c r="E513" s="446" t="s">
        <v>168</v>
      </c>
      <c r="F513" s="446" t="s">
        <v>671</v>
      </c>
      <c r="G513" s="447">
        <v>48</v>
      </c>
      <c r="H513" s="448">
        <v>0.3</v>
      </c>
      <c r="I513" s="447">
        <v>14.4</v>
      </c>
      <c r="J513" s="460">
        <v>48</v>
      </c>
      <c r="K513" s="448">
        <v>0.04</v>
      </c>
      <c r="L513" s="448">
        <v>1.92</v>
      </c>
      <c r="M513" s="448">
        <f t="shared" si="14"/>
        <v>-12.48</v>
      </c>
      <c r="N513" s="448">
        <f t="shared" si="15"/>
        <v>-86.67</v>
      </c>
      <c r="O513" s="461"/>
    </row>
    <row r="514" s="419" customFormat="1" customHeight="1" spans="1:15">
      <c r="A514" s="443" t="s">
        <v>1688</v>
      </c>
      <c r="B514" s="444" t="s">
        <v>1689</v>
      </c>
      <c r="C514" s="445"/>
      <c r="D514" s="446" t="s">
        <v>679</v>
      </c>
      <c r="E514" s="446" t="s">
        <v>168</v>
      </c>
      <c r="F514" s="446" t="s">
        <v>671</v>
      </c>
      <c r="G514" s="447">
        <v>18</v>
      </c>
      <c r="H514" s="448">
        <v>0.35</v>
      </c>
      <c r="I514" s="447">
        <v>6.36</v>
      </c>
      <c r="J514" s="460">
        <v>18</v>
      </c>
      <c r="K514" s="448">
        <v>0.04</v>
      </c>
      <c r="L514" s="448">
        <v>0.72</v>
      </c>
      <c r="M514" s="448">
        <f t="shared" si="14"/>
        <v>-5.64</v>
      </c>
      <c r="N514" s="448">
        <f t="shared" si="15"/>
        <v>-88.68</v>
      </c>
      <c r="O514" s="461"/>
    </row>
    <row r="515" s="419" customFormat="1" customHeight="1" spans="1:15">
      <c r="A515" s="443" t="s">
        <v>1690</v>
      </c>
      <c r="B515" s="444" t="s">
        <v>1691</v>
      </c>
      <c r="C515" s="445"/>
      <c r="D515" s="446" t="s">
        <v>679</v>
      </c>
      <c r="E515" s="446" t="s">
        <v>168</v>
      </c>
      <c r="F515" s="446" t="s">
        <v>671</v>
      </c>
      <c r="G515" s="447">
        <v>53</v>
      </c>
      <c r="H515" s="448">
        <v>0.44</v>
      </c>
      <c r="I515" s="447">
        <v>23.45</v>
      </c>
      <c r="J515" s="460">
        <v>53</v>
      </c>
      <c r="K515" s="448">
        <v>0.05</v>
      </c>
      <c r="L515" s="448">
        <v>2.65</v>
      </c>
      <c r="M515" s="448">
        <f t="shared" si="14"/>
        <v>-20.8</v>
      </c>
      <c r="N515" s="448">
        <f t="shared" si="15"/>
        <v>-88.7</v>
      </c>
      <c r="O515" s="461"/>
    </row>
    <row r="516" s="419" customFormat="1" customHeight="1" spans="1:15">
      <c r="A516" s="443" t="s">
        <v>1692</v>
      </c>
      <c r="B516" s="444" t="s">
        <v>1693</v>
      </c>
      <c r="C516" s="445"/>
      <c r="D516" s="446" t="s">
        <v>679</v>
      </c>
      <c r="E516" s="446" t="s">
        <v>168</v>
      </c>
      <c r="F516" s="446" t="s">
        <v>671</v>
      </c>
      <c r="G516" s="447">
        <v>79</v>
      </c>
      <c r="H516" s="448">
        <v>0.8</v>
      </c>
      <c r="I516" s="447">
        <v>63.58</v>
      </c>
      <c r="J516" s="460">
        <v>79</v>
      </c>
      <c r="K516" s="448">
        <v>0.09</v>
      </c>
      <c r="L516" s="448">
        <v>7.11</v>
      </c>
      <c r="M516" s="448">
        <f t="shared" si="14"/>
        <v>-56.47</v>
      </c>
      <c r="N516" s="448">
        <f t="shared" si="15"/>
        <v>-88.82</v>
      </c>
      <c r="O516" s="461"/>
    </row>
    <row r="517" s="419" customFormat="1" customHeight="1" spans="1:15">
      <c r="A517" s="443" t="s">
        <v>1694</v>
      </c>
      <c r="B517" s="444" t="s">
        <v>1695</v>
      </c>
      <c r="C517" s="445"/>
      <c r="D517" s="446" t="s">
        <v>679</v>
      </c>
      <c r="E517" s="446" t="s">
        <v>168</v>
      </c>
      <c r="F517" s="446" t="s">
        <v>671</v>
      </c>
      <c r="G517" s="447">
        <v>40</v>
      </c>
      <c r="H517" s="448">
        <v>0.66</v>
      </c>
      <c r="I517" s="447">
        <v>26.56</v>
      </c>
      <c r="J517" s="460">
        <v>40</v>
      </c>
      <c r="K517" s="448">
        <v>0.08</v>
      </c>
      <c r="L517" s="448">
        <v>3.2</v>
      </c>
      <c r="M517" s="448">
        <f t="shared" si="14"/>
        <v>-23.36</v>
      </c>
      <c r="N517" s="448">
        <f t="shared" si="15"/>
        <v>-87.95</v>
      </c>
      <c r="O517" s="461"/>
    </row>
    <row r="518" s="419" customFormat="1" customHeight="1" spans="1:15">
      <c r="A518" s="443" t="s">
        <v>1696</v>
      </c>
      <c r="B518" s="444" t="s">
        <v>1697</v>
      </c>
      <c r="C518" s="445"/>
      <c r="D518" s="446" t="s">
        <v>679</v>
      </c>
      <c r="E518" s="446" t="s">
        <v>168</v>
      </c>
      <c r="F518" s="446" t="s">
        <v>671</v>
      </c>
      <c r="G518" s="447">
        <v>2</v>
      </c>
      <c r="H518" s="448">
        <v>0.92</v>
      </c>
      <c r="I518" s="447">
        <v>1.83</v>
      </c>
      <c r="J518" s="460">
        <v>2</v>
      </c>
      <c r="K518" s="448">
        <v>0.11</v>
      </c>
      <c r="L518" s="448">
        <v>0.22</v>
      </c>
      <c r="M518" s="448">
        <f t="shared" si="14"/>
        <v>-1.61</v>
      </c>
      <c r="N518" s="448">
        <f t="shared" si="15"/>
        <v>-87.98</v>
      </c>
      <c r="O518" s="461"/>
    </row>
    <row r="519" s="419" customFormat="1" customHeight="1" spans="1:15">
      <c r="A519" s="443" t="s">
        <v>1698</v>
      </c>
      <c r="B519" s="444" t="s">
        <v>1699</v>
      </c>
      <c r="C519" s="445"/>
      <c r="D519" s="446" t="s">
        <v>679</v>
      </c>
      <c r="E519" s="446" t="s">
        <v>168</v>
      </c>
      <c r="F519" s="446" t="s">
        <v>671</v>
      </c>
      <c r="G519" s="447">
        <v>34</v>
      </c>
      <c r="H519" s="448">
        <v>1.03</v>
      </c>
      <c r="I519" s="447">
        <v>34.85</v>
      </c>
      <c r="J519" s="460">
        <v>34</v>
      </c>
      <c r="K519" s="448">
        <v>0.12</v>
      </c>
      <c r="L519" s="448">
        <v>4.08</v>
      </c>
      <c r="M519" s="448">
        <f t="shared" si="14"/>
        <v>-30.77</v>
      </c>
      <c r="N519" s="448">
        <f t="shared" si="15"/>
        <v>-88.29</v>
      </c>
      <c r="O519" s="461"/>
    </row>
    <row r="520" s="419" customFormat="1" customHeight="1" spans="1:15">
      <c r="A520" s="443" t="s">
        <v>1700</v>
      </c>
      <c r="B520" s="444" t="s">
        <v>1701</v>
      </c>
      <c r="C520" s="445"/>
      <c r="D520" s="446" t="s">
        <v>679</v>
      </c>
      <c r="E520" s="446" t="s">
        <v>675</v>
      </c>
      <c r="F520" s="446" t="s">
        <v>671</v>
      </c>
      <c r="G520" s="447">
        <v>89</v>
      </c>
      <c r="H520" s="448">
        <v>0.68</v>
      </c>
      <c r="I520" s="447">
        <v>60.89</v>
      </c>
      <c r="J520" s="460">
        <v>89</v>
      </c>
      <c r="K520" s="448">
        <v>0.16</v>
      </c>
      <c r="L520" s="448">
        <v>14.24</v>
      </c>
      <c r="M520" s="448">
        <f t="shared" ref="M520:M583" si="16">L520-I520</f>
        <v>-46.65</v>
      </c>
      <c r="N520" s="448">
        <f t="shared" ref="N520:N583" si="17">IF(I520=0,0,ROUND(M520/I520*100,2))</f>
        <v>-76.61</v>
      </c>
      <c r="O520" s="461"/>
    </row>
    <row r="521" s="419" customFormat="1" customHeight="1" spans="1:15">
      <c r="A521" s="443" t="s">
        <v>1702</v>
      </c>
      <c r="B521" s="444" t="s">
        <v>1703</v>
      </c>
      <c r="C521" s="445"/>
      <c r="D521" s="446" t="s">
        <v>679</v>
      </c>
      <c r="E521" s="446" t="s">
        <v>675</v>
      </c>
      <c r="F521" s="446" t="s">
        <v>671</v>
      </c>
      <c r="G521" s="447">
        <v>89</v>
      </c>
      <c r="H521" s="448">
        <v>0.77</v>
      </c>
      <c r="I521" s="447">
        <v>68.46</v>
      </c>
      <c r="J521" s="460">
        <v>89</v>
      </c>
      <c r="K521" s="448">
        <v>0.18</v>
      </c>
      <c r="L521" s="448">
        <v>16.02</v>
      </c>
      <c r="M521" s="448">
        <f t="shared" si="16"/>
        <v>-52.44</v>
      </c>
      <c r="N521" s="448">
        <f t="shared" si="17"/>
        <v>-76.6</v>
      </c>
      <c r="O521" s="461"/>
    </row>
    <row r="522" s="419" customFormat="1" customHeight="1" spans="1:15">
      <c r="A522" s="443" t="s">
        <v>1704</v>
      </c>
      <c r="B522" s="444" t="s">
        <v>1705</v>
      </c>
      <c r="C522" s="445"/>
      <c r="D522" s="446" t="s">
        <v>679</v>
      </c>
      <c r="E522" s="446" t="s">
        <v>675</v>
      </c>
      <c r="F522" s="446" t="s">
        <v>671</v>
      </c>
      <c r="G522" s="447">
        <v>85</v>
      </c>
      <c r="H522" s="448">
        <v>1.11</v>
      </c>
      <c r="I522" s="447">
        <v>94.45</v>
      </c>
      <c r="J522" s="460">
        <v>85</v>
      </c>
      <c r="K522" s="448">
        <v>0.26</v>
      </c>
      <c r="L522" s="448">
        <v>22.1</v>
      </c>
      <c r="M522" s="448">
        <f t="shared" si="16"/>
        <v>-72.35</v>
      </c>
      <c r="N522" s="448">
        <f t="shared" si="17"/>
        <v>-76.6</v>
      </c>
      <c r="O522" s="461"/>
    </row>
    <row r="523" s="419" customFormat="1" customHeight="1" spans="1:15">
      <c r="A523" s="443" t="s">
        <v>1706</v>
      </c>
      <c r="B523" s="444" t="s">
        <v>1707</v>
      </c>
      <c r="C523" s="445"/>
      <c r="D523" s="446" t="s">
        <v>679</v>
      </c>
      <c r="E523" s="446" t="s">
        <v>675</v>
      </c>
      <c r="F523" s="446" t="s">
        <v>671</v>
      </c>
      <c r="G523" s="447">
        <v>21</v>
      </c>
      <c r="H523" s="448">
        <v>2.73</v>
      </c>
      <c r="I523" s="447">
        <v>57.43</v>
      </c>
      <c r="J523" s="460">
        <v>21</v>
      </c>
      <c r="K523" s="448">
        <v>0.64</v>
      </c>
      <c r="L523" s="448">
        <v>13.44</v>
      </c>
      <c r="M523" s="448">
        <f t="shared" si="16"/>
        <v>-43.99</v>
      </c>
      <c r="N523" s="448">
        <f t="shared" si="17"/>
        <v>-76.6</v>
      </c>
      <c r="O523" s="461"/>
    </row>
    <row r="524" s="419" customFormat="1" customHeight="1" spans="1:15">
      <c r="A524" s="443" t="s">
        <v>1708</v>
      </c>
      <c r="B524" s="444" t="s">
        <v>1709</v>
      </c>
      <c r="C524" s="445"/>
      <c r="D524" s="446" t="s">
        <v>679</v>
      </c>
      <c r="E524" s="446" t="s">
        <v>675</v>
      </c>
      <c r="F524" s="446" t="s">
        <v>671</v>
      </c>
      <c r="G524" s="447">
        <v>99</v>
      </c>
      <c r="H524" s="448">
        <v>5.45</v>
      </c>
      <c r="I524" s="447">
        <v>539.11</v>
      </c>
      <c r="J524" s="460">
        <v>99</v>
      </c>
      <c r="K524" s="448">
        <v>1.27</v>
      </c>
      <c r="L524" s="448">
        <v>125.73</v>
      </c>
      <c r="M524" s="448">
        <f t="shared" si="16"/>
        <v>-413.38</v>
      </c>
      <c r="N524" s="448">
        <f t="shared" si="17"/>
        <v>-76.68</v>
      </c>
      <c r="O524" s="461"/>
    </row>
    <row r="525" s="419" customFormat="1" customHeight="1" spans="1:15">
      <c r="A525" s="443" t="s">
        <v>1710</v>
      </c>
      <c r="B525" s="444" t="s">
        <v>1711</v>
      </c>
      <c r="C525" s="445"/>
      <c r="D525" s="446" t="s">
        <v>679</v>
      </c>
      <c r="E525" s="446" t="s">
        <v>672</v>
      </c>
      <c r="F525" s="446" t="s">
        <v>671</v>
      </c>
      <c r="G525" s="447">
        <v>42</v>
      </c>
      <c r="H525" s="448">
        <v>1.97</v>
      </c>
      <c r="I525" s="447">
        <v>82.55</v>
      </c>
      <c r="J525" s="460">
        <v>42</v>
      </c>
      <c r="K525" s="448">
        <v>0.55</v>
      </c>
      <c r="L525" s="448">
        <v>23.1</v>
      </c>
      <c r="M525" s="448">
        <f t="shared" si="16"/>
        <v>-59.45</v>
      </c>
      <c r="N525" s="448">
        <f t="shared" si="17"/>
        <v>-72.02</v>
      </c>
      <c r="O525" s="461"/>
    </row>
    <row r="526" s="419" customFormat="1" customHeight="1" spans="1:15">
      <c r="A526" s="443" t="s">
        <v>1712</v>
      </c>
      <c r="B526" s="444" t="s">
        <v>1713</v>
      </c>
      <c r="C526" s="445"/>
      <c r="D526" s="446" t="s">
        <v>679</v>
      </c>
      <c r="E526" s="446" t="s">
        <v>675</v>
      </c>
      <c r="F526" s="446" t="s">
        <v>671</v>
      </c>
      <c r="G526" s="447">
        <v>81</v>
      </c>
      <c r="H526" s="448">
        <v>1.28</v>
      </c>
      <c r="I526" s="447">
        <v>103.86</v>
      </c>
      <c r="J526" s="460">
        <v>81</v>
      </c>
      <c r="K526" s="448">
        <v>0.3</v>
      </c>
      <c r="L526" s="448">
        <v>24.3</v>
      </c>
      <c r="M526" s="448">
        <f t="shared" si="16"/>
        <v>-79.56</v>
      </c>
      <c r="N526" s="448">
        <f t="shared" si="17"/>
        <v>-76.6</v>
      </c>
      <c r="O526" s="461"/>
    </row>
    <row r="527" s="419" customFormat="1" customHeight="1" spans="1:15">
      <c r="A527" s="443" t="s">
        <v>1714</v>
      </c>
      <c r="B527" s="444" t="s">
        <v>1715</v>
      </c>
      <c r="C527" s="445"/>
      <c r="D527" s="446" t="s">
        <v>679</v>
      </c>
      <c r="E527" s="446" t="s">
        <v>672</v>
      </c>
      <c r="F527" s="446" t="s">
        <v>671</v>
      </c>
      <c r="G527" s="447">
        <v>200</v>
      </c>
      <c r="H527" s="448">
        <v>2.48</v>
      </c>
      <c r="I527" s="447">
        <v>495.58</v>
      </c>
      <c r="J527" s="460">
        <v>200</v>
      </c>
      <c r="K527" s="448">
        <v>0.7</v>
      </c>
      <c r="L527" s="448">
        <v>140</v>
      </c>
      <c r="M527" s="448">
        <f t="shared" si="16"/>
        <v>-355.58</v>
      </c>
      <c r="N527" s="448">
        <f t="shared" si="17"/>
        <v>-71.75</v>
      </c>
      <c r="O527" s="461"/>
    </row>
    <row r="528" s="419" customFormat="1" customHeight="1" spans="1:15">
      <c r="A528" s="443" t="s">
        <v>1716</v>
      </c>
      <c r="B528" s="444" t="s">
        <v>1717</v>
      </c>
      <c r="C528" s="445"/>
      <c r="D528" s="446" t="s">
        <v>679</v>
      </c>
      <c r="E528" s="446" t="s">
        <v>672</v>
      </c>
      <c r="F528" s="446" t="s">
        <v>671</v>
      </c>
      <c r="G528" s="447">
        <v>252</v>
      </c>
      <c r="H528" s="448">
        <v>2.48</v>
      </c>
      <c r="I528" s="447">
        <v>624.43</v>
      </c>
      <c r="J528" s="460">
        <v>252</v>
      </c>
      <c r="K528" s="448">
        <v>0.7</v>
      </c>
      <c r="L528" s="448">
        <v>176.4</v>
      </c>
      <c r="M528" s="448">
        <f t="shared" si="16"/>
        <v>-448.03</v>
      </c>
      <c r="N528" s="448">
        <f t="shared" si="17"/>
        <v>-71.75</v>
      </c>
      <c r="O528" s="461"/>
    </row>
    <row r="529" s="419" customFormat="1" customHeight="1" spans="1:15">
      <c r="A529" s="443" t="s">
        <v>1718</v>
      </c>
      <c r="B529" s="444" t="s">
        <v>1719</v>
      </c>
      <c r="C529" s="445"/>
      <c r="D529" s="446" t="s">
        <v>679</v>
      </c>
      <c r="E529" s="446" t="s">
        <v>675</v>
      </c>
      <c r="F529" s="446" t="s">
        <v>671</v>
      </c>
      <c r="G529" s="447">
        <v>212</v>
      </c>
      <c r="H529" s="448">
        <v>3.01</v>
      </c>
      <c r="I529" s="447">
        <v>638.38</v>
      </c>
      <c r="J529" s="460">
        <v>212</v>
      </c>
      <c r="K529" s="448">
        <v>0.7</v>
      </c>
      <c r="L529" s="448">
        <v>148.4</v>
      </c>
      <c r="M529" s="448">
        <f t="shared" si="16"/>
        <v>-489.98</v>
      </c>
      <c r="N529" s="448">
        <f t="shared" si="17"/>
        <v>-76.75</v>
      </c>
      <c r="O529" s="461"/>
    </row>
    <row r="530" s="419" customFormat="1" customHeight="1" spans="1:15">
      <c r="A530" s="443" t="s">
        <v>1720</v>
      </c>
      <c r="B530" s="444" t="s">
        <v>1721</v>
      </c>
      <c r="C530" s="445"/>
      <c r="D530" s="446" t="s">
        <v>679</v>
      </c>
      <c r="E530" s="446" t="s">
        <v>675</v>
      </c>
      <c r="F530" s="446" t="s">
        <v>671</v>
      </c>
      <c r="G530" s="447">
        <v>8</v>
      </c>
      <c r="H530" s="448">
        <v>2.57</v>
      </c>
      <c r="I530" s="447">
        <v>20.52</v>
      </c>
      <c r="J530" s="460">
        <v>8</v>
      </c>
      <c r="K530" s="448">
        <v>0.6</v>
      </c>
      <c r="L530" s="448">
        <v>4.8</v>
      </c>
      <c r="M530" s="448">
        <f t="shared" si="16"/>
        <v>-15.72</v>
      </c>
      <c r="N530" s="448">
        <f t="shared" si="17"/>
        <v>-76.61</v>
      </c>
      <c r="O530" s="461"/>
    </row>
    <row r="531" s="419" customFormat="1" customHeight="1" spans="1:15">
      <c r="A531" s="443" t="s">
        <v>1722</v>
      </c>
      <c r="B531" s="444" t="s">
        <v>1723</v>
      </c>
      <c r="C531" s="445"/>
      <c r="D531" s="446" t="s">
        <v>679</v>
      </c>
      <c r="E531" s="446" t="s">
        <v>675</v>
      </c>
      <c r="F531" s="446" t="s">
        <v>671</v>
      </c>
      <c r="G531" s="447">
        <v>14</v>
      </c>
      <c r="H531" s="448">
        <v>2.73</v>
      </c>
      <c r="I531" s="447">
        <v>38.25</v>
      </c>
      <c r="J531" s="460">
        <v>14</v>
      </c>
      <c r="K531" s="448">
        <v>0.64</v>
      </c>
      <c r="L531" s="448">
        <v>8.96</v>
      </c>
      <c r="M531" s="448">
        <f t="shared" si="16"/>
        <v>-29.29</v>
      </c>
      <c r="N531" s="448">
        <f t="shared" si="17"/>
        <v>-76.58</v>
      </c>
      <c r="O531" s="461"/>
    </row>
    <row r="532" s="419" customFormat="1" customHeight="1" spans="1:15">
      <c r="A532" s="443" t="s">
        <v>1724</v>
      </c>
      <c r="B532" s="444" t="s">
        <v>1725</v>
      </c>
      <c r="C532" s="445"/>
      <c r="D532" s="446" t="s">
        <v>679</v>
      </c>
      <c r="E532" s="446" t="s">
        <v>675</v>
      </c>
      <c r="F532" s="446" t="s">
        <v>671</v>
      </c>
      <c r="G532" s="447">
        <v>28</v>
      </c>
      <c r="H532" s="448">
        <v>5.75</v>
      </c>
      <c r="I532" s="447">
        <v>161.05</v>
      </c>
      <c r="J532" s="460">
        <v>28</v>
      </c>
      <c r="K532" s="448">
        <v>1.34</v>
      </c>
      <c r="L532" s="448">
        <v>37.52</v>
      </c>
      <c r="M532" s="448">
        <f t="shared" si="16"/>
        <v>-123.53</v>
      </c>
      <c r="N532" s="448">
        <f t="shared" si="17"/>
        <v>-76.7</v>
      </c>
      <c r="O532" s="461"/>
    </row>
    <row r="533" s="419" customFormat="1" customHeight="1" spans="1:15">
      <c r="A533" s="443" t="s">
        <v>1726</v>
      </c>
      <c r="B533" s="444" t="s">
        <v>1727</v>
      </c>
      <c r="C533" s="445"/>
      <c r="D533" s="446" t="s">
        <v>679</v>
      </c>
      <c r="E533" s="446" t="s">
        <v>675</v>
      </c>
      <c r="F533" s="446" t="s">
        <v>671</v>
      </c>
      <c r="G533" s="447">
        <v>48</v>
      </c>
      <c r="H533" s="448">
        <v>2.65</v>
      </c>
      <c r="I533" s="447">
        <v>127.34</v>
      </c>
      <c r="J533" s="460">
        <v>48</v>
      </c>
      <c r="K533" s="448">
        <v>0.62</v>
      </c>
      <c r="L533" s="448">
        <v>29.76</v>
      </c>
      <c r="M533" s="448">
        <f t="shared" si="16"/>
        <v>-97.58</v>
      </c>
      <c r="N533" s="448">
        <f t="shared" si="17"/>
        <v>-76.63</v>
      </c>
      <c r="O533" s="461"/>
    </row>
    <row r="534" s="419" customFormat="1" customHeight="1" spans="1:15">
      <c r="A534" s="443" t="s">
        <v>1728</v>
      </c>
      <c r="B534" s="444" t="s">
        <v>1729</v>
      </c>
      <c r="C534" s="445"/>
      <c r="D534" s="446" t="s">
        <v>679</v>
      </c>
      <c r="E534" s="446" t="s">
        <v>675</v>
      </c>
      <c r="F534" s="446" t="s">
        <v>671</v>
      </c>
      <c r="G534" s="447">
        <v>87</v>
      </c>
      <c r="H534" s="448">
        <v>0.5</v>
      </c>
      <c r="I534" s="447">
        <v>43.5</v>
      </c>
      <c r="J534" s="460">
        <v>87</v>
      </c>
      <c r="K534" s="448">
        <v>0.12</v>
      </c>
      <c r="L534" s="448">
        <v>10.44</v>
      </c>
      <c r="M534" s="448">
        <f t="shared" si="16"/>
        <v>-33.06</v>
      </c>
      <c r="N534" s="448">
        <f t="shared" si="17"/>
        <v>-76</v>
      </c>
      <c r="O534" s="461"/>
    </row>
    <row r="535" s="419" customFormat="1" customHeight="1" spans="1:15">
      <c r="A535" s="443" t="s">
        <v>1730</v>
      </c>
      <c r="B535" s="444" t="s">
        <v>1731</v>
      </c>
      <c r="C535" s="445"/>
      <c r="D535" s="446" t="s">
        <v>679</v>
      </c>
      <c r="E535" s="446" t="s">
        <v>675</v>
      </c>
      <c r="F535" s="446" t="s">
        <v>671</v>
      </c>
      <c r="G535" s="447">
        <v>25</v>
      </c>
      <c r="H535" s="448">
        <v>3.67</v>
      </c>
      <c r="I535" s="447">
        <v>91.87</v>
      </c>
      <c r="J535" s="460">
        <v>25</v>
      </c>
      <c r="K535" s="448">
        <v>0.86</v>
      </c>
      <c r="L535" s="448">
        <v>21.5</v>
      </c>
      <c r="M535" s="448">
        <f t="shared" si="16"/>
        <v>-70.37</v>
      </c>
      <c r="N535" s="448">
        <f t="shared" si="17"/>
        <v>-76.6</v>
      </c>
      <c r="O535" s="461"/>
    </row>
    <row r="536" s="419" customFormat="1" customHeight="1" spans="1:15">
      <c r="A536" s="443" t="s">
        <v>1732</v>
      </c>
      <c r="B536" s="444" t="s">
        <v>1733</v>
      </c>
      <c r="C536" s="445"/>
      <c r="D536" s="446" t="s">
        <v>679</v>
      </c>
      <c r="E536" s="446" t="s">
        <v>675</v>
      </c>
      <c r="F536" s="446" t="s">
        <v>671</v>
      </c>
      <c r="G536" s="447">
        <v>86</v>
      </c>
      <c r="H536" s="448">
        <v>4.27</v>
      </c>
      <c r="I536" s="447">
        <v>367.34</v>
      </c>
      <c r="J536" s="460">
        <v>86</v>
      </c>
      <c r="K536" s="448">
        <v>1</v>
      </c>
      <c r="L536" s="448">
        <v>86</v>
      </c>
      <c r="M536" s="448">
        <f t="shared" si="16"/>
        <v>-281.34</v>
      </c>
      <c r="N536" s="448">
        <f t="shared" si="17"/>
        <v>-76.59</v>
      </c>
      <c r="O536" s="461"/>
    </row>
    <row r="537" s="419" customFormat="1" customHeight="1" spans="1:15">
      <c r="A537" s="443" t="s">
        <v>1734</v>
      </c>
      <c r="B537" s="444" t="s">
        <v>1735</v>
      </c>
      <c r="C537" s="445"/>
      <c r="D537" s="446" t="s">
        <v>679</v>
      </c>
      <c r="E537" s="446" t="s">
        <v>675</v>
      </c>
      <c r="F537" s="446" t="s">
        <v>671</v>
      </c>
      <c r="G537" s="447">
        <v>30</v>
      </c>
      <c r="H537" s="448">
        <v>2.39</v>
      </c>
      <c r="I537" s="447">
        <v>71.8</v>
      </c>
      <c r="J537" s="460">
        <v>30</v>
      </c>
      <c r="K537" s="448">
        <v>0.56</v>
      </c>
      <c r="L537" s="448">
        <v>16.8</v>
      </c>
      <c r="M537" s="448">
        <f t="shared" si="16"/>
        <v>-55</v>
      </c>
      <c r="N537" s="448">
        <f t="shared" si="17"/>
        <v>-76.6</v>
      </c>
      <c r="O537" s="461"/>
    </row>
    <row r="538" s="419" customFormat="1" customHeight="1" spans="1:15">
      <c r="A538" s="443" t="s">
        <v>1736</v>
      </c>
      <c r="B538" s="444" t="s">
        <v>1737</v>
      </c>
      <c r="C538" s="445"/>
      <c r="D538" s="446" t="s">
        <v>679</v>
      </c>
      <c r="E538" s="446" t="s">
        <v>675</v>
      </c>
      <c r="F538" s="446" t="s">
        <v>671</v>
      </c>
      <c r="G538" s="447">
        <v>69</v>
      </c>
      <c r="H538" s="448">
        <v>3.25</v>
      </c>
      <c r="I538" s="447">
        <v>224.1</v>
      </c>
      <c r="J538" s="460">
        <v>69</v>
      </c>
      <c r="K538" s="448">
        <v>0.76</v>
      </c>
      <c r="L538" s="448">
        <v>52.44</v>
      </c>
      <c r="M538" s="448">
        <f t="shared" si="16"/>
        <v>-171.66</v>
      </c>
      <c r="N538" s="448">
        <f t="shared" si="17"/>
        <v>-76.6</v>
      </c>
      <c r="O538" s="461"/>
    </row>
    <row r="539" s="419" customFormat="1" customHeight="1" spans="1:15">
      <c r="A539" s="443" t="s">
        <v>1738</v>
      </c>
      <c r="B539" s="444" t="s">
        <v>1739</v>
      </c>
      <c r="C539" s="445"/>
      <c r="D539" s="446" t="s">
        <v>679</v>
      </c>
      <c r="E539" s="446" t="s">
        <v>672</v>
      </c>
      <c r="F539" s="446" t="s">
        <v>671</v>
      </c>
      <c r="G539" s="447">
        <v>71</v>
      </c>
      <c r="H539" s="448">
        <v>8.97</v>
      </c>
      <c r="I539" s="447">
        <v>636.6</v>
      </c>
      <c r="J539" s="460">
        <v>71</v>
      </c>
      <c r="K539" s="448">
        <v>2.52</v>
      </c>
      <c r="L539" s="448">
        <v>178.92</v>
      </c>
      <c r="M539" s="448">
        <f t="shared" si="16"/>
        <v>-457.68</v>
      </c>
      <c r="N539" s="448">
        <f t="shared" si="17"/>
        <v>-71.89</v>
      </c>
      <c r="O539" s="461"/>
    </row>
    <row r="540" s="419" customFormat="1" customHeight="1" spans="1:15">
      <c r="A540" s="443" t="s">
        <v>1740</v>
      </c>
      <c r="B540" s="444" t="s">
        <v>1741</v>
      </c>
      <c r="C540" s="445"/>
      <c r="D540" s="446" t="s">
        <v>679</v>
      </c>
      <c r="E540" s="446" t="s">
        <v>675</v>
      </c>
      <c r="F540" s="446" t="s">
        <v>671</v>
      </c>
      <c r="G540" s="447">
        <v>36</v>
      </c>
      <c r="H540" s="448">
        <v>7.52</v>
      </c>
      <c r="I540" s="447">
        <v>270.77</v>
      </c>
      <c r="J540" s="460">
        <v>36</v>
      </c>
      <c r="K540" s="448">
        <v>1.76</v>
      </c>
      <c r="L540" s="448">
        <v>63.36</v>
      </c>
      <c r="M540" s="448">
        <f t="shared" si="16"/>
        <v>-207.41</v>
      </c>
      <c r="N540" s="448">
        <f t="shared" si="17"/>
        <v>-76.6</v>
      </c>
      <c r="O540" s="461"/>
    </row>
    <row r="541" s="419" customFormat="1" customHeight="1" spans="1:15">
      <c r="A541" s="443" t="s">
        <v>1742</v>
      </c>
      <c r="B541" s="444" t="s">
        <v>1743</v>
      </c>
      <c r="C541" s="445"/>
      <c r="D541" s="446" t="s">
        <v>679</v>
      </c>
      <c r="E541" s="446" t="s">
        <v>675</v>
      </c>
      <c r="F541" s="446" t="s">
        <v>671</v>
      </c>
      <c r="G541" s="447">
        <v>96</v>
      </c>
      <c r="H541" s="448">
        <v>10.03</v>
      </c>
      <c r="I541" s="447">
        <v>962.51</v>
      </c>
      <c r="J541" s="460">
        <v>96</v>
      </c>
      <c r="K541" s="448">
        <v>2.34</v>
      </c>
      <c r="L541" s="448">
        <v>224.64</v>
      </c>
      <c r="M541" s="448">
        <f t="shared" si="16"/>
        <v>-737.87</v>
      </c>
      <c r="N541" s="448">
        <f t="shared" si="17"/>
        <v>-76.66</v>
      </c>
      <c r="O541" s="461"/>
    </row>
    <row r="542" s="419" customFormat="1" customHeight="1" spans="1:15">
      <c r="A542" s="443" t="s">
        <v>1744</v>
      </c>
      <c r="B542" s="444" t="s">
        <v>1745</v>
      </c>
      <c r="C542" s="445"/>
      <c r="D542" s="446" t="s">
        <v>679</v>
      </c>
      <c r="E542" s="446" t="s">
        <v>675</v>
      </c>
      <c r="F542" s="446" t="s">
        <v>671</v>
      </c>
      <c r="G542" s="447">
        <v>14</v>
      </c>
      <c r="H542" s="448">
        <v>16</v>
      </c>
      <c r="I542" s="447">
        <v>224</v>
      </c>
      <c r="J542" s="460">
        <v>14</v>
      </c>
      <c r="K542" s="448">
        <v>3.74</v>
      </c>
      <c r="L542" s="448">
        <v>52.36</v>
      </c>
      <c r="M542" s="448">
        <f t="shared" si="16"/>
        <v>-171.64</v>
      </c>
      <c r="N542" s="448">
        <f t="shared" si="17"/>
        <v>-76.63</v>
      </c>
      <c r="O542" s="461"/>
    </row>
    <row r="543" s="419" customFormat="1" customHeight="1" spans="1:15">
      <c r="A543" s="443" t="s">
        <v>1746</v>
      </c>
      <c r="B543" s="444" t="s">
        <v>1747</v>
      </c>
      <c r="C543" s="445"/>
      <c r="D543" s="446" t="s">
        <v>679</v>
      </c>
      <c r="E543" s="446" t="s">
        <v>142</v>
      </c>
      <c r="F543" s="446" t="s">
        <v>671</v>
      </c>
      <c r="G543" s="447">
        <v>30</v>
      </c>
      <c r="H543" s="448">
        <v>18.39</v>
      </c>
      <c r="I543" s="447">
        <v>551.6</v>
      </c>
      <c r="J543" s="460">
        <v>30</v>
      </c>
      <c r="K543" s="448">
        <v>3.22</v>
      </c>
      <c r="L543" s="448">
        <v>96.6</v>
      </c>
      <c r="M543" s="448">
        <f t="shared" si="16"/>
        <v>-455</v>
      </c>
      <c r="N543" s="448">
        <f t="shared" si="17"/>
        <v>-82.49</v>
      </c>
      <c r="O543" s="461"/>
    </row>
    <row r="544" s="419" customFormat="1" customHeight="1" spans="1:15">
      <c r="A544" s="443" t="s">
        <v>1748</v>
      </c>
      <c r="B544" s="444" t="s">
        <v>1749</v>
      </c>
      <c r="C544" s="445"/>
      <c r="D544" s="446" t="s">
        <v>679</v>
      </c>
      <c r="E544" s="446" t="s">
        <v>142</v>
      </c>
      <c r="F544" s="446" t="s">
        <v>671</v>
      </c>
      <c r="G544" s="447">
        <v>36</v>
      </c>
      <c r="H544" s="448">
        <v>0.34</v>
      </c>
      <c r="I544" s="447">
        <v>12.32</v>
      </c>
      <c r="J544" s="460">
        <v>36</v>
      </c>
      <c r="K544" s="448">
        <v>0.06</v>
      </c>
      <c r="L544" s="448">
        <v>2.16</v>
      </c>
      <c r="M544" s="448">
        <f t="shared" si="16"/>
        <v>-10.16</v>
      </c>
      <c r="N544" s="448">
        <f t="shared" si="17"/>
        <v>-82.47</v>
      </c>
      <c r="O544" s="461"/>
    </row>
    <row r="545" s="419" customFormat="1" customHeight="1" spans="1:15">
      <c r="A545" s="443" t="s">
        <v>1750</v>
      </c>
      <c r="B545" s="444" t="s">
        <v>1751</v>
      </c>
      <c r="C545" s="445"/>
      <c r="D545" s="446" t="s">
        <v>679</v>
      </c>
      <c r="E545" s="446" t="s">
        <v>142</v>
      </c>
      <c r="F545" s="446" t="s">
        <v>671</v>
      </c>
      <c r="G545" s="447">
        <v>10</v>
      </c>
      <c r="H545" s="448">
        <v>0.1</v>
      </c>
      <c r="I545" s="447">
        <v>1.03</v>
      </c>
      <c r="J545" s="460">
        <v>10</v>
      </c>
      <c r="K545" s="448">
        <v>0.02</v>
      </c>
      <c r="L545" s="448">
        <v>0.2</v>
      </c>
      <c r="M545" s="448">
        <f t="shared" si="16"/>
        <v>-0.83</v>
      </c>
      <c r="N545" s="448">
        <f t="shared" si="17"/>
        <v>-80.58</v>
      </c>
      <c r="O545" s="461"/>
    </row>
    <row r="546" s="419" customFormat="1" customHeight="1" spans="1:15">
      <c r="A546" s="443" t="s">
        <v>1752</v>
      </c>
      <c r="B546" s="444" t="s">
        <v>1753</v>
      </c>
      <c r="C546" s="445"/>
      <c r="D546" s="446" t="s">
        <v>679</v>
      </c>
      <c r="E546" s="446" t="s">
        <v>142</v>
      </c>
      <c r="F546" s="446" t="s">
        <v>671</v>
      </c>
      <c r="G546" s="447">
        <v>183</v>
      </c>
      <c r="H546" s="448">
        <v>0.41</v>
      </c>
      <c r="I546" s="447">
        <v>75.03</v>
      </c>
      <c r="J546" s="460">
        <v>183</v>
      </c>
      <c r="K546" s="448">
        <v>0.07</v>
      </c>
      <c r="L546" s="448">
        <v>12.81</v>
      </c>
      <c r="M546" s="448">
        <f t="shared" si="16"/>
        <v>-62.22</v>
      </c>
      <c r="N546" s="448">
        <f t="shared" si="17"/>
        <v>-82.93</v>
      </c>
      <c r="O546" s="461"/>
    </row>
    <row r="547" s="419" customFormat="1" customHeight="1" spans="1:15">
      <c r="A547" s="443" t="s">
        <v>1754</v>
      </c>
      <c r="B547" s="444" t="s">
        <v>1755</v>
      </c>
      <c r="C547" s="445"/>
      <c r="D547" s="446" t="s">
        <v>679</v>
      </c>
      <c r="E547" s="446" t="s">
        <v>142</v>
      </c>
      <c r="F547" s="446" t="s">
        <v>671</v>
      </c>
      <c r="G547" s="447">
        <v>4</v>
      </c>
      <c r="H547" s="448">
        <v>0.13</v>
      </c>
      <c r="I547" s="447">
        <v>0.51</v>
      </c>
      <c r="J547" s="460">
        <v>4</v>
      </c>
      <c r="K547" s="448">
        <v>0.02</v>
      </c>
      <c r="L547" s="448">
        <v>0.08</v>
      </c>
      <c r="M547" s="448">
        <f t="shared" si="16"/>
        <v>-0.43</v>
      </c>
      <c r="N547" s="448">
        <f t="shared" si="17"/>
        <v>-84.31</v>
      </c>
      <c r="O547" s="461"/>
    </row>
    <row r="548" s="419" customFormat="1" customHeight="1" spans="1:15">
      <c r="A548" s="443" t="s">
        <v>1756</v>
      </c>
      <c r="B548" s="444" t="s">
        <v>1757</v>
      </c>
      <c r="C548" s="445"/>
      <c r="D548" s="446" t="s">
        <v>679</v>
      </c>
      <c r="E548" s="446" t="s">
        <v>142</v>
      </c>
      <c r="F548" s="446" t="s">
        <v>671</v>
      </c>
      <c r="G548" s="447">
        <v>53</v>
      </c>
      <c r="H548" s="448">
        <v>0.17</v>
      </c>
      <c r="I548" s="447">
        <v>9.08</v>
      </c>
      <c r="J548" s="460">
        <v>53</v>
      </c>
      <c r="K548" s="448">
        <v>0.03</v>
      </c>
      <c r="L548" s="448">
        <v>1.59</v>
      </c>
      <c r="M548" s="448">
        <f t="shared" si="16"/>
        <v>-7.49</v>
      </c>
      <c r="N548" s="448">
        <f t="shared" si="17"/>
        <v>-82.49</v>
      </c>
      <c r="O548" s="461"/>
    </row>
    <row r="549" s="419" customFormat="1" customHeight="1" spans="1:15">
      <c r="A549" s="443" t="s">
        <v>1758</v>
      </c>
      <c r="B549" s="444" t="s">
        <v>1759</v>
      </c>
      <c r="C549" s="445"/>
      <c r="D549" s="446" t="s">
        <v>679</v>
      </c>
      <c r="E549" s="446" t="s">
        <v>142</v>
      </c>
      <c r="F549" s="446" t="s">
        <v>671</v>
      </c>
      <c r="G549" s="447">
        <v>10</v>
      </c>
      <c r="H549" s="448">
        <v>0.47</v>
      </c>
      <c r="I549" s="447">
        <v>4.73</v>
      </c>
      <c r="J549" s="460">
        <v>10</v>
      </c>
      <c r="K549" s="448">
        <v>0.08</v>
      </c>
      <c r="L549" s="448">
        <v>0.8</v>
      </c>
      <c r="M549" s="448">
        <f t="shared" si="16"/>
        <v>-3.93</v>
      </c>
      <c r="N549" s="448">
        <f t="shared" si="17"/>
        <v>-83.09</v>
      </c>
      <c r="O549" s="461"/>
    </row>
    <row r="550" s="419" customFormat="1" customHeight="1" spans="1:15">
      <c r="A550" s="443" t="s">
        <v>1760</v>
      </c>
      <c r="B550" s="444" t="s">
        <v>1761</v>
      </c>
      <c r="C550" s="445"/>
      <c r="D550" s="446" t="s">
        <v>679</v>
      </c>
      <c r="E550" s="446" t="s">
        <v>672</v>
      </c>
      <c r="F550" s="446" t="s">
        <v>671</v>
      </c>
      <c r="G550" s="447">
        <v>300</v>
      </c>
      <c r="H550" s="448">
        <v>0.62</v>
      </c>
      <c r="I550" s="447">
        <v>185.84</v>
      </c>
      <c r="J550" s="460">
        <v>300</v>
      </c>
      <c r="K550" s="448">
        <v>0.17</v>
      </c>
      <c r="L550" s="448">
        <v>51</v>
      </c>
      <c r="M550" s="448">
        <f t="shared" si="16"/>
        <v>-134.84</v>
      </c>
      <c r="N550" s="448">
        <f t="shared" si="17"/>
        <v>-72.56</v>
      </c>
      <c r="O550" s="461"/>
    </row>
    <row r="551" s="419" customFormat="1" customHeight="1" spans="1:15">
      <c r="A551" s="443" t="s">
        <v>1762</v>
      </c>
      <c r="B551" s="444" t="s">
        <v>1763</v>
      </c>
      <c r="C551" s="445"/>
      <c r="D551" s="446" t="s">
        <v>679</v>
      </c>
      <c r="E551" s="446" t="s">
        <v>672</v>
      </c>
      <c r="F551" s="446" t="s">
        <v>671</v>
      </c>
      <c r="G551" s="447">
        <v>1118</v>
      </c>
      <c r="H551" s="448">
        <v>0.62</v>
      </c>
      <c r="I551" s="447">
        <v>688.83</v>
      </c>
      <c r="J551" s="460">
        <v>1118</v>
      </c>
      <c r="K551" s="448">
        <v>0.17</v>
      </c>
      <c r="L551" s="448">
        <v>190.06</v>
      </c>
      <c r="M551" s="448">
        <f t="shared" si="16"/>
        <v>-498.77</v>
      </c>
      <c r="N551" s="448">
        <f t="shared" si="17"/>
        <v>-72.41</v>
      </c>
      <c r="O551" s="461"/>
    </row>
    <row r="552" s="419" customFormat="1" customHeight="1" spans="1:15">
      <c r="A552" s="443" t="s">
        <v>1764</v>
      </c>
      <c r="B552" s="444" t="s">
        <v>1765</v>
      </c>
      <c r="C552" s="445"/>
      <c r="D552" s="446" t="s">
        <v>679</v>
      </c>
      <c r="E552" s="446" t="s">
        <v>672</v>
      </c>
      <c r="F552" s="446" t="s">
        <v>671</v>
      </c>
      <c r="G552" s="447">
        <v>234</v>
      </c>
      <c r="H552" s="448">
        <v>0.83</v>
      </c>
      <c r="I552" s="447">
        <v>194.66</v>
      </c>
      <c r="J552" s="460">
        <v>234</v>
      </c>
      <c r="K552" s="448">
        <v>0.23</v>
      </c>
      <c r="L552" s="448">
        <v>53.82</v>
      </c>
      <c r="M552" s="448">
        <f t="shared" si="16"/>
        <v>-140.84</v>
      </c>
      <c r="N552" s="448">
        <f t="shared" si="17"/>
        <v>-72.35</v>
      </c>
      <c r="O552" s="461"/>
    </row>
    <row r="553" s="419" customFormat="1" customHeight="1" spans="1:15">
      <c r="A553" s="443" t="s">
        <v>1766</v>
      </c>
      <c r="B553" s="444" t="s">
        <v>1767</v>
      </c>
      <c r="C553" s="445"/>
      <c r="D553" s="446" t="s">
        <v>679</v>
      </c>
      <c r="E553" s="446" t="s">
        <v>672</v>
      </c>
      <c r="F553" s="446" t="s">
        <v>671</v>
      </c>
      <c r="G553" s="447">
        <v>256</v>
      </c>
      <c r="H553" s="448">
        <v>1.15</v>
      </c>
      <c r="I553" s="447">
        <v>294.52</v>
      </c>
      <c r="J553" s="460">
        <v>256</v>
      </c>
      <c r="K553" s="448">
        <v>0.32</v>
      </c>
      <c r="L553" s="448">
        <v>81.92</v>
      </c>
      <c r="M553" s="448">
        <f t="shared" si="16"/>
        <v>-212.6</v>
      </c>
      <c r="N553" s="448">
        <f t="shared" si="17"/>
        <v>-72.19</v>
      </c>
      <c r="O553" s="461"/>
    </row>
    <row r="554" s="419" customFormat="1" customHeight="1" spans="1:15">
      <c r="A554" s="443" t="s">
        <v>1768</v>
      </c>
      <c r="B554" s="444" t="s">
        <v>1769</v>
      </c>
      <c r="C554" s="445"/>
      <c r="D554" s="446" t="s">
        <v>679</v>
      </c>
      <c r="E554" s="446" t="s">
        <v>142</v>
      </c>
      <c r="F554" s="446" t="s">
        <v>671</v>
      </c>
      <c r="G554" s="447">
        <v>136</v>
      </c>
      <c r="H554" s="448">
        <v>0.56</v>
      </c>
      <c r="I554" s="447">
        <v>75.48</v>
      </c>
      <c r="J554" s="460">
        <v>136</v>
      </c>
      <c r="K554" s="448">
        <v>0.1</v>
      </c>
      <c r="L554" s="448">
        <v>13.6</v>
      </c>
      <c r="M554" s="448">
        <f t="shared" si="16"/>
        <v>-61.88</v>
      </c>
      <c r="N554" s="448">
        <f t="shared" si="17"/>
        <v>-81.98</v>
      </c>
      <c r="O554" s="461"/>
    </row>
    <row r="555" s="419" customFormat="1" customHeight="1" spans="1:15">
      <c r="A555" s="443" t="s">
        <v>1770</v>
      </c>
      <c r="B555" s="444" t="s">
        <v>1771</v>
      </c>
      <c r="C555" s="445"/>
      <c r="D555" s="446" t="s">
        <v>679</v>
      </c>
      <c r="E555" s="446" t="s">
        <v>142</v>
      </c>
      <c r="F555" s="446" t="s">
        <v>671</v>
      </c>
      <c r="G555" s="447">
        <v>68</v>
      </c>
      <c r="H555" s="448">
        <v>0.43</v>
      </c>
      <c r="I555" s="447">
        <v>29.34</v>
      </c>
      <c r="J555" s="460">
        <v>68</v>
      </c>
      <c r="K555" s="448">
        <v>0.08</v>
      </c>
      <c r="L555" s="448">
        <v>5.44</v>
      </c>
      <c r="M555" s="448">
        <f t="shared" si="16"/>
        <v>-23.9</v>
      </c>
      <c r="N555" s="448">
        <f t="shared" si="17"/>
        <v>-81.46</v>
      </c>
      <c r="O555" s="461"/>
    </row>
    <row r="556" s="419" customFormat="1" customHeight="1" spans="1:15">
      <c r="A556" s="443" t="s">
        <v>1772</v>
      </c>
      <c r="B556" s="444" t="s">
        <v>1773</v>
      </c>
      <c r="C556" s="445"/>
      <c r="D556" s="446" t="s">
        <v>679</v>
      </c>
      <c r="E556" s="446" t="s">
        <v>142</v>
      </c>
      <c r="F556" s="446" t="s">
        <v>671</v>
      </c>
      <c r="G556" s="447">
        <v>78</v>
      </c>
      <c r="H556" s="448">
        <v>0.85</v>
      </c>
      <c r="I556" s="447">
        <v>66.68</v>
      </c>
      <c r="J556" s="460">
        <v>78</v>
      </c>
      <c r="K556" s="448">
        <v>0.15</v>
      </c>
      <c r="L556" s="448">
        <v>11.7</v>
      </c>
      <c r="M556" s="448">
        <f t="shared" si="16"/>
        <v>-54.98</v>
      </c>
      <c r="N556" s="448">
        <f t="shared" si="17"/>
        <v>-82.45</v>
      </c>
      <c r="O556" s="461"/>
    </row>
    <row r="557" s="419" customFormat="1" customHeight="1" spans="1:15">
      <c r="A557" s="443" t="s">
        <v>1774</v>
      </c>
      <c r="B557" s="444" t="s">
        <v>1775</v>
      </c>
      <c r="C557" s="445"/>
      <c r="D557" s="446" t="s">
        <v>679</v>
      </c>
      <c r="E557" s="446" t="s">
        <v>142</v>
      </c>
      <c r="F557" s="446" t="s">
        <v>671</v>
      </c>
      <c r="G557" s="447">
        <v>50</v>
      </c>
      <c r="H557" s="448">
        <v>3.42</v>
      </c>
      <c r="I557" s="447">
        <v>170.94</v>
      </c>
      <c r="J557" s="460">
        <v>50</v>
      </c>
      <c r="K557" s="448">
        <v>0.6</v>
      </c>
      <c r="L557" s="448">
        <v>30</v>
      </c>
      <c r="M557" s="448">
        <f t="shared" si="16"/>
        <v>-140.94</v>
      </c>
      <c r="N557" s="448">
        <f t="shared" si="17"/>
        <v>-82.45</v>
      </c>
      <c r="O557" s="461"/>
    </row>
    <row r="558" s="419" customFormat="1" customHeight="1" spans="1:15">
      <c r="A558" s="443" t="s">
        <v>1776</v>
      </c>
      <c r="B558" s="444" t="s">
        <v>1777</v>
      </c>
      <c r="C558" s="445"/>
      <c r="D558" s="446" t="s">
        <v>679</v>
      </c>
      <c r="E558" s="446" t="s">
        <v>142</v>
      </c>
      <c r="F558" s="446" t="s">
        <v>671</v>
      </c>
      <c r="G558" s="447">
        <v>50</v>
      </c>
      <c r="H558" s="448">
        <v>1.71</v>
      </c>
      <c r="I558" s="447">
        <v>85.47</v>
      </c>
      <c r="J558" s="460">
        <v>50</v>
      </c>
      <c r="K558" s="448">
        <v>0.3</v>
      </c>
      <c r="L558" s="448">
        <v>15</v>
      </c>
      <c r="M558" s="448">
        <f t="shared" si="16"/>
        <v>-70.47</v>
      </c>
      <c r="N558" s="448">
        <f t="shared" si="17"/>
        <v>-82.45</v>
      </c>
      <c r="O558" s="461"/>
    </row>
    <row r="559" s="419" customFormat="1" customHeight="1" spans="1:15">
      <c r="A559" s="443" t="s">
        <v>1778</v>
      </c>
      <c r="B559" s="444" t="s">
        <v>1779</v>
      </c>
      <c r="C559" s="445"/>
      <c r="D559" s="446" t="s">
        <v>679</v>
      </c>
      <c r="E559" s="446" t="s">
        <v>142</v>
      </c>
      <c r="F559" s="446" t="s">
        <v>671</v>
      </c>
      <c r="G559" s="447">
        <v>35</v>
      </c>
      <c r="H559" s="448">
        <v>0.35</v>
      </c>
      <c r="I559" s="447">
        <v>12.16</v>
      </c>
      <c r="J559" s="460">
        <v>35</v>
      </c>
      <c r="K559" s="448">
        <v>0.06</v>
      </c>
      <c r="L559" s="448">
        <v>2.1</v>
      </c>
      <c r="M559" s="448">
        <f t="shared" si="16"/>
        <v>-10.06</v>
      </c>
      <c r="N559" s="448">
        <f t="shared" si="17"/>
        <v>-82.73</v>
      </c>
      <c r="O559" s="461"/>
    </row>
    <row r="560" s="419" customFormat="1" customHeight="1" spans="1:15">
      <c r="A560" s="443" t="s">
        <v>1780</v>
      </c>
      <c r="B560" s="444" t="s">
        <v>1781</v>
      </c>
      <c r="C560" s="445"/>
      <c r="D560" s="446" t="s">
        <v>679</v>
      </c>
      <c r="E560" s="446" t="s">
        <v>142</v>
      </c>
      <c r="F560" s="446" t="s">
        <v>671</v>
      </c>
      <c r="G560" s="447">
        <v>33</v>
      </c>
      <c r="H560" s="448">
        <v>0.38</v>
      </c>
      <c r="I560" s="447">
        <v>12.7</v>
      </c>
      <c r="J560" s="460">
        <v>33</v>
      </c>
      <c r="K560" s="448">
        <v>0.07</v>
      </c>
      <c r="L560" s="448">
        <v>2.31</v>
      </c>
      <c r="M560" s="448">
        <f t="shared" si="16"/>
        <v>-10.39</v>
      </c>
      <c r="N560" s="448">
        <f t="shared" si="17"/>
        <v>-81.81</v>
      </c>
      <c r="O560" s="461"/>
    </row>
    <row r="561" s="419" customFormat="1" customHeight="1" spans="1:15">
      <c r="A561" s="443" t="s">
        <v>1782</v>
      </c>
      <c r="B561" s="444" t="s">
        <v>1783</v>
      </c>
      <c r="C561" s="445"/>
      <c r="D561" s="446" t="s">
        <v>679</v>
      </c>
      <c r="E561" s="446" t="s">
        <v>70</v>
      </c>
      <c r="F561" s="446" t="s">
        <v>671</v>
      </c>
      <c r="G561" s="447">
        <v>47</v>
      </c>
      <c r="H561" s="448">
        <v>0.43</v>
      </c>
      <c r="I561" s="447">
        <v>20.09</v>
      </c>
      <c r="J561" s="460">
        <v>47</v>
      </c>
      <c r="K561" s="448">
        <v>0.1</v>
      </c>
      <c r="L561" s="448">
        <v>4.7</v>
      </c>
      <c r="M561" s="448">
        <f t="shared" si="16"/>
        <v>-15.39</v>
      </c>
      <c r="N561" s="448">
        <f t="shared" si="17"/>
        <v>-76.61</v>
      </c>
      <c r="O561" s="461"/>
    </row>
    <row r="562" s="419" customFormat="1" customHeight="1" spans="1:15">
      <c r="A562" s="443" t="s">
        <v>1784</v>
      </c>
      <c r="B562" s="444" t="s">
        <v>1785</v>
      </c>
      <c r="C562" s="445"/>
      <c r="D562" s="446" t="s">
        <v>679</v>
      </c>
      <c r="E562" s="446" t="s">
        <v>70</v>
      </c>
      <c r="F562" s="446" t="s">
        <v>671</v>
      </c>
      <c r="G562" s="447">
        <v>392</v>
      </c>
      <c r="H562" s="448">
        <v>0.51</v>
      </c>
      <c r="I562" s="447">
        <v>199.92</v>
      </c>
      <c r="J562" s="460">
        <v>392</v>
      </c>
      <c r="K562" s="448">
        <v>0.12</v>
      </c>
      <c r="L562" s="448">
        <v>47.04</v>
      </c>
      <c r="M562" s="448">
        <f t="shared" si="16"/>
        <v>-152.88</v>
      </c>
      <c r="N562" s="448">
        <f t="shared" si="17"/>
        <v>-76.47</v>
      </c>
      <c r="O562" s="461"/>
    </row>
    <row r="563" s="419" customFormat="1" customHeight="1" spans="1:15">
      <c r="A563" s="443" t="s">
        <v>1786</v>
      </c>
      <c r="B563" s="444" t="s">
        <v>1787</v>
      </c>
      <c r="C563" s="445"/>
      <c r="D563" s="446" t="s">
        <v>679</v>
      </c>
      <c r="E563" s="446" t="s">
        <v>70</v>
      </c>
      <c r="F563" s="446" t="s">
        <v>671</v>
      </c>
      <c r="G563" s="447">
        <v>43</v>
      </c>
      <c r="H563" s="448">
        <v>0.47</v>
      </c>
      <c r="I563" s="447">
        <v>20.21</v>
      </c>
      <c r="J563" s="460">
        <v>43</v>
      </c>
      <c r="K563" s="448">
        <v>0.11</v>
      </c>
      <c r="L563" s="448">
        <v>4.73</v>
      </c>
      <c r="M563" s="448">
        <f t="shared" si="16"/>
        <v>-15.48</v>
      </c>
      <c r="N563" s="448">
        <f t="shared" si="17"/>
        <v>-76.6</v>
      </c>
      <c r="O563" s="461"/>
    </row>
    <row r="564" s="419" customFormat="1" customHeight="1" spans="1:15">
      <c r="A564" s="443" t="s">
        <v>1788</v>
      </c>
      <c r="B564" s="444" t="s">
        <v>1789</v>
      </c>
      <c r="C564" s="445"/>
      <c r="D564" s="446" t="s">
        <v>679</v>
      </c>
      <c r="E564" s="446" t="s">
        <v>70</v>
      </c>
      <c r="F564" s="446" t="s">
        <v>671</v>
      </c>
      <c r="G564" s="447">
        <v>191</v>
      </c>
      <c r="H564" s="448">
        <v>0.68</v>
      </c>
      <c r="I564" s="447">
        <v>129.88</v>
      </c>
      <c r="J564" s="460">
        <v>191</v>
      </c>
      <c r="K564" s="448">
        <v>0.16</v>
      </c>
      <c r="L564" s="448">
        <v>30.56</v>
      </c>
      <c r="M564" s="448">
        <f t="shared" si="16"/>
        <v>-99.32</v>
      </c>
      <c r="N564" s="448">
        <f t="shared" si="17"/>
        <v>-76.47</v>
      </c>
      <c r="O564" s="461"/>
    </row>
    <row r="565" s="419" customFormat="1" customHeight="1" spans="1:15">
      <c r="A565" s="443" t="s">
        <v>1790</v>
      </c>
      <c r="B565" s="444" t="s">
        <v>1791</v>
      </c>
      <c r="C565" s="445"/>
      <c r="D565" s="446" t="s">
        <v>679</v>
      </c>
      <c r="E565" s="446" t="s">
        <v>70</v>
      </c>
      <c r="F565" s="446" t="s">
        <v>671</v>
      </c>
      <c r="G565" s="447">
        <v>200</v>
      </c>
      <c r="H565" s="448">
        <v>0.77</v>
      </c>
      <c r="I565" s="447">
        <v>154</v>
      </c>
      <c r="J565" s="460">
        <v>200</v>
      </c>
      <c r="K565" s="448">
        <v>0.18</v>
      </c>
      <c r="L565" s="448">
        <v>36</v>
      </c>
      <c r="M565" s="448">
        <f t="shared" si="16"/>
        <v>-118</v>
      </c>
      <c r="N565" s="448">
        <f t="shared" si="17"/>
        <v>-76.62</v>
      </c>
      <c r="O565" s="461"/>
    </row>
    <row r="566" s="419" customFormat="1" customHeight="1" spans="1:15">
      <c r="A566" s="443" t="s">
        <v>1792</v>
      </c>
      <c r="B566" s="444" t="s">
        <v>1793</v>
      </c>
      <c r="C566" s="445"/>
      <c r="D566" s="446" t="s">
        <v>679</v>
      </c>
      <c r="E566" s="446" t="s">
        <v>70</v>
      </c>
      <c r="F566" s="446" t="s">
        <v>671</v>
      </c>
      <c r="G566" s="447">
        <v>34</v>
      </c>
      <c r="H566" s="448">
        <v>0.13</v>
      </c>
      <c r="I566" s="447">
        <v>4.42</v>
      </c>
      <c r="J566" s="460">
        <v>34</v>
      </c>
      <c r="K566" s="448">
        <v>0.03</v>
      </c>
      <c r="L566" s="448">
        <v>1.02</v>
      </c>
      <c r="M566" s="448">
        <f t="shared" si="16"/>
        <v>-3.4</v>
      </c>
      <c r="N566" s="448">
        <f t="shared" si="17"/>
        <v>-76.92</v>
      </c>
      <c r="O566" s="461"/>
    </row>
    <row r="567" s="419" customFormat="1" customHeight="1" spans="1:15">
      <c r="A567" s="443" t="s">
        <v>1794</v>
      </c>
      <c r="B567" s="444" t="s">
        <v>1795</v>
      </c>
      <c r="C567" s="445"/>
      <c r="D567" s="446" t="s">
        <v>679</v>
      </c>
      <c r="E567" s="446" t="s">
        <v>70</v>
      </c>
      <c r="F567" s="446" t="s">
        <v>671</v>
      </c>
      <c r="G567" s="447">
        <v>19</v>
      </c>
      <c r="H567" s="448">
        <v>0.23</v>
      </c>
      <c r="I567" s="447">
        <v>4.32</v>
      </c>
      <c r="J567" s="460">
        <v>19</v>
      </c>
      <c r="K567" s="448">
        <v>0.05</v>
      </c>
      <c r="L567" s="448">
        <v>0.95</v>
      </c>
      <c r="M567" s="448">
        <f t="shared" si="16"/>
        <v>-3.37</v>
      </c>
      <c r="N567" s="448">
        <f t="shared" si="17"/>
        <v>-78.01</v>
      </c>
      <c r="O567" s="461"/>
    </row>
    <row r="568" s="419" customFormat="1" customHeight="1" spans="1:15">
      <c r="A568" s="443" t="s">
        <v>1796</v>
      </c>
      <c r="B568" s="444" t="s">
        <v>1797</v>
      </c>
      <c r="C568" s="445"/>
      <c r="D568" s="446" t="s">
        <v>679</v>
      </c>
      <c r="E568" s="446" t="s">
        <v>70</v>
      </c>
      <c r="F568" s="446" t="s">
        <v>671</v>
      </c>
      <c r="G568" s="447">
        <v>32</v>
      </c>
      <c r="H568" s="448">
        <v>0.17</v>
      </c>
      <c r="I568" s="447">
        <v>5.58</v>
      </c>
      <c r="J568" s="460">
        <v>32</v>
      </c>
      <c r="K568" s="448">
        <v>0.04</v>
      </c>
      <c r="L568" s="448">
        <v>1.28</v>
      </c>
      <c r="M568" s="448">
        <f t="shared" si="16"/>
        <v>-4.3</v>
      </c>
      <c r="N568" s="448">
        <f t="shared" si="17"/>
        <v>-77.06</v>
      </c>
      <c r="O568" s="461"/>
    </row>
    <row r="569" s="419" customFormat="1" customHeight="1" spans="1:15">
      <c r="A569" s="443" t="s">
        <v>1798</v>
      </c>
      <c r="B569" s="444" t="s">
        <v>1799</v>
      </c>
      <c r="C569" s="445"/>
      <c r="D569" s="446" t="s">
        <v>679</v>
      </c>
      <c r="E569" s="446" t="s">
        <v>70</v>
      </c>
      <c r="F569" s="446" t="s">
        <v>671</v>
      </c>
      <c r="G569" s="447">
        <v>31</v>
      </c>
      <c r="H569" s="448">
        <v>0.3</v>
      </c>
      <c r="I569" s="447">
        <v>9.26</v>
      </c>
      <c r="J569" s="460">
        <v>31</v>
      </c>
      <c r="K569" s="448">
        <v>0.07</v>
      </c>
      <c r="L569" s="448">
        <v>2.17</v>
      </c>
      <c r="M569" s="448">
        <f t="shared" si="16"/>
        <v>-7.09</v>
      </c>
      <c r="N569" s="448">
        <f t="shared" si="17"/>
        <v>-76.57</v>
      </c>
      <c r="O569" s="461"/>
    </row>
    <row r="570" s="419" customFormat="1" customHeight="1" spans="1:15">
      <c r="A570" s="443" t="s">
        <v>1800</v>
      </c>
      <c r="B570" s="444" t="s">
        <v>1801</v>
      </c>
      <c r="C570" s="445"/>
      <c r="D570" s="446" t="s">
        <v>679</v>
      </c>
      <c r="E570" s="446" t="s">
        <v>70</v>
      </c>
      <c r="F570" s="446" t="s">
        <v>671</v>
      </c>
      <c r="G570" s="447">
        <v>25</v>
      </c>
      <c r="H570" s="448">
        <v>0.34</v>
      </c>
      <c r="I570" s="447">
        <v>8.55</v>
      </c>
      <c r="J570" s="460">
        <v>25</v>
      </c>
      <c r="K570" s="448">
        <v>0.08</v>
      </c>
      <c r="L570" s="448">
        <v>2</v>
      </c>
      <c r="M570" s="448">
        <f t="shared" si="16"/>
        <v>-6.55</v>
      </c>
      <c r="N570" s="448">
        <f t="shared" si="17"/>
        <v>-76.61</v>
      </c>
      <c r="O570" s="461"/>
    </row>
    <row r="571" s="419" customFormat="1" customHeight="1" spans="1:15">
      <c r="A571" s="443" t="s">
        <v>1802</v>
      </c>
      <c r="B571" s="444" t="s">
        <v>1803</v>
      </c>
      <c r="C571" s="445"/>
      <c r="D571" s="446" t="s">
        <v>679</v>
      </c>
      <c r="E571" s="446" t="s">
        <v>675</v>
      </c>
      <c r="F571" s="446" t="s">
        <v>671</v>
      </c>
      <c r="G571" s="447">
        <v>3</v>
      </c>
      <c r="H571" s="448">
        <v>2.65</v>
      </c>
      <c r="I571" s="447">
        <v>7.96</v>
      </c>
      <c r="J571" s="460">
        <v>3</v>
      </c>
      <c r="K571" s="448">
        <v>0.62</v>
      </c>
      <c r="L571" s="448">
        <v>1.86</v>
      </c>
      <c r="M571" s="448">
        <f t="shared" si="16"/>
        <v>-6.1</v>
      </c>
      <c r="N571" s="448">
        <f t="shared" si="17"/>
        <v>-76.63</v>
      </c>
      <c r="O571" s="461"/>
    </row>
    <row r="572" s="419" customFormat="1" customHeight="1" spans="1:15">
      <c r="A572" s="443" t="s">
        <v>1804</v>
      </c>
      <c r="B572" s="444" t="s">
        <v>1805</v>
      </c>
      <c r="C572" s="445"/>
      <c r="D572" s="446" t="s">
        <v>679</v>
      </c>
      <c r="E572" s="446" t="s">
        <v>675</v>
      </c>
      <c r="F572" s="446" t="s">
        <v>671</v>
      </c>
      <c r="G572" s="447">
        <v>1720</v>
      </c>
      <c r="H572" s="448">
        <v>2.25</v>
      </c>
      <c r="I572" s="447">
        <v>3873.67</v>
      </c>
      <c r="J572" s="460">
        <v>1720</v>
      </c>
      <c r="K572" s="448">
        <v>0.53</v>
      </c>
      <c r="L572" s="448">
        <v>911.6</v>
      </c>
      <c r="M572" s="448">
        <f t="shared" si="16"/>
        <v>-2962.07</v>
      </c>
      <c r="N572" s="448">
        <f t="shared" si="17"/>
        <v>-76.47</v>
      </c>
      <c r="O572" s="461"/>
    </row>
    <row r="573" s="419" customFormat="1" customHeight="1" spans="1:15">
      <c r="A573" s="443" t="s">
        <v>1806</v>
      </c>
      <c r="B573" s="444" t="s">
        <v>1807</v>
      </c>
      <c r="C573" s="445"/>
      <c r="D573" s="446" t="s">
        <v>679</v>
      </c>
      <c r="E573" s="446" t="s">
        <v>675</v>
      </c>
      <c r="F573" s="446" t="s">
        <v>671</v>
      </c>
      <c r="G573" s="447">
        <v>20</v>
      </c>
      <c r="H573" s="448">
        <v>3.54</v>
      </c>
      <c r="I573" s="447">
        <v>70.79</v>
      </c>
      <c r="J573" s="460">
        <v>20</v>
      </c>
      <c r="K573" s="448">
        <v>0.83</v>
      </c>
      <c r="L573" s="448">
        <v>16.6</v>
      </c>
      <c r="M573" s="448">
        <f t="shared" si="16"/>
        <v>-54.19</v>
      </c>
      <c r="N573" s="448">
        <f t="shared" si="17"/>
        <v>-76.55</v>
      </c>
      <c r="O573" s="461"/>
    </row>
    <row r="574" s="419" customFormat="1" customHeight="1" spans="1:15">
      <c r="A574" s="443" t="s">
        <v>1808</v>
      </c>
      <c r="B574" s="444" t="s">
        <v>1809</v>
      </c>
      <c r="C574" s="445"/>
      <c r="D574" s="446" t="s">
        <v>679</v>
      </c>
      <c r="E574" s="446" t="s">
        <v>675</v>
      </c>
      <c r="F574" s="446" t="s">
        <v>671</v>
      </c>
      <c r="G574" s="447">
        <v>50</v>
      </c>
      <c r="H574" s="448">
        <v>4.42</v>
      </c>
      <c r="I574" s="447">
        <v>221.24</v>
      </c>
      <c r="J574" s="460">
        <v>50</v>
      </c>
      <c r="K574" s="448">
        <v>1.03</v>
      </c>
      <c r="L574" s="448">
        <v>51.5</v>
      </c>
      <c r="M574" s="448">
        <f t="shared" si="16"/>
        <v>-169.74</v>
      </c>
      <c r="N574" s="448">
        <f t="shared" si="17"/>
        <v>-76.72</v>
      </c>
      <c r="O574" s="461"/>
    </row>
    <row r="575" s="419" customFormat="1" customHeight="1" spans="1:15">
      <c r="A575" s="443" t="s">
        <v>1810</v>
      </c>
      <c r="B575" s="444" t="s">
        <v>1811</v>
      </c>
      <c r="C575" s="445"/>
      <c r="D575" s="446" t="s">
        <v>679</v>
      </c>
      <c r="E575" s="446" t="s">
        <v>675</v>
      </c>
      <c r="F575" s="446" t="s">
        <v>671</v>
      </c>
      <c r="G575" s="447">
        <v>27</v>
      </c>
      <c r="H575" s="448">
        <v>3.54</v>
      </c>
      <c r="I575" s="447">
        <v>95.57</v>
      </c>
      <c r="J575" s="460">
        <v>27</v>
      </c>
      <c r="K575" s="448">
        <v>0.83</v>
      </c>
      <c r="L575" s="448">
        <v>22.41</v>
      </c>
      <c r="M575" s="448">
        <f t="shared" si="16"/>
        <v>-73.16</v>
      </c>
      <c r="N575" s="448">
        <f t="shared" si="17"/>
        <v>-76.55</v>
      </c>
      <c r="O575" s="461"/>
    </row>
    <row r="576" s="419" customFormat="1" customHeight="1" spans="1:15">
      <c r="A576" s="443" t="s">
        <v>1812</v>
      </c>
      <c r="B576" s="444" t="s">
        <v>1813</v>
      </c>
      <c r="C576" s="445"/>
      <c r="D576" s="446" t="s">
        <v>679</v>
      </c>
      <c r="E576" s="446" t="s">
        <v>675</v>
      </c>
      <c r="F576" s="446" t="s">
        <v>671</v>
      </c>
      <c r="G576" s="447">
        <v>40</v>
      </c>
      <c r="H576" s="448">
        <v>3.06</v>
      </c>
      <c r="I576" s="447">
        <v>122.53</v>
      </c>
      <c r="J576" s="460">
        <v>40</v>
      </c>
      <c r="K576" s="448">
        <v>0.72</v>
      </c>
      <c r="L576" s="448">
        <v>28.8</v>
      </c>
      <c r="M576" s="448">
        <f t="shared" si="16"/>
        <v>-93.73</v>
      </c>
      <c r="N576" s="448">
        <f t="shared" si="17"/>
        <v>-76.5</v>
      </c>
      <c r="O576" s="461"/>
    </row>
    <row r="577" s="419" customFormat="1" customHeight="1" spans="1:15">
      <c r="A577" s="443" t="s">
        <v>1814</v>
      </c>
      <c r="B577" s="444" t="s">
        <v>1815</v>
      </c>
      <c r="C577" s="445"/>
      <c r="D577" s="446" t="s">
        <v>679</v>
      </c>
      <c r="E577" s="446" t="s">
        <v>675</v>
      </c>
      <c r="F577" s="446" t="s">
        <v>671</v>
      </c>
      <c r="G577" s="447">
        <v>5</v>
      </c>
      <c r="H577" s="448">
        <v>1.33</v>
      </c>
      <c r="I577" s="447">
        <v>6.64</v>
      </c>
      <c r="J577" s="460">
        <v>5</v>
      </c>
      <c r="K577" s="448">
        <v>0.31</v>
      </c>
      <c r="L577" s="448">
        <v>1.55</v>
      </c>
      <c r="M577" s="448">
        <f t="shared" si="16"/>
        <v>-5.09</v>
      </c>
      <c r="N577" s="448">
        <f t="shared" si="17"/>
        <v>-76.66</v>
      </c>
      <c r="O577" s="461"/>
    </row>
    <row r="578" s="419" customFormat="1" customHeight="1" spans="1:15">
      <c r="A578" s="443" t="s">
        <v>1816</v>
      </c>
      <c r="B578" s="444" t="s">
        <v>1817</v>
      </c>
      <c r="C578" s="445"/>
      <c r="D578" s="446" t="s">
        <v>677</v>
      </c>
      <c r="E578" s="446" t="s">
        <v>675</v>
      </c>
      <c r="F578" s="446" t="s">
        <v>671</v>
      </c>
      <c r="G578" s="447">
        <v>1</v>
      </c>
      <c r="H578" s="448">
        <v>23.74</v>
      </c>
      <c r="I578" s="447">
        <v>23.74</v>
      </c>
      <c r="J578" s="460">
        <v>1</v>
      </c>
      <c r="K578" s="448">
        <v>5.55</v>
      </c>
      <c r="L578" s="448">
        <v>5.55</v>
      </c>
      <c r="M578" s="448">
        <f t="shared" si="16"/>
        <v>-18.19</v>
      </c>
      <c r="N578" s="448">
        <f t="shared" si="17"/>
        <v>-76.62</v>
      </c>
      <c r="O578" s="461"/>
    </row>
    <row r="579" s="419" customFormat="1" customHeight="1" spans="1:15">
      <c r="A579" s="443" t="s">
        <v>1818</v>
      </c>
      <c r="B579" s="444" t="s">
        <v>1819</v>
      </c>
      <c r="C579" s="445"/>
      <c r="D579" s="446" t="s">
        <v>679</v>
      </c>
      <c r="E579" s="446" t="s">
        <v>672</v>
      </c>
      <c r="F579" s="446" t="s">
        <v>671</v>
      </c>
      <c r="G579" s="447">
        <v>35</v>
      </c>
      <c r="H579" s="448">
        <v>0.1</v>
      </c>
      <c r="I579" s="447">
        <v>3.5</v>
      </c>
      <c r="J579" s="460">
        <v>35</v>
      </c>
      <c r="K579" s="448">
        <v>0.03</v>
      </c>
      <c r="L579" s="448">
        <v>1.05</v>
      </c>
      <c r="M579" s="448">
        <f t="shared" si="16"/>
        <v>-2.45</v>
      </c>
      <c r="N579" s="448">
        <f t="shared" si="17"/>
        <v>-70</v>
      </c>
      <c r="O579" s="461"/>
    </row>
    <row r="580" s="419" customFormat="1" customHeight="1" spans="1:15">
      <c r="A580" s="443" t="s">
        <v>1820</v>
      </c>
      <c r="B580" s="444" t="s">
        <v>1821</v>
      </c>
      <c r="C580" s="445"/>
      <c r="D580" s="446" t="s">
        <v>679</v>
      </c>
      <c r="E580" s="446" t="s">
        <v>672</v>
      </c>
      <c r="F580" s="446" t="s">
        <v>671</v>
      </c>
      <c r="G580" s="447">
        <v>213</v>
      </c>
      <c r="H580" s="448">
        <v>0.22</v>
      </c>
      <c r="I580" s="447">
        <v>47.14</v>
      </c>
      <c r="J580" s="460">
        <v>213</v>
      </c>
      <c r="K580" s="448">
        <v>0.06</v>
      </c>
      <c r="L580" s="448">
        <v>12.78</v>
      </c>
      <c r="M580" s="448">
        <f t="shared" si="16"/>
        <v>-34.36</v>
      </c>
      <c r="N580" s="448">
        <f t="shared" si="17"/>
        <v>-72.89</v>
      </c>
      <c r="O580" s="461"/>
    </row>
    <row r="581" s="419" customFormat="1" customHeight="1" spans="1:15">
      <c r="A581" s="443" t="s">
        <v>1822</v>
      </c>
      <c r="B581" s="444" t="s">
        <v>1823</v>
      </c>
      <c r="C581" s="445"/>
      <c r="D581" s="446" t="s">
        <v>679</v>
      </c>
      <c r="E581" s="446" t="s">
        <v>675</v>
      </c>
      <c r="F581" s="446" t="s">
        <v>671</v>
      </c>
      <c r="G581" s="447">
        <v>98</v>
      </c>
      <c r="H581" s="448">
        <v>0.35</v>
      </c>
      <c r="I581" s="447">
        <v>34.69</v>
      </c>
      <c r="J581" s="460">
        <v>98</v>
      </c>
      <c r="K581" s="448">
        <v>0.08</v>
      </c>
      <c r="L581" s="448">
        <v>7.84</v>
      </c>
      <c r="M581" s="448">
        <f t="shared" si="16"/>
        <v>-26.85</v>
      </c>
      <c r="N581" s="448">
        <f t="shared" si="17"/>
        <v>-77.4</v>
      </c>
      <c r="O581" s="461"/>
    </row>
    <row r="582" s="419" customFormat="1" customHeight="1" spans="1:15">
      <c r="A582" s="443" t="s">
        <v>1824</v>
      </c>
      <c r="B582" s="444" t="s">
        <v>1825</v>
      </c>
      <c r="C582" s="445"/>
      <c r="D582" s="446" t="s">
        <v>679</v>
      </c>
      <c r="E582" s="446" t="s">
        <v>675</v>
      </c>
      <c r="F582" s="446" t="s">
        <v>671</v>
      </c>
      <c r="G582" s="447">
        <v>2313</v>
      </c>
      <c r="H582" s="448">
        <v>0.07</v>
      </c>
      <c r="I582" s="447">
        <v>169.15</v>
      </c>
      <c r="J582" s="460">
        <v>2313</v>
      </c>
      <c r="K582" s="448">
        <v>0.02</v>
      </c>
      <c r="L582" s="448">
        <v>46.26</v>
      </c>
      <c r="M582" s="448">
        <f t="shared" si="16"/>
        <v>-122.89</v>
      </c>
      <c r="N582" s="448">
        <f t="shared" si="17"/>
        <v>-72.65</v>
      </c>
      <c r="O582" s="461"/>
    </row>
    <row r="583" s="419" customFormat="1" customHeight="1" spans="1:15">
      <c r="A583" s="443" t="s">
        <v>1826</v>
      </c>
      <c r="B583" s="444" t="s">
        <v>1827</v>
      </c>
      <c r="C583" s="445"/>
      <c r="D583" s="446" t="s">
        <v>679</v>
      </c>
      <c r="E583" s="446" t="s">
        <v>675</v>
      </c>
      <c r="F583" s="446" t="s">
        <v>671</v>
      </c>
      <c r="G583" s="447">
        <v>48</v>
      </c>
      <c r="H583" s="448">
        <v>0.09</v>
      </c>
      <c r="I583" s="447">
        <v>4.38</v>
      </c>
      <c r="J583" s="460">
        <v>48</v>
      </c>
      <c r="K583" s="448">
        <v>0.02</v>
      </c>
      <c r="L583" s="448">
        <v>0.96</v>
      </c>
      <c r="M583" s="448">
        <f t="shared" si="16"/>
        <v>-3.42</v>
      </c>
      <c r="N583" s="448">
        <f t="shared" si="17"/>
        <v>-78.08</v>
      </c>
      <c r="O583" s="461"/>
    </row>
    <row r="584" s="419" customFormat="1" customHeight="1" spans="1:15">
      <c r="A584" s="443" t="s">
        <v>1828</v>
      </c>
      <c r="B584" s="444" t="s">
        <v>1829</v>
      </c>
      <c r="C584" s="445"/>
      <c r="D584" s="446" t="s">
        <v>679</v>
      </c>
      <c r="E584" s="446" t="s">
        <v>672</v>
      </c>
      <c r="F584" s="446" t="s">
        <v>671</v>
      </c>
      <c r="G584" s="447">
        <v>27</v>
      </c>
      <c r="H584" s="448">
        <v>9.42</v>
      </c>
      <c r="I584" s="447">
        <v>254.23</v>
      </c>
      <c r="J584" s="460">
        <v>27</v>
      </c>
      <c r="K584" s="448">
        <v>2.65</v>
      </c>
      <c r="L584" s="448">
        <v>71.55</v>
      </c>
      <c r="M584" s="448">
        <f t="shared" ref="M584:M647" si="18">L584-I584</f>
        <v>-182.68</v>
      </c>
      <c r="N584" s="448">
        <f t="shared" ref="N584:N647" si="19">IF(I584=0,0,ROUND(M584/I584*100,2))</f>
        <v>-71.86</v>
      </c>
      <c r="O584" s="461"/>
    </row>
    <row r="585" s="419" customFormat="1" customHeight="1" spans="1:15">
      <c r="A585" s="443" t="s">
        <v>1830</v>
      </c>
      <c r="B585" s="444" t="s">
        <v>1831</v>
      </c>
      <c r="C585" s="445"/>
      <c r="D585" s="446" t="s">
        <v>677</v>
      </c>
      <c r="E585" s="446" t="s">
        <v>675</v>
      </c>
      <c r="F585" s="446" t="s">
        <v>671</v>
      </c>
      <c r="G585" s="447">
        <v>8</v>
      </c>
      <c r="H585" s="448">
        <v>49.14</v>
      </c>
      <c r="I585" s="447">
        <v>393.15</v>
      </c>
      <c r="J585" s="460">
        <v>8</v>
      </c>
      <c r="K585" s="448">
        <v>11.48</v>
      </c>
      <c r="L585" s="448">
        <v>91.84</v>
      </c>
      <c r="M585" s="448">
        <f t="shared" si="18"/>
        <v>-301.31</v>
      </c>
      <c r="N585" s="448">
        <f t="shared" si="19"/>
        <v>-76.64</v>
      </c>
      <c r="O585" s="461"/>
    </row>
    <row r="586" s="419" customFormat="1" customHeight="1" spans="1:15">
      <c r="A586" s="443" t="s">
        <v>1832</v>
      </c>
      <c r="B586" s="444" t="s">
        <v>1833</v>
      </c>
      <c r="C586" s="445"/>
      <c r="D586" s="446" t="s">
        <v>677</v>
      </c>
      <c r="E586" s="446" t="s">
        <v>675</v>
      </c>
      <c r="F586" s="446" t="s">
        <v>671</v>
      </c>
      <c r="G586" s="447">
        <v>1</v>
      </c>
      <c r="H586" s="448">
        <v>29.91</v>
      </c>
      <c r="I586" s="447">
        <v>29.91</v>
      </c>
      <c r="J586" s="460">
        <v>1</v>
      </c>
      <c r="K586" s="448">
        <v>6.99</v>
      </c>
      <c r="L586" s="448">
        <v>6.99</v>
      </c>
      <c r="M586" s="448">
        <f t="shared" si="18"/>
        <v>-22.92</v>
      </c>
      <c r="N586" s="448">
        <f t="shared" si="19"/>
        <v>-76.63</v>
      </c>
      <c r="O586" s="461"/>
    </row>
    <row r="587" s="419" customFormat="1" customHeight="1" spans="1:15">
      <c r="A587" s="443" t="s">
        <v>1834</v>
      </c>
      <c r="B587" s="444" t="s">
        <v>1835</v>
      </c>
      <c r="C587" s="445"/>
      <c r="D587" s="446" t="s">
        <v>677</v>
      </c>
      <c r="E587" s="446" t="s">
        <v>675</v>
      </c>
      <c r="F587" s="446" t="s">
        <v>671</v>
      </c>
      <c r="G587" s="447">
        <v>9</v>
      </c>
      <c r="H587" s="448">
        <v>22.51</v>
      </c>
      <c r="I587" s="447">
        <v>202.55</v>
      </c>
      <c r="J587" s="460">
        <v>9</v>
      </c>
      <c r="K587" s="448">
        <v>5.26</v>
      </c>
      <c r="L587" s="448">
        <v>47.34</v>
      </c>
      <c r="M587" s="448">
        <f t="shared" si="18"/>
        <v>-155.21</v>
      </c>
      <c r="N587" s="448">
        <f t="shared" si="19"/>
        <v>-76.63</v>
      </c>
      <c r="O587" s="461"/>
    </row>
    <row r="588" s="419" customFormat="1" customHeight="1" spans="1:15">
      <c r="A588" s="443" t="s">
        <v>1836</v>
      </c>
      <c r="B588" s="444" t="s">
        <v>1837</v>
      </c>
      <c r="C588" s="445"/>
      <c r="D588" s="446" t="s">
        <v>677</v>
      </c>
      <c r="E588" s="446" t="s">
        <v>675</v>
      </c>
      <c r="F588" s="446" t="s">
        <v>671</v>
      </c>
      <c r="G588" s="447">
        <v>14</v>
      </c>
      <c r="H588" s="448">
        <v>91.51</v>
      </c>
      <c r="I588" s="447">
        <v>1281.16</v>
      </c>
      <c r="J588" s="460">
        <v>14</v>
      </c>
      <c r="K588" s="448">
        <v>21.38</v>
      </c>
      <c r="L588" s="448">
        <v>299.32</v>
      </c>
      <c r="M588" s="448">
        <f t="shared" si="18"/>
        <v>-981.84</v>
      </c>
      <c r="N588" s="448">
        <f t="shared" si="19"/>
        <v>-76.64</v>
      </c>
      <c r="O588" s="461"/>
    </row>
    <row r="589" s="419" customFormat="1" customHeight="1" spans="1:15">
      <c r="A589" s="443" t="s">
        <v>1838</v>
      </c>
      <c r="B589" s="444" t="s">
        <v>1839</v>
      </c>
      <c r="C589" s="445"/>
      <c r="D589" s="446" t="s">
        <v>677</v>
      </c>
      <c r="E589" s="446" t="s">
        <v>675</v>
      </c>
      <c r="F589" s="446" t="s">
        <v>671</v>
      </c>
      <c r="G589" s="447">
        <v>6</v>
      </c>
      <c r="H589" s="448">
        <v>5.13</v>
      </c>
      <c r="I589" s="447">
        <v>30.77</v>
      </c>
      <c r="J589" s="460">
        <v>6</v>
      </c>
      <c r="K589" s="448">
        <v>1.2</v>
      </c>
      <c r="L589" s="448">
        <v>7.2</v>
      </c>
      <c r="M589" s="448">
        <f t="shared" si="18"/>
        <v>-23.57</v>
      </c>
      <c r="N589" s="448">
        <f t="shared" si="19"/>
        <v>-76.6</v>
      </c>
      <c r="O589" s="461"/>
    </row>
    <row r="590" s="419" customFormat="1" customHeight="1" spans="1:15">
      <c r="A590" s="443" t="s">
        <v>1840</v>
      </c>
      <c r="B590" s="444" t="s">
        <v>1841</v>
      </c>
      <c r="C590" s="445"/>
      <c r="D590" s="446" t="s">
        <v>677</v>
      </c>
      <c r="E590" s="446" t="s">
        <v>675</v>
      </c>
      <c r="F590" s="446" t="s">
        <v>671</v>
      </c>
      <c r="G590" s="447">
        <v>8</v>
      </c>
      <c r="H590" s="448">
        <v>4.91</v>
      </c>
      <c r="I590" s="447">
        <v>39.31</v>
      </c>
      <c r="J590" s="460">
        <v>8</v>
      </c>
      <c r="K590" s="448">
        <v>1.15</v>
      </c>
      <c r="L590" s="448">
        <v>9.2</v>
      </c>
      <c r="M590" s="448">
        <f t="shared" si="18"/>
        <v>-30.11</v>
      </c>
      <c r="N590" s="448">
        <f t="shared" si="19"/>
        <v>-76.6</v>
      </c>
      <c r="O590" s="461"/>
    </row>
    <row r="591" s="419" customFormat="1" customHeight="1" spans="1:15">
      <c r="A591" s="443" t="s">
        <v>1842</v>
      </c>
      <c r="B591" s="444" t="s">
        <v>1843</v>
      </c>
      <c r="C591" s="445"/>
      <c r="D591" s="446" t="s">
        <v>677</v>
      </c>
      <c r="E591" s="446" t="s">
        <v>675</v>
      </c>
      <c r="F591" s="446" t="s">
        <v>671</v>
      </c>
      <c r="G591" s="447">
        <v>19</v>
      </c>
      <c r="H591" s="448">
        <v>7.69</v>
      </c>
      <c r="I591" s="447">
        <v>146.16</v>
      </c>
      <c r="J591" s="460">
        <v>19</v>
      </c>
      <c r="K591" s="448">
        <v>1.8</v>
      </c>
      <c r="L591" s="448">
        <v>34.2</v>
      </c>
      <c r="M591" s="448">
        <f t="shared" si="18"/>
        <v>-111.96</v>
      </c>
      <c r="N591" s="448">
        <f t="shared" si="19"/>
        <v>-76.6</v>
      </c>
      <c r="O591" s="461"/>
    </row>
    <row r="592" s="419" customFormat="1" customHeight="1" spans="1:15">
      <c r="A592" s="443" t="s">
        <v>1844</v>
      </c>
      <c r="B592" s="444" t="s">
        <v>1845</v>
      </c>
      <c r="C592" s="445"/>
      <c r="D592" s="446" t="s">
        <v>677</v>
      </c>
      <c r="E592" s="446" t="s">
        <v>675</v>
      </c>
      <c r="F592" s="446" t="s">
        <v>671</v>
      </c>
      <c r="G592" s="447">
        <v>10</v>
      </c>
      <c r="H592" s="448">
        <v>5.72</v>
      </c>
      <c r="I592" s="447">
        <v>57.22</v>
      </c>
      <c r="J592" s="460">
        <v>10</v>
      </c>
      <c r="K592" s="448">
        <v>1.34</v>
      </c>
      <c r="L592" s="448">
        <v>13.4</v>
      </c>
      <c r="M592" s="448">
        <f t="shared" si="18"/>
        <v>-43.82</v>
      </c>
      <c r="N592" s="448">
        <f t="shared" si="19"/>
        <v>-76.58</v>
      </c>
      <c r="O592" s="461"/>
    </row>
    <row r="593" s="419" customFormat="1" customHeight="1" spans="1:15">
      <c r="A593" s="443" t="s">
        <v>1846</v>
      </c>
      <c r="B593" s="444" t="s">
        <v>1847</v>
      </c>
      <c r="C593" s="445"/>
      <c r="D593" s="446" t="s">
        <v>677</v>
      </c>
      <c r="E593" s="446" t="s">
        <v>672</v>
      </c>
      <c r="F593" s="446" t="s">
        <v>671</v>
      </c>
      <c r="G593" s="447">
        <v>9</v>
      </c>
      <c r="H593" s="448">
        <v>24.78</v>
      </c>
      <c r="I593" s="447">
        <v>223.01</v>
      </c>
      <c r="J593" s="460">
        <v>9</v>
      </c>
      <c r="K593" s="448">
        <v>6.97</v>
      </c>
      <c r="L593" s="448">
        <v>62.73</v>
      </c>
      <c r="M593" s="448">
        <f t="shared" si="18"/>
        <v>-160.28</v>
      </c>
      <c r="N593" s="448">
        <f t="shared" si="19"/>
        <v>-71.87</v>
      </c>
      <c r="O593" s="461"/>
    </row>
    <row r="594" s="419" customFormat="1" customHeight="1" spans="1:15">
      <c r="A594" s="443" t="s">
        <v>1848</v>
      </c>
      <c r="B594" s="444" t="s">
        <v>1849</v>
      </c>
      <c r="C594" s="445"/>
      <c r="D594" s="446" t="s">
        <v>677</v>
      </c>
      <c r="E594" s="446" t="s">
        <v>675</v>
      </c>
      <c r="F594" s="446" t="s">
        <v>671</v>
      </c>
      <c r="G594" s="447">
        <v>1</v>
      </c>
      <c r="H594" s="448">
        <v>11.11</v>
      </c>
      <c r="I594" s="447">
        <v>11.11</v>
      </c>
      <c r="J594" s="460">
        <v>1</v>
      </c>
      <c r="K594" s="448">
        <v>2.6</v>
      </c>
      <c r="L594" s="448">
        <v>2.6</v>
      </c>
      <c r="M594" s="448">
        <f t="shared" si="18"/>
        <v>-8.51</v>
      </c>
      <c r="N594" s="448">
        <f t="shared" si="19"/>
        <v>-76.6</v>
      </c>
      <c r="O594" s="461"/>
    </row>
    <row r="595" s="419" customFormat="1" customHeight="1" spans="1:15">
      <c r="A595" s="443" t="s">
        <v>1850</v>
      </c>
      <c r="B595" s="444" t="s">
        <v>1851</v>
      </c>
      <c r="C595" s="445"/>
      <c r="D595" s="446" t="s">
        <v>677</v>
      </c>
      <c r="E595" s="446" t="s">
        <v>675</v>
      </c>
      <c r="F595" s="446" t="s">
        <v>671</v>
      </c>
      <c r="G595" s="447">
        <v>16</v>
      </c>
      <c r="H595" s="448">
        <v>12.39</v>
      </c>
      <c r="I595" s="447">
        <v>198.28</v>
      </c>
      <c r="J595" s="460">
        <v>16</v>
      </c>
      <c r="K595" s="448">
        <v>2.9</v>
      </c>
      <c r="L595" s="448">
        <v>46.4</v>
      </c>
      <c r="M595" s="448">
        <f t="shared" si="18"/>
        <v>-151.88</v>
      </c>
      <c r="N595" s="448">
        <f t="shared" si="19"/>
        <v>-76.6</v>
      </c>
      <c r="O595" s="461"/>
    </row>
    <row r="596" s="419" customFormat="1" customHeight="1" spans="1:15">
      <c r="A596" s="443" t="s">
        <v>1852</v>
      </c>
      <c r="B596" s="444" t="s">
        <v>1853</v>
      </c>
      <c r="C596" s="445"/>
      <c r="D596" s="446" t="s">
        <v>677</v>
      </c>
      <c r="E596" s="446" t="s">
        <v>675</v>
      </c>
      <c r="F596" s="446" t="s">
        <v>671</v>
      </c>
      <c r="G596" s="447">
        <v>1</v>
      </c>
      <c r="H596" s="448">
        <v>13</v>
      </c>
      <c r="I596" s="447">
        <v>13</v>
      </c>
      <c r="J596" s="460">
        <v>1</v>
      </c>
      <c r="K596" s="448">
        <v>3.04</v>
      </c>
      <c r="L596" s="448">
        <v>3.04</v>
      </c>
      <c r="M596" s="448">
        <f t="shared" si="18"/>
        <v>-9.96</v>
      </c>
      <c r="N596" s="448">
        <f t="shared" si="19"/>
        <v>-76.62</v>
      </c>
      <c r="O596" s="461"/>
    </row>
    <row r="597" s="419" customFormat="1" customHeight="1" spans="1:15">
      <c r="A597" s="443" t="s">
        <v>1854</v>
      </c>
      <c r="B597" s="444" t="s">
        <v>1855</v>
      </c>
      <c r="C597" s="445"/>
      <c r="D597" s="446" t="s">
        <v>677</v>
      </c>
      <c r="E597" s="446" t="s">
        <v>675</v>
      </c>
      <c r="F597" s="446" t="s">
        <v>671</v>
      </c>
      <c r="G597" s="447">
        <v>3</v>
      </c>
      <c r="H597" s="448">
        <v>53.92</v>
      </c>
      <c r="I597" s="447">
        <v>161.75</v>
      </c>
      <c r="J597" s="460">
        <v>3</v>
      </c>
      <c r="K597" s="448">
        <v>12.6</v>
      </c>
      <c r="L597" s="448">
        <v>37.8</v>
      </c>
      <c r="M597" s="448">
        <f t="shared" si="18"/>
        <v>-123.95</v>
      </c>
      <c r="N597" s="448">
        <f t="shared" si="19"/>
        <v>-76.63</v>
      </c>
      <c r="O597" s="461"/>
    </row>
    <row r="598" s="419" customFormat="1" customHeight="1" spans="1:15">
      <c r="A598" s="443" t="s">
        <v>1856</v>
      </c>
      <c r="B598" s="444" t="s">
        <v>1857</v>
      </c>
      <c r="C598" s="445"/>
      <c r="D598" s="446" t="s">
        <v>677</v>
      </c>
      <c r="E598" s="446" t="s">
        <v>675</v>
      </c>
      <c r="F598" s="446" t="s">
        <v>671</v>
      </c>
      <c r="G598" s="447">
        <v>5</v>
      </c>
      <c r="H598" s="448">
        <v>21.37</v>
      </c>
      <c r="I598" s="447">
        <v>106.85</v>
      </c>
      <c r="J598" s="460">
        <v>5</v>
      </c>
      <c r="K598" s="448">
        <v>4.99</v>
      </c>
      <c r="L598" s="448">
        <v>24.95</v>
      </c>
      <c r="M598" s="448">
        <f t="shared" si="18"/>
        <v>-81.9</v>
      </c>
      <c r="N598" s="448">
        <f t="shared" si="19"/>
        <v>-76.65</v>
      </c>
      <c r="O598" s="461"/>
    </row>
    <row r="599" s="419" customFormat="1" customHeight="1" spans="1:15">
      <c r="A599" s="443" t="s">
        <v>1858</v>
      </c>
      <c r="B599" s="444" t="s">
        <v>1859</v>
      </c>
      <c r="C599" s="445"/>
      <c r="D599" s="446" t="s">
        <v>677</v>
      </c>
      <c r="E599" s="446" t="s">
        <v>675</v>
      </c>
      <c r="F599" s="446" t="s">
        <v>671</v>
      </c>
      <c r="G599" s="447">
        <v>20</v>
      </c>
      <c r="H599" s="448">
        <v>5.13</v>
      </c>
      <c r="I599" s="447">
        <v>102.56</v>
      </c>
      <c r="J599" s="460">
        <v>20</v>
      </c>
      <c r="K599" s="448">
        <v>1.2</v>
      </c>
      <c r="L599" s="448">
        <v>24</v>
      </c>
      <c r="M599" s="448">
        <f t="shared" si="18"/>
        <v>-78.56</v>
      </c>
      <c r="N599" s="448">
        <f t="shared" si="19"/>
        <v>-76.6</v>
      </c>
      <c r="O599" s="461"/>
    </row>
    <row r="600" s="419" customFormat="1" customHeight="1" spans="1:15">
      <c r="A600" s="443" t="s">
        <v>1860</v>
      </c>
      <c r="B600" s="444" t="s">
        <v>1861</v>
      </c>
      <c r="C600" s="445"/>
      <c r="D600" s="446" t="s">
        <v>677</v>
      </c>
      <c r="E600" s="446" t="s">
        <v>675</v>
      </c>
      <c r="F600" s="446" t="s">
        <v>671</v>
      </c>
      <c r="G600" s="447">
        <v>7</v>
      </c>
      <c r="H600" s="448">
        <v>59.83</v>
      </c>
      <c r="I600" s="447">
        <v>418.8</v>
      </c>
      <c r="J600" s="460">
        <v>7</v>
      </c>
      <c r="K600" s="448">
        <v>13.98</v>
      </c>
      <c r="L600" s="448">
        <v>97.86</v>
      </c>
      <c r="M600" s="448">
        <f t="shared" si="18"/>
        <v>-320.94</v>
      </c>
      <c r="N600" s="448">
        <f t="shared" si="19"/>
        <v>-76.63</v>
      </c>
      <c r="O600" s="461"/>
    </row>
    <row r="601" s="419" customFormat="1" customHeight="1" spans="1:15">
      <c r="A601" s="443" t="s">
        <v>1862</v>
      </c>
      <c r="B601" s="444" t="s">
        <v>1863</v>
      </c>
      <c r="C601" s="445"/>
      <c r="D601" s="446" t="s">
        <v>677</v>
      </c>
      <c r="E601" s="446" t="s">
        <v>675</v>
      </c>
      <c r="F601" s="446" t="s">
        <v>671</v>
      </c>
      <c r="G601" s="447">
        <v>3</v>
      </c>
      <c r="H601" s="448">
        <v>16</v>
      </c>
      <c r="I601" s="447">
        <v>48</v>
      </c>
      <c r="J601" s="460">
        <v>3</v>
      </c>
      <c r="K601" s="448">
        <v>3.74</v>
      </c>
      <c r="L601" s="448">
        <v>11.22</v>
      </c>
      <c r="M601" s="448">
        <f t="shared" si="18"/>
        <v>-36.78</v>
      </c>
      <c r="N601" s="448">
        <f t="shared" si="19"/>
        <v>-76.63</v>
      </c>
      <c r="O601" s="461"/>
    </row>
    <row r="602" s="419" customFormat="1" customHeight="1" spans="1:15">
      <c r="A602" s="443" t="s">
        <v>1864</v>
      </c>
      <c r="B602" s="444" t="s">
        <v>1865</v>
      </c>
      <c r="C602" s="445"/>
      <c r="D602" s="446" t="s">
        <v>677</v>
      </c>
      <c r="E602" s="446" t="s">
        <v>672</v>
      </c>
      <c r="F602" s="446" t="s">
        <v>671</v>
      </c>
      <c r="G602" s="447">
        <v>8</v>
      </c>
      <c r="H602" s="448">
        <v>40.81</v>
      </c>
      <c r="I602" s="447">
        <v>326.5</v>
      </c>
      <c r="J602" s="460">
        <v>8</v>
      </c>
      <c r="K602" s="448">
        <v>11.47</v>
      </c>
      <c r="L602" s="448">
        <v>91.76</v>
      </c>
      <c r="M602" s="448">
        <f t="shared" si="18"/>
        <v>-234.74</v>
      </c>
      <c r="N602" s="448">
        <f t="shared" si="19"/>
        <v>-71.9</v>
      </c>
      <c r="O602" s="461"/>
    </row>
    <row r="603" s="419" customFormat="1" customHeight="1" spans="1:15">
      <c r="A603" s="443" t="s">
        <v>1866</v>
      </c>
      <c r="B603" s="444" t="s">
        <v>1867</v>
      </c>
      <c r="C603" s="445"/>
      <c r="D603" s="446" t="s">
        <v>677</v>
      </c>
      <c r="E603" s="446" t="s">
        <v>675</v>
      </c>
      <c r="F603" s="446" t="s">
        <v>671</v>
      </c>
      <c r="G603" s="447">
        <v>3</v>
      </c>
      <c r="H603" s="448">
        <v>38.8</v>
      </c>
      <c r="I603" s="447">
        <v>116.39</v>
      </c>
      <c r="J603" s="460">
        <v>3</v>
      </c>
      <c r="K603" s="448">
        <v>9.07</v>
      </c>
      <c r="L603" s="448">
        <v>27.21</v>
      </c>
      <c r="M603" s="448">
        <f t="shared" si="18"/>
        <v>-89.18</v>
      </c>
      <c r="N603" s="448">
        <f t="shared" si="19"/>
        <v>-76.62</v>
      </c>
      <c r="O603" s="461"/>
    </row>
    <row r="604" s="419" customFormat="1" customHeight="1" spans="1:15">
      <c r="A604" s="443" t="s">
        <v>1868</v>
      </c>
      <c r="B604" s="444" t="s">
        <v>1869</v>
      </c>
      <c r="C604" s="445"/>
      <c r="D604" s="446" t="s">
        <v>677</v>
      </c>
      <c r="E604" s="446" t="s">
        <v>675</v>
      </c>
      <c r="F604" s="446" t="s">
        <v>671</v>
      </c>
      <c r="G604" s="447">
        <v>5</v>
      </c>
      <c r="H604" s="448">
        <v>77.35</v>
      </c>
      <c r="I604" s="447">
        <v>386.76</v>
      </c>
      <c r="J604" s="460">
        <v>5</v>
      </c>
      <c r="K604" s="448">
        <v>18.07</v>
      </c>
      <c r="L604" s="448">
        <v>90.35</v>
      </c>
      <c r="M604" s="448">
        <f t="shared" si="18"/>
        <v>-296.41</v>
      </c>
      <c r="N604" s="448">
        <f t="shared" si="19"/>
        <v>-76.64</v>
      </c>
      <c r="O604" s="461"/>
    </row>
    <row r="605" s="419" customFormat="1" customHeight="1" spans="1:15">
      <c r="A605" s="443" t="s">
        <v>1870</v>
      </c>
      <c r="B605" s="444" t="s">
        <v>1871</v>
      </c>
      <c r="C605" s="445"/>
      <c r="D605" s="446" t="s">
        <v>677</v>
      </c>
      <c r="E605" s="446" t="s">
        <v>672</v>
      </c>
      <c r="F605" s="446" t="s">
        <v>671</v>
      </c>
      <c r="G605" s="447">
        <v>12</v>
      </c>
      <c r="H605" s="448">
        <v>42.73</v>
      </c>
      <c r="I605" s="447">
        <v>512.74</v>
      </c>
      <c r="J605" s="460">
        <v>12</v>
      </c>
      <c r="K605" s="448">
        <v>12.01</v>
      </c>
      <c r="L605" s="448">
        <v>144.12</v>
      </c>
      <c r="M605" s="448">
        <f t="shared" si="18"/>
        <v>-368.62</v>
      </c>
      <c r="N605" s="448">
        <f t="shared" si="19"/>
        <v>-71.89</v>
      </c>
      <c r="O605" s="461"/>
    </row>
    <row r="606" s="419" customFormat="1" customHeight="1" spans="1:15">
      <c r="A606" s="443" t="s">
        <v>1872</v>
      </c>
      <c r="B606" s="444" t="s">
        <v>1873</v>
      </c>
      <c r="C606" s="445"/>
      <c r="D606" s="446" t="s">
        <v>677</v>
      </c>
      <c r="E606" s="446" t="s">
        <v>675</v>
      </c>
      <c r="F606" s="446" t="s">
        <v>671</v>
      </c>
      <c r="G606" s="447">
        <v>23</v>
      </c>
      <c r="H606" s="448">
        <v>43.59</v>
      </c>
      <c r="I606" s="447">
        <v>1002.56</v>
      </c>
      <c r="J606" s="460">
        <v>23</v>
      </c>
      <c r="K606" s="448">
        <v>10.18</v>
      </c>
      <c r="L606" s="448">
        <v>234.14</v>
      </c>
      <c r="M606" s="448">
        <f t="shared" si="18"/>
        <v>-768.42</v>
      </c>
      <c r="N606" s="448">
        <f t="shared" si="19"/>
        <v>-76.65</v>
      </c>
      <c r="O606" s="461"/>
    </row>
    <row r="607" s="419" customFormat="1" customHeight="1" spans="1:15">
      <c r="A607" s="443" t="s">
        <v>1874</v>
      </c>
      <c r="B607" s="444" t="s">
        <v>1875</v>
      </c>
      <c r="C607" s="445"/>
      <c r="D607" s="446" t="s">
        <v>677</v>
      </c>
      <c r="E607" s="446" t="s">
        <v>675</v>
      </c>
      <c r="F607" s="446" t="s">
        <v>671</v>
      </c>
      <c r="G607" s="447">
        <v>8</v>
      </c>
      <c r="H607" s="448">
        <v>31.03</v>
      </c>
      <c r="I607" s="447">
        <v>248.27</v>
      </c>
      <c r="J607" s="460">
        <v>8</v>
      </c>
      <c r="K607" s="448">
        <v>7.25</v>
      </c>
      <c r="L607" s="448">
        <v>58</v>
      </c>
      <c r="M607" s="448">
        <f t="shared" si="18"/>
        <v>-190.27</v>
      </c>
      <c r="N607" s="448">
        <f t="shared" si="19"/>
        <v>-76.64</v>
      </c>
      <c r="O607" s="461"/>
    </row>
    <row r="608" s="419" customFormat="1" customHeight="1" spans="1:15">
      <c r="A608" s="443" t="s">
        <v>1876</v>
      </c>
      <c r="B608" s="444" t="s">
        <v>1877</v>
      </c>
      <c r="C608" s="445"/>
      <c r="D608" s="446" t="s">
        <v>677</v>
      </c>
      <c r="E608" s="446" t="s">
        <v>675</v>
      </c>
      <c r="F608" s="446" t="s">
        <v>671</v>
      </c>
      <c r="G608" s="447">
        <v>6</v>
      </c>
      <c r="H608" s="448">
        <v>35.86</v>
      </c>
      <c r="I608" s="447">
        <v>215.13</v>
      </c>
      <c r="J608" s="460">
        <v>6</v>
      </c>
      <c r="K608" s="448">
        <v>8.38</v>
      </c>
      <c r="L608" s="448">
        <v>50.28</v>
      </c>
      <c r="M608" s="448">
        <f t="shared" si="18"/>
        <v>-164.85</v>
      </c>
      <c r="N608" s="448">
        <f t="shared" si="19"/>
        <v>-76.63</v>
      </c>
      <c r="O608" s="461"/>
    </row>
    <row r="609" s="419" customFormat="1" customHeight="1" spans="1:15">
      <c r="A609" s="443" t="s">
        <v>1878</v>
      </c>
      <c r="B609" s="444" t="s">
        <v>1879</v>
      </c>
      <c r="C609" s="445"/>
      <c r="D609" s="446" t="s">
        <v>677</v>
      </c>
      <c r="E609" s="446" t="s">
        <v>675</v>
      </c>
      <c r="F609" s="446" t="s">
        <v>671</v>
      </c>
      <c r="G609" s="447">
        <v>5</v>
      </c>
      <c r="H609" s="448">
        <v>58.12</v>
      </c>
      <c r="I609" s="447">
        <v>290.59</v>
      </c>
      <c r="J609" s="460">
        <v>5</v>
      </c>
      <c r="K609" s="448">
        <v>13.58</v>
      </c>
      <c r="L609" s="448">
        <v>67.9</v>
      </c>
      <c r="M609" s="448">
        <f t="shared" si="18"/>
        <v>-222.69</v>
      </c>
      <c r="N609" s="448">
        <f t="shared" si="19"/>
        <v>-76.63</v>
      </c>
      <c r="O609" s="461"/>
    </row>
    <row r="610" s="419" customFormat="1" customHeight="1" spans="1:15">
      <c r="A610" s="443" t="s">
        <v>1880</v>
      </c>
      <c r="B610" s="444" t="s">
        <v>1881</v>
      </c>
      <c r="C610" s="445"/>
      <c r="D610" s="446" t="s">
        <v>677</v>
      </c>
      <c r="E610" s="446" t="s">
        <v>672</v>
      </c>
      <c r="F610" s="446" t="s">
        <v>671</v>
      </c>
      <c r="G610" s="447">
        <v>29</v>
      </c>
      <c r="H610" s="448">
        <v>38.83</v>
      </c>
      <c r="I610" s="447">
        <v>1126.18</v>
      </c>
      <c r="J610" s="460">
        <v>29</v>
      </c>
      <c r="K610" s="448">
        <v>10.91</v>
      </c>
      <c r="L610" s="448">
        <v>316.39</v>
      </c>
      <c r="M610" s="448">
        <f t="shared" si="18"/>
        <v>-809.79</v>
      </c>
      <c r="N610" s="448">
        <f t="shared" si="19"/>
        <v>-71.91</v>
      </c>
      <c r="O610" s="461"/>
    </row>
    <row r="611" s="419" customFormat="1" customHeight="1" spans="1:15">
      <c r="A611" s="443" t="s">
        <v>1882</v>
      </c>
      <c r="B611" s="444" t="s">
        <v>1883</v>
      </c>
      <c r="C611" s="445"/>
      <c r="D611" s="446" t="s">
        <v>677</v>
      </c>
      <c r="E611" s="446" t="s">
        <v>672</v>
      </c>
      <c r="F611" s="446" t="s">
        <v>671</v>
      </c>
      <c r="G611" s="447">
        <v>19</v>
      </c>
      <c r="H611" s="448">
        <v>190.26</v>
      </c>
      <c r="I611" s="447">
        <v>3615.03</v>
      </c>
      <c r="J611" s="460">
        <v>19</v>
      </c>
      <c r="K611" s="448">
        <v>53.47</v>
      </c>
      <c r="L611" s="448">
        <v>1015.93</v>
      </c>
      <c r="M611" s="448">
        <f t="shared" si="18"/>
        <v>-2599.1</v>
      </c>
      <c r="N611" s="448">
        <f t="shared" si="19"/>
        <v>-71.9</v>
      </c>
      <c r="O611" s="461"/>
    </row>
    <row r="612" s="419" customFormat="1" customHeight="1" spans="1:15">
      <c r="A612" s="443" t="s">
        <v>1884</v>
      </c>
      <c r="B612" s="444" t="s">
        <v>1885</v>
      </c>
      <c r="C612" s="445"/>
      <c r="D612" s="446" t="s">
        <v>677</v>
      </c>
      <c r="E612" s="446" t="s">
        <v>675</v>
      </c>
      <c r="F612" s="446" t="s">
        <v>671</v>
      </c>
      <c r="G612" s="447">
        <v>39</v>
      </c>
      <c r="H612" s="448">
        <v>179.83</v>
      </c>
      <c r="I612" s="447">
        <v>7013.35</v>
      </c>
      <c r="J612" s="460">
        <v>39</v>
      </c>
      <c r="K612" s="448">
        <v>42.02</v>
      </c>
      <c r="L612" s="448">
        <v>1638.78</v>
      </c>
      <c r="M612" s="448">
        <f t="shared" si="18"/>
        <v>-5374.57</v>
      </c>
      <c r="N612" s="448">
        <f t="shared" si="19"/>
        <v>-76.63</v>
      </c>
      <c r="O612" s="461"/>
    </row>
    <row r="613" s="419" customFormat="1" customHeight="1" spans="1:15">
      <c r="A613" s="443" t="s">
        <v>1886</v>
      </c>
      <c r="B613" s="444" t="s">
        <v>1887</v>
      </c>
      <c r="C613" s="445"/>
      <c r="D613" s="446" t="s">
        <v>677</v>
      </c>
      <c r="E613" s="446" t="s">
        <v>675</v>
      </c>
      <c r="F613" s="446" t="s">
        <v>671</v>
      </c>
      <c r="G613" s="447">
        <v>18</v>
      </c>
      <c r="H613" s="448">
        <v>155.56</v>
      </c>
      <c r="I613" s="447">
        <v>2800</v>
      </c>
      <c r="J613" s="460">
        <v>18</v>
      </c>
      <c r="K613" s="448">
        <v>36.34</v>
      </c>
      <c r="L613" s="448">
        <v>654.12</v>
      </c>
      <c r="M613" s="448">
        <f t="shared" si="18"/>
        <v>-2145.88</v>
      </c>
      <c r="N613" s="448">
        <f t="shared" si="19"/>
        <v>-76.64</v>
      </c>
      <c r="O613" s="461"/>
    </row>
    <row r="614" s="419" customFormat="1" customHeight="1" spans="1:15">
      <c r="A614" s="443" t="s">
        <v>1888</v>
      </c>
      <c r="B614" s="444" t="s">
        <v>1889</v>
      </c>
      <c r="C614" s="445"/>
      <c r="D614" s="446" t="s">
        <v>677</v>
      </c>
      <c r="E614" s="446" t="s">
        <v>675</v>
      </c>
      <c r="F614" s="446" t="s">
        <v>671</v>
      </c>
      <c r="G614" s="447">
        <v>24</v>
      </c>
      <c r="H614" s="448">
        <v>79.9</v>
      </c>
      <c r="I614" s="447">
        <v>1917.69</v>
      </c>
      <c r="J614" s="460">
        <v>24</v>
      </c>
      <c r="K614" s="448">
        <v>18.67</v>
      </c>
      <c r="L614" s="448">
        <v>448.08</v>
      </c>
      <c r="M614" s="448">
        <f t="shared" si="18"/>
        <v>-1469.61</v>
      </c>
      <c r="N614" s="448">
        <f t="shared" si="19"/>
        <v>-76.63</v>
      </c>
      <c r="O614" s="461"/>
    </row>
    <row r="615" s="419" customFormat="1" customHeight="1" spans="1:15">
      <c r="A615" s="443" t="s">
        <v>1890</v>
      </c>
      <c r="B615" s="444" t="s">
        <v>1891</v>
      </c>
      <c r="C615" s="445"/>
      <c r="D615" s="446" t="s">
        <v>677</v>
      </c>
      <c r="E615" s="446" t="s">
        <v>672</v>
      </c>
      <c r="F615" s="446" t="s">
        <v>671</v>
      </c>
      <c r="G615" s="447">
        <v>26</v>
      </c>
      <c r="H615" s="448">
        <v>75.76</v>
      </c>
      <c r="I615" s="447">
        <v>1969.88</v>
      </c>
      <c r="J615" s="460">
        <v>26</v>
      </c>
      <c r="K615" s="448">
        <v>21.29</v>
      </c>
      <c r="L615" s="448">
        <v>553.54</v>
      </c>
      <c r="M615" s="448">
        <f t="shared" si="18"/>
        <v>-1416.34</v>
      </c>
      <c r="N615" s="448">
        <f t="shared" si="19"/>
        <v>-71.9</v>
      </c>
      <c r="O615" s="461"/>
    </row>
    <row r="616" s="419" customFormat="1" customHeight="1" spans="1:15">
      <c r="A616" s="443" t="s">
        <v>1892</v>
      </c>
      <c r="B616" s="444" t="s">
        <v>1893</v>
      </c>
      <c r="C616" s="445"/>
      <c r="D616" s="446" t="s">
        <v>677</v>
      </c>
      <c r="E616" s="446" t="s">
        <v>675</v>
      </c>
      <c r="F616" s="446" t="s">
        <v>671</v>
      </c>
      <c r="G616" s="447">
        <v>7</v>
      </c>
      <c r="H616" s="448">
        <v>98.29</v>
      </c>
      <c r="I616" s="447">
        <v>688.04</v>
      </c>
      <c r="J616" s="460">
        <v>7</v>
      </c>
      <c r="K616" s="448">
        <v>22.96</v>
      </c>
      <c r="L616" s="448">
        <v>160.72</v>
      </c>
      <c r="M616" s="448">
        <f t="shared" si="18"/>
        <v>-527.32</v>
      </c>
      <c r="N616" s="448">
        <f t="shared" si="19"/>
        <v>-76.64</v>
      </c>
      <c r="O616" s="461"/>
    </row>
    <row r="617" s="419" customFormat="1" customHeight="1" spans="1:15">
      <c r="A617" s="443" t="s">
        <v>1894</v>
      </c>
      <c r="B617" s="444" t="s">
        <v>1895</v>
      </c>
      <c r="C617" s="445"/>
      <c r="D617" s="446" t="s">
        <v>677</v>
      </c>
      <c r="E617" s="446" t="s">
        <v>675</v>
      </c>
      <c r="F617" s="446" t="s">
        <v>671</v>
      </c>
      <c r="G617" s="447">
        <v>4</v>
      </c>
      <c r="H617" s="448">
        <v>255</v>
      </c>
      <c r="I617" s="447">
        <v>1020</v>
      </c>
      <c r="J617" s="460">
        <v>4</v>
      </c>
      <c r="K617" s="448">
        <v>59.58</v>
      </c>
      <c r="L617" s="448">
        <v>238.32</v>
      </c>
      <c r="M617" s="448">
        <f t="shared" si="18"/>
        <v>-781.68</v>
      </c>
      <c r="N617" s="448">
        <f t="shared" si="19"/>
        <v>-76.64</v>
      </c>
      <c r="O617" s="461"/>
    </row>
    <row r="618" s="419" customFormat="1" customHeight="1" spans="1:15">
      <c r="A618" s="443" t="s">
        <v>1896</v>
      </c>
      <c r="B618" s="444" t="s">
        <v>1897</v>
      </c>
      <c r="C618" s="445"/>
      <c r="D618" s="446" t="s">
        <v>677</v>
      </c>
      <c r="E618" s="446" t="s">
        <v>675</v>
      </c>
      <c r="F618" s="446" t="s">
        <v>671</v>
      </c>
      <c r="G618" s="447">
        <v>3</v>
      </c>
      <c r="H618" s="448">
        <v>112.07</v>
      </c>
      <c r="I618" s="447">
        <v>336.21</v>
      </c>
      <c r="J618" s="460">
        <v>3</v>
      </c>
      <c r="K618" s="448">
        <v>26.18</v>
      </c>
      <c r="L618" s="448">
        <v>78.54</v>
      </c>
      <c r="M618" s="448">
        <f t="shared" si="18"/>
        <v>-257.67</v>
      </c>
      <c r="N618" s="448">
        <f t="shared" si="19"/>
        <v>-76.64</v>
      </c>
      <c r="O618" s="461"/>
    </row>
    <row r="619" s="419" customFormat="1" customHeight="1" spans="1:15">
      <c r="A619" s="443" t="s">
        <v>1898</v>
      </c>
      <c r="B619" s="444" t="s">
        <v>1899</v>
      </c>
      <c r="C619" s="445"/>
      <c r="D619" s="446" t="s">
        <v>677</v>
      </c>
      <c r="E619" s="446" t="s">
        <v>675</v>
      </c>
      <c r="F619" s="446" t="s">
        <v>671</v>
      </c>
      <c r="G619" s="447">
        <v>19</v>
      </c>
      <c r="H619" s="448">
        <v>214.41</v>
      </c>
      <c r="I619" s="447">
        <v>4073.72</v>
      </c>
      <c r="J619" s="460">
        <v>19</v>
      </c>
      <c r="K619" s="448">
        <v>50.09</v>
      </c>
      <c r="L619" s="448">
        <v>951.71</v>
      </c>
      <c r="M619" s="448">
        <f t="shared" si="18"/>
        <v>-3122.01</v>
      </c>
      <c r="N619" s="448">
        <f t="shared" si="19"/>
        <v>-76.64</v>
      </c>
      <c r="O619" s="461"/>
    </row>
    <row r="620" s="419" customFormat="1" customHeight="1" spans="1:15">
      <c r="A620" s="443" t="s">
        <v>1900</v>
      </c>
      <c r="B620" s="444" t="s">
        <v>1901</v>
      </c>
      <c r="C620" s="445"/>
      <c r="D620" s="446" t="s">
        <v>677</v>
      </c>
      <c r="E620" s="446" t="s">
        <v>675</v>
      </c>
      <c r="F620" s="446" t="s">
        <v>671</v>
      </c>
      <c r="G620" s="447">
        <v>2</v>
      </c>
      <c r="H620" s="448">
        <v>336.29</v>
      </c>
      <c r="I620" s="447">
        <v>672.57</v>
      </c>
      <c r="J620" s="460">
        <v>2</v>
      </c>
      <c r="K620" s="448">
        <v>78.57</v>
      </c>
      <c r="L620" s="448">
        <v>157.14</v>
      </c>
      <c r="M620" s="448">
        <f t="shared" si="18"/>
        <v>-515.43</v>
      </c>
      <c r="N620" s="448">
        <f t="shared" si="19"/>
        <v>-76.64</v>
      </c>
      <c r="O620" s="461"/>
    </row>
    <row r="621" s="419" customFormat="1" customHeight="1" spans="1:15">
      <c r="A621" s="443" t="s">
        <v>1902</v>
      </c>
      <c r="B621" s="444" t="s">
        <v>1903</v>
      </c>
      <c r="C621" s="445"/>
      <c r="D621" s="446" t="s">
        <v>677</v>
      </c>
      <c r="E621" s="446" t="s">
        <v>672</v>
      </c>
      <c r="F621" s="446" t="s">
        <v>671</v>
      </c>
      <c r="G621" s="447">
        <v>16</v>
      </c>
      <c r="H621" s="448">
        <v>128.28</v>
      </c>
      <c r="I621" s="447">
        <v>2052.41</v>
      </c>
      <c r="J621" s="460">
        <v>16</v>
      </c>
      <c r="K621" s="448">
        <v>36.05</v>
      </c>
      <c r="L621" s="448">
        <v>576.8</v>
      </c>
      <c r="M621" s="448">
        <f t="shared" si="18"/>
        <v>-1475.61</v>
      </c>
      <c r="N621" s="448">
        <f t="shared" si="19"/>
        <v>-71.9</v>
      </c>
      <c r="O621" s="461"/>
    </row>
    <row r="622" s="419" customFormat="1" customHeight="1" spans="1:15">
      <c r="A622" s="443" t="s">
        <v>1904</v>
      </c>
      <c r="B622" s="444" t="s">
        <v>1905</v>
      </c>
      <c r="C622" s="445"/>
      <c r="D622" s="446" t="s">
        <v>677</v>
      </c>
      <c r="E622" s="446" t="s">
        <v>675</v>
      </c>
      <c r="F622" s="446" t="s">
        <v>671</v>
      </c>
      <c r="G622" s="447">
        <v>7</v>
      </c>
      <c r="H622" s="448">
        <v>10.62</v>
      </c>
      <c r="I622" s="447">
        <v>74.33</v>
      </c>
      <c r="J622" s="460">
        <v>7</v>
      </c>
      <c r="K622" s="448">
        <v>2.48</v>
      </c>
      <c r="L622" s="448">
        <v>17.36</v>
      </c>
      <c r="M622" s="448">
        <f t="shared" si="18"/>
        <v>-56.97</v>
      </c>
      <c r="N622" s="448">
        <f t="shared" si="19"/>
        <v>-76.64</v>
      </c>
      <c r="O622" s="461"/>
    </row>
    <row r="623" s="419" customFormat="1" customHeight="1" spans="1:15">
      <c r="A623" s="443" t="s">
        <v>1906</v>
      </c>
      <c r="B623" s="444" t="s">
        <v>1907</v>
      </c>
      <c r="C623" s="445"/>
      <c r="D623" s="446" t="s">
        <v>677</v>
      </c>
      <c r="E623" s="446" t="s">
        <v>675</v>
      </c>
      <c r="F623" s="446" t="s">
        <v>671</v>
      </c>
      <c r="G623" s="447">
        <v>4</v>
      </c>
      <c r="H623" s="448">
        <v>66.67</v>
      </c>
      <c r="I623" s="447">
        <v>266.67</v>
      </c>
      <c r="J623" s="460">
        <v>4</v>
      </c>
      <c r="K623" s="448">
        <v>15.58</v>
      </c>
      <c r="L623" s="448">
        <v>62.32</v>
      </c>
      <c r="M623" s="448">
        <f t="shared" si="18"/>
        <v>-204.35</v>
      </c>
      <c r="N623" s="448">
        <f t="shared" si="19"/>
        <v>-76.63</v>
      </c>
      <c r="O623" s="461"/>
    </row>
    <row r="624" s="419" customFormat="1" customHeight="1" spans="1:15">
      <c r="A624" s="443" t="s">
        <v>1908</v>
      </c>
      <c r="B624" s="444" t="s">
        <v>1909</v>
      </c>
      <c r="C624" s="445"/>
      <c r="D624" s="446" t="s">
        <v>677</v>
      </c>
      <c r="E624" s="446" t="s">
        <v>675</v>
      </c>
      <c r="F624" s="446" t="s">
        <v>671</v>
      </c>
      <c r="G624" s="447">
        <v>8</v>
      </c>
      <c r="H624" s="448">
        <v>8.98</v>
      </c>
      <c r="I624" s="447">
        <v>71.83</v>
      </c>
      <c r="J624" s="460">
        <v>8</v>
      </c>
      <c r="K624" s="448">
        <v>2.1</v>
      </c>
      <c r="L624" s="448">
        <v>16.8</v>
      </c>
      <c r="M624" s="448">
        <f t="shared" si="18"/>
        <v>-55.03</v>
      </c>
      <c r="N624" s="448">
        <f t="shared" si="19"/>
        <v>-76.61</v>
      </c>
      <c r="O624" s="461"/>
    </row>
    <row r="625" s="419" customFormat="1" customHeight="1" spans="1:15">
      <c r="A625" s="443" t="s">
        <v>1910</v>
      </c>
      <c r="B625" s="444" t="s">
        <v>1911</v>
      </c>
      <c r="C625" s="445"/>
      <c r="D625" s="446" t="s">
        <v>677</v>
      </c>
      <c r="E625" s="446" t="s">
        <v>675</v>
      </c>
      <c r="F625" s="446" t="s">
        <v>671</v>
      </c>
      <c r="G625" s="447">
        <v>8</v>
      </c>
      <c r="H625" s="448">
        <v>19.66</v>
      </c>
      <c r="I625" s="447">
        <v>157.26</v>
      </c>
      <c r="J625" s="460">
        <v>8</v>
      </c>
      <c r="K625" s="448">
        <v>4.59</v>
      </c>
      <c r="L625" s="448">
        <v>36.72</v>
      </c>
      <c r="M625" s="448">
        <f t="shared" si="18"/>
        <v>-120.54</v>
      </c>
      <c r="N625" s="448">
        <f t="shared" si="19"/>
        <v>-76.65</v>
      </c>
      <c r="O625" s="461"/>
    </row>
    <row r="626" s="419" customFormat="1" customHeight="1" spans="1:15">
      <c r="A626" s="443" t="s">
        <v>1912</v>
      </c>
      <c r="B626" s="444" t="s">
        <v>1913</v>
      </c>
      <c r="C626" s="445"/>
      <c r="D626" s="446" t="s">
        <v>677</v>
      </c>
      <c r="E626" s="446" t="s">
        <v>675</v>
      </c>
      <c r="F626" s="446" t="s">
        <v>671</v>
      </c>
      <c r="G626" s="447">
        <v>6</v>
      </c>
      <c r="H626" s="448">
        <v>110.26</v>
      </c>
      <c r="I626" s="447">
        <v>661.53</v>
      </c>
      <c r="J626" s="460">
        <v>6</v>
      </c>
      <c r="K626" s="448">
        <v>25.76</v>
      </c>
      <c r="L626" s="448">
        <v>154.56</v>
      </c>
      <c r="M626" s="448">
        <f t="shared" si="18"/>
        <v>-506.97</v>
      </c>
      <c r="N626" s="448">
        <f t="shared" si="19"/>
        <v>-76.64</v>
      </c>
      <c r="O626" s="461"/>
    </row>
    <row r="627" s="419" customFormat="1" customHeight="1" spans="1:15">
      <c r="A627" s="443" t="s">
        <v>1914</v>
      </c>
      <c r="B627" s="444" t="s">
        <v>1915</v>
      </c>
      <c r="C627" s="445"/>
      <c r="D627" s="446" t="s">
        <v>677</v>
      </c>
      <c r="E627" s="446" t="s">
        <v>675</v>
      </c>
      <c r="F627" s="446" t="s">
        <v>671</v>
      </c>
      <c r="G627" s="447">
        <v>5</v>
      </c>
      <c r="H627" s="448">
        <v>113.78</v>
      </c>
      <c r="I627" s="447">
        <v>568.91</v>
      </c>
      <c r="J627" s="460">
        <v>5</v>
      </c>
      <c r="K627" s="448">
        <v>26.58</v>
      </c>
      <c r="L627" s="448">
        <v>132.9</v>
      </c>
      <c r="M627" s="448">
        <f t="shared" si="18"/>
        <v>-436.01</v>
      </c>
      <c r="N627" s="448">
        <f t="shared" si="19"/>
        <v>-76.64</v>
      </c>
      <c r="O627" s="461"/>
    </row>
    <row r="628" s="419" customFormat="1" customHeight="1" spans="1:15">
      <c r="A628" s="443" t="s">
        <v>1916</v>
      </c>
      <c r="B628" s="444" t="s">
        <v>1917</v>
      </c>
      <c r="C628" s="445"/>
      <c r="D628" s="446" t="s">
        <v>677</v>
      </c>
      <c r="E628" s="446" t="s">
        <v>675</v>
      </c>
      <c r="F628" s="446" t="s">
        <v>671</v>
      </c>
      <c r="G628" s="447">
        <v>22</v>
      </c>
      <c r="H628" s="448">
        <v>139.18</v>
      </c>
      <c r="I628" s="447">
        <v>3061.87</v>
      </c>
      <c r="J628" s="460">
        <v>22</v>
      </c>
      <c r="K628" s="448">
        <v>32.52</v>
      </c>
      <c r="L628" s="448">
        <v>715.44</v>
      </c>
      <c r="M628" s="448">
        <f t="shared" si="18"/>
        <v>-2346.43</v>
      </c>
      <c r="N628" s="448">
        <f t="shared" si="19"/>
        <v>-76.63</v>
      </c>
      <c r="O628" s="461"/>
    </row>
    <row r="629" s="419" customFormat="1" customHeight="1" spans="1:15">
      <c r="A629" s="443" t="s">
        <v>1918</v>
      </c>
      <c r="B629" s="444" t="s">
        <v>1919</v>
      </c>
      <c r="C629" s="445"/>
      <c r="D629" s="446" t="s">
        <v>677</v>
      </c>
      <c r="E629" s="446" t="s">
        <v>675</v>
      </c>
      <c r="F629" s="446" t="s">
        <v>671</v>
      </c>
      <c r="G629" s="447">
        <v>3</v>
      </c>
      <c r="H629" s="448">
        <v>232.57</v>
      </c>
      <c r="I629" s="447">
        <v>697.72</v>
      </c>
      <c r="J629" s="460">
        <v>3</v>
      </c>
      <c r="K629" s="448">
        <v>54.34</v>
      </c>
      <c r="L629" s="448">
        <v>163.02</v>
      </c>
      <c r="M629" s="448">
        <f t="shared" si="18"/>
        <v>-534.7</v>
      </c>
      <c r="N629" s="448">
        <f t="shared" si="19"/>
        <v>-76.64</v>
      </c>
      <c r="O629" s="461"/>
    </row>
    <row r="630" s="419" customFormat="1" customHeight="1" spans="1:15">
      <c r="A630" s="443" t="s">
        <v>1920</v>
      </c>
      <c r="B630" s="444" t="s">
        <v>1921</v>
      </c>
      <c r="C630" s="445"/>
      <c r="D630" s="446" t="s">
        <v>677</v>
      </c>
      <c r="E630" s="446" t="s">
        <v>672</v>
      </c>
      <c r="F630" s="446" t="s">
        <v>671</v>
      </c>
      <c r="G630" s="447">
        <v>18</v>
      </c>
      <c r="H630" s="448">
        <v>464.6</v>
      </c>
      <c r="I630" s="447">
        <v>8362.83</v>
      </c>
      <c r="J630" s="460">
        <v>18</v>
      </c>
      <c r="K630" s="448">
        <v>130.58</v>
      </c>
      <c r="L630" s="448">
        <v>2350.44</v>
      </c>
      <c r="M630" s="448">
        <f t="shared" si="18"/>
        <v>-6012.39</v>
      </c>
      <c r="N630" s="448">
        <f t="shared" si="19"/>
        <v>-71.89</v>
      </c>
      <c r="O630" s="461"/>
    </row>
    <row r="631" s="419" customFormat="1" customHeight="1" spans="1:15">
      <c r="A631" s="443" t="s">
        <v>1922</v>
      </c>
      <c r="B631" s="444" t="s">
        <v>1923</v>
      </c>
      <c r="C631" s="445"/>
      <c r="D631" s="446" t="s">
        <v>677</v>
      </c>
      <c r="E631" s="446" t="s">
        <v>675</v>
      </c>
      <c r="F631" s="446" t="s">
        <v>671</v>
      </c>
      <c r="G631" s="447">
        <v>5</v>
      </c>
      <c r="H631" s="448">
        <v>324.58</v>
      </c>
      <c r="I631" s="447">
        <v>1622.92</v>
      </c>
      <c r="J631" s="460">
        <v>5</v>
      </c>
      <c r="K631" s="448">
        <v>75.83</v>
      </c>
      <c r="L631" s="448">
        <v>379.15</v>
      </c>
      <c r="M631" s="448">
        <f t="shared" si="18"/>
        <v>-1243.77</v>
      </c>
      <c r="N631" s="448">
        <f t="shared" si="19"/>
        <v>-76.64</v>
      </c>
      <c r="O631" s="461"/>
    </row>
    <row r="632" s="419" customFormat="1" customHeight="1" spans="1:15">
      <c r="A632" s="443" t="s">
        <v>1924</v>
      </c>
      <c r="B632" s="444" t="s">
        <v>1925</v>
      </c>
      <c r="C632" s="445"/>
      <c r="D632" s="446" t="s">
        <v>677</v>
      </c>
      <c r="E632" s="446" t="s">
        <v>675</v>
      </c>
      <c r="F632" s="446" t="s">
        <v>671</v>
      </c>
      <c r="G632" s="447">
        <v>8</v>
      </c>
      <c r="H632" s="448">
        <v>424.3</v>
      </c>
      <c r="I632" s="447">
        <v>3394.41</v>
      </c>
      <c r="J632" s="460">
        <v>8</v>
      </c>
      <c r="K632" s="448">
        <v>99.13</v>
      </c>
      <c r="L632" s="448">
        <v>793.04</v>
      </c>
      <c r="M632" s="448">
        <f t="shared" si="18"/>
        <v>-2601.37</v>
      </c>
      <c r="N632" s="448">
        <f t="shared" si="19"/>
        <v>-76.64</v>
      </c>
      <c r="O632" s="461"/>
    </row>
    <row r="633" s="419" customFormat="1" customHeight="1" spans="1:15">
      <c r="A633" s="443" t="s">
        <v>1926</v>
      </c>
      <c r="B633" s="444" t="s">
        <v>1927</v>
      </c>
      <c r="C633" s="445"/>
      <c r="D633" s="446" t="s">
        <v>677</v>
      </c>
      <c r="E633" s="446" t="s">
        <v>675</v>
      </c>
      <c r="F633" s="446" t="s">
        <v>671</v>
      </c>
      <c r="G633" s="447">
        <v>4</v>
      </c>
      <c r="H633" s="448">
        <v>290</v>
      </c>
      <c r="I633" s="447">
        <v>1160</v>
      </c>
      <c r="J633" s="460">
        <v>4</v>
      </c>
      <c r="K633" s="448">
        <v>67.76</v>
      </c>
      <c r="L633" s="448">
        <v>271.04</v>
      </c>
      <c r="M633" s="448">
        <f t="shared" si="18"/>
        <v>-888.96</v>
      </c>
      <c r="N633" s="448">
        <f t="shared" si="19"/>
        <v>-76.63</v>
      </c>
      <c r="O633" s="461"/>
    </row>
    <row r="634" s="419" customFormat="1" customHeight="1" spans="1:15">
      <c r="A634" s="443" t="s">
        <v>1928</v>
      </c>
      <c r="B634" s="444" t="s">
        <v>1929</v>
      </c>
      <c r="C634" s="445"/>
      <c r="D634" s="446" t="s">
        <v>677</v>
      </c>
      <c r="E634" s="446" t="s">
        <v>675</v>
      </c>
      <c r="F634" s="446" t="s">
        <v>671</v>
      </c>
      <c r="G634" s="447">
        <v>3</v>
      </c>
      <c r="H634" s="448">
        <v>9.73</v>
      </c>
      <c r="I634" s="447">
        <v>29.2</v>
      </c>
      <c r="J634" s="460">
        <v>3</v>
      </c>
      <c r="K634" s="448">
        <v>2.27</v>
      </c>
      <c r="L634" s="448">
        <v>6.81</v>
      </c>
      <c r="M634" s="448">
        <f t="shared" si="18"/>
        <v>-22.39</v>
      </c>
      <c r="N634" s="448">
        <f t="shared" si="19"/>
        <v>-76.68</v>
      </c>
      <c r="O634" s="461"/>
    </row>
    <row r="635" s="419" customFormat="1" customHeight="1" spans="1:15">
      <c r="A635" s="443" t="s">
        <v>1930</v>
      </c>
      <c r="B635" s="444" t="s">
        <v>1931</v>
      </c>
      <c r="C635" s="445"/>
      <c r="D635" s="446" t="s">
        <v>679</v>
      </c>
      <c r="E635" s="446" t="s">
        <v>675</v>
      </c>
      <c r="F635" s="446" t="s">
        <v>671</v>
      </c>
      <c r="G635" s="447">
        <v>22</v>
      </c>
      <c r="H635" s="448">
        <v>0.77</v>
      </c>
      <c r="I635" s="447">
        <v>16.92</v>
      </c>
      <c r="J635" s="460">
        <v>22</v>
      </c>
      <c r="K635" s="448">
        <v>0.18</v>
      </c>
      <c r="L635" s="448">
        <v>3.96</v>
      </c>
      <c r="M635" s="448">
        <f t="shared" si="18"/>
        <v>-12.96</v>
      </c>
      <c r="N635" s="448">
        <f t="shared" si="19"/>
        <v>-76.6</v>
      </c>
      <c r="O635" s="461"/>
    </row>
    <row r="636" s="419" customFormat="1" customHeight="1" spans="1:15">
      <c r="A636" s="443" t="s">
        <v>1932</v>
      </c>
      <c r="B636" s="444" t="s">
        <v>1933</v>
      </c>
      <c r="C636" s="445"/>
      <c r="D636" s="446" t="s">
        <v>1934</v>
      </c>
      <c r="E636" s="446" t="s">
        <v>675</v>
      </c>
      <c r="F636" s="446" t="s">
        <v>671</v>
      </c>
      <c r="G636" s="447">
        <v>1</v>
      </c>
      <c r="H636" s="448">
        <v>15.48</v>
      </c>
      <c r="I636" s="447">
        <v>15.48</v>
      </c>
      <c r="J636" s="460">
        <v>1</v>
      </c>
      <c r="K636" s="448">
        <v>3.62</v>
      </c>
      <c r="L636" s="448">
        <v>3.62</v>
      </c>
      <c r="M636" s="448">
        <f t="shared" si="18"/>
        <v>-11.86</v>
      </c>
      <c r="N636" s="448">
        <f t="shared" si="19"/>
        <v>-76.61</v>
      </c>
      <c r="O636" s="461"/>
    </row>
    <row r="637" s="419" customFormat="1" customHeight="1" spans="1:15">
      <c r="A637" s="443" t="s">
        <v>1935</v>
      </c>
      <c r="B637" s="444" t="s">
        <v>1936</v>
      </c>
      <c r="C637" s="445"/>
      <c r="D637" s="446" t="s">
        <v>1934</v>
      </c>
      <c r="E637" s="446" t="s">
        <v>672</v>
      </c>
      <c r="F637" s="446" t="s">
        <v>671</v>
      </c>
      <c r="G637" s="447">
        <v>8</v>
      </c>
      <c r="H637" s="448">
        <v>22.13</v>
      </c>
      <c r="I637" s="447">
        <v>177</v>
      </c>
      <c r="J637" s="460">
        <v>8</v>
      </c>
      <c r="K637" s="448">
        <v>6.22</v>
      </c>
      <c r="L637" s="448">
        <v>49.76</v>
      </c>
      <c r="M637" s="448">
        <f t="shared" si="18"/>
        <v>-127.24</v>
      </c>
      <c r="N637" s="448">
        <f t="shared" si="19"/>
        <v>-71.89</v>
      </c>
      <c r="O637" s="461"/>
    </row>
    <row r="638" s="419" customFormat="1" customHeight="1" spans="1:15">
      <c r="A638" s="443" t="s">
        <v>1937</v>
      </c>
      <c r="B638" s="444" t="s">
        <v>1938</v>
      </c>
      <c r="C638" s="445"/>
      <c r="D638" s="446" t="s">
        <v>1934</v>
      </c>
      <c r="E638" s="446" t="s">
        <v>675</v>
      </c>
      <c r="F638" s="446" t="s">
        <v>671</v>
      </c>
      <c r="G638" s="447">
        <v>7</v>
      </c>
      <c r="H638" s="448">
        <v>23.47</v>
      </c>
      <c r="I638" s="447">
        <v>164.32</v>
      </c>
      <c r="J638" s="460">
        <v>7</v>
      </c>
      <c r="K638" s="448">
        <v>5.48</v>
      </c>
      <c r="L638" s="448">
        <v>38.36</v>
      </c>
      <c r="M638" s="448">
        <f t="shared" si="18"/>
        <v>-125.96</v>
      </c>
      <c r="N638" s="448">
        <f t="shared" si="19"/>
        <v>-76.66</v>
      </c>
      <c r="O638" s="461"/>
    </row>
    <row r="639" s="419" customFormat="1" customHeight="1" spans="1:15">
      <c r="A639" s="443" t="s">
        <v>1939</v>
      </c>
      <c r="B639" s="444" t="s">
        <v>1940</v>
      </c>
      <c r="C639" s="445"/>
      <c r="D639" s="446" t="s">
        <v>1934</v>
      </c>
      <c r="E639" s="446" t="s">
        <v>675</v>
      </c>
      <c r="F639" s="446" t="s">
        <v>671</v>
      </c>
      <c r="G639" s="447">
        <v>2</v>
      </c>
      <c r="H639" s="448">
        <v>7.08</v>
      </c>
      <c r="I639" s="447">
        <v>14.16</v>
      </c>
      <c r="J639" s="460">
        <v>2</v>
      </c>
      <c r="K639" s="448">
        <v>1.65</v>
      </c>
      <c r="L639" s="448">
        <v>3.3</v>
      </c>
      <c r="M639" s="448">
        <f t="shared" si="18"/>
        <v>-10.86</v>
      </c>
      <c r="N639" s="448">
        <f t="shared" si="19"/>
        <v>-76.69</v>
      </c>
      <c r="O639" s="461"/>
    </row>
    <row r="640" s="419" customFormat="1" customHeight="1" spans="1:15">
      <c r="A640" s="443" t="s">
        <v>1941</v>
      </c>
      <c r="B640" s="444" t="s">
        <v>1942</v>
      </c>
      <c r="C640" s="445"/>
      <c r="D640" s="446" t="s">
        <v>1934</v>
      </c>
      <c r="E640" s="446" t="s">
        <v>675</v>
      </c>
      <c r="F640" s="446" t="s">
        <v>671</v>
      </c>
      <c r="G640" s="447">
        <v>5</v>
      </c>
      <c r="H640" s="448">
        <v>7.08</v>
      </c>
      <c r="I640" s="447">
        <v>35.4</v>
      </c>
      <c r="J640" s="460">
        <v>5</v>
      </c>
      <c r="K640" s="448">
        <v>1.65</v>
      </c>
      <c r="L640" s="448">
        <v>8.25</v>
      </c>
      <c r="M640" s="448">
        <f t="shared" si="18"/>
        <v>-27.15</v>
      </c>
      <c r="N640" s="448">
        <f t="shared" si="19"/>
        <v>-76.69</v>
      </c>
      <c r="O640" s="461"/>
    </row>
    <row r="641" s="419" customFormat="1" customHeight="1" spans="1:15">
      <c r="A641" s="443" t="s">
        <v>1943</v>
      </c>
      <c r="B641" s="444" t="s">
        <v>1944</v>
      </c>
      <c r="C641" s="445"/>
      <c r="D641" s="446" t="s">
        <v>679</v>
      </c>
      <c r="E641" s="446" t="s">
        <v>675</v>
      </c>
      <c r="F641" s="446" t="s">
        <v>671</v>
      </c>
      <c r="G641" s="447">
        <v>196</v>
      </c>
      <c r="H641" s="448">
        <v>0.4</v>
      </c>
      <c r="I641" s="447">
        <v>77.64</v>
      </c>
      <c r="J641" s="460">
        <v>196</v>
      </c>
      <c r="K641" s="448">
        <v>0.09</v>
      </c>
      <c r="L641" s="448">
        <v>17.64</v>
      </c>
      <c r="M641" s="448">
        <f t="shared" si="18"/>
        <v>-60</v>
      </c>
      <c r="N641" s="448">
        <f t="shared" si="19"/>
        <v>-77.28</v>
      </c>
      <c r="O641" s="461"/>
    </row>
    <row r="642" s="419" customFormat="1" customHeight="1" spans="1:15">
      <c r="A642" s="443" t="s">
        <v>1945</v>
      </c>
      <c r="B642" s="444" t="s">
        <v>1946</v>
      </c>
      <c r="C642" s="445"/>
      <c r="D642" s="446" t="s">
        <v>679</v>
      </c>
      <c r="E642" s="446" t="s">
        <v>672</v>
      </c>
      <c r="F642" s="446" t="s">
        <v>671</v>
      </c>
      <c r="G642" s="447">
        <v>50</v>
      </c>
      <c r="H642" s="448">
        <v>0.93</v>
      </c>
      <c r="I642" s="447">
        <v>46.46</v>
      </c>
      <c r="J642" s="460">
        <v>50</v>
      </c>
      <c r="K642" s="448">
        <v>0.26</v>
      </c>
      <c r="L642" s="448">
        <v>13</v>
      </c>
      <c r="M642" s="448">
        <f t="shared" si="18"/>
        <v>-33.46</v>
      </c>
      <c r="N642" s="448">
        <f t="shared" si="19"/>
        <v>-72.02</v>
      </c>
      <c r="O642" s="461"/>
    </row>
    <row r="643" s="419" customFormat="1" customHeight="1" spans="1:15">
      <c r="A643" s="443" t="s">
        <v>1947</v>
      </c>
      <c r="B643" s="444" t="s">
        <v>1948</v>
      </c>
      <c r="C643" s="445"/>
      <c r="D643" s="446" t="s">
        <v>679</v>
      </c>
      <c r="E643" s="446" t="s">
        <v>675</v>
      </c>
      <c r="F643" s="446" t="s">
        <v>671</v>
      </c>
      <c r="G643" s="447">
        <v>26</v>
      </c>
      <c r="H643" s="448">
        <v>2.95</v>
      </c>
      <c r="I643" s="447">
        <v>76.65</v>
      </c>
      <c r="J643" s="460">
        <v>26</v>
      </c>
      <c r="K643" s="448">
        <v>0.69</v>
      </c>
      <c r="L643" s="448">
        <v>17.94</v>
      </c>
      <c r="M643" s="448">
        <f t="shared" si="18"/>
        <v>-58.71</v>
      </c>
      <c r="N643" s="448">
        <f t="shared" si="19"/>
        <v>-76.59</v>
      </c>
      <c r="O643" s="461"/>
    </row>
    <row r="644" s="419" customFormat="1" customHeight="1" spans="1:15">
      <c r="A644" s="443" t="s">
        <v>1949</v>
      </c>
      <c r="B644" s="444" t="s">
        <v>1950</v>
      </c>
      <c r="C644" s="445"/>
      <c r="D644" s="446" t="s">
        <v>679</v>
      </c>
      <c r="E644" s="446" t="s">
        <v>675</v>
      </c>
      <c r="F644" s="446" t="s">
        <v>671</v>
      </c>
      <c r="G644" s="447">
        <v>2</v>
      </c>
      <c r="H644" s="448">
        <v>5.55</v>
      </c>
      <c r="I644" s="447">
        <v>11.09</v>
      </c>
      <c r="J644" s="460">
        <v>2</v>
      </c>
      <c r="K644" s="448">
        <v>1.3</v>
      </c>
      <c r="L644" s="448">
        <v>2.6</v>
      </c>
      <c r="M644" s="448">
        <f t="shared" si="18"/>
        <v>-8.49</v>
      </c>
      <c r="N644" s="448">
        <f t="shared" si="19"/>
        <v>-76.56</v>
      </c>
      <c r="O644" s="461"/>
    </row>
    <row r="645" s="419" customFormat="1" customHeight="1" spans="1:15">
      <c r="A645" s="443" t="s">
        <v>1951</v>
      </c>
      <c r="B645" s="444" t="s">
        <v>1952</v>
      </c>
      <c r="C645" s="445"/>
      <c r="D645" s="446" t="s">
        <v>679</v>
      </c>
      <c r="E645" s="446" t="s">
        <v>675</v>
      </c>
      <c r="F645" s="446" t="s">
        <v>671</v>
      </c>
      <c r="G645" s="447">
        <v>644</v>
      </c>
      <c r="H645" s="448">
        <v>0.12</v>
      </c>
      <c r="I645" s="447">
        <v>75.56</v>
      </c>
      <c r="J645" s="460">
        <v>644</v>
      </c>
      <c r="K645" s="448">
        <v>0.03</v>
      </c>
      <c r="L645" s="448">
        <v>19.32</v>
      </c>
      <c r="M645" s="448">
        <f t="shared" si="18"/>
        <v>-56.24</v>
      </c>
      <c r="N645" s="448">
        <f t="shared" si="19"/>
        <v>-74.43</v>
      </c>
      <c r="O645" s="461"/>
    </row>
    <row r="646" s="419" customFormat="1" customHeight="1" spans="1:15">
      <c r="A646" s="443" t="s">
        <v>1953</v>
      </c>
      <c r="B646" s="444" t="s">
        <v>1954</v>
      </c>
      <c r="C646" s="445"/>
      <c r="D646" s="446" t="s">
        <v>679</v>
      </c>
      <c r="E646" s="446" t="s">
        <v>675</v>
      </c>
      <c r="F646" s="446" t="s">
        <v>671</v>
      </c>
      <c r="G646" s="447">
        <v>343</v>
      </c>
      <c r="H646" s="448">
        <v>0.18</v>
      </c>
      <c r="I646" s="447">
        <v>60.72</v>
      </c>
      <c r="J646" s="460">
        <v>343</v>
      </c>
      <c r="K646" s="448">
        <v>0.04</v>
      </c>
      <c r="L646" s="448">
        <v>13.72</v>
      </c>
      <c r="M646" s="448">
        <f t="shared" si="18"/>
        <v>-47</v>
      </c>
      <c r="N646" s="448">
        <f t="shared" si="19"/>
        <v>-77.4</v>
      </c>
      <c r="O646" s="461"/>
    </row>
    <row r="647" s="419" customFormat="1" customHeight="1" spans="1:15">
      <c r="A647" s="443" t="s">
        <v>1955</v>
      </c>
      <c r="B647" s="444" t="s">
        <v>1956</v>
      </c>
      <c r="C647" s="445"/>
      <c r="D647" s="446" t="s">
        <v>679</v>
      </c>
      <c r="E647" s="446" t="s">
        <v>672</v>
      </c>
      <c r="F647" s="446" t="s">
        <v>671</v>
      </c>
      <c r="G647" s="447">
        <v>6</v>
      </c>
      <c r="H647" s="448">
        <v>159.29</v>
      </c>
      <c r="I647" s="447">
        <v>955.76</v>
      </c>
      <c r="J647" s="460">
        <v>6</v>
      </c>
      <c r="K647" s="448">
        <v>44.77</v>
      </c>
      <c r="L647" s="448">
        <v>268.62</v>
      </c>
      <c r="M647" s="448">
        <f t="shared" si="18"/>
        <v>-687.14</v>
      </c>
      <c r="N647" s="448">
        <f t="shared" si="19"/>
        <v>-71.89</v>
      </c>
      <c r="O647" s="461"/>
    </row>
    <row r="648" s="419" customFormat="1" customHeight="1" spans="1:15">
      <c r="A648" s="443" t="s">
        <v>1957</v>
      </c>
      <c r="B648" s="444" t="s">
        <v>1958</v>
      </c>
      <c r="C648" s="445"/>
      <c r="D648" s="446" t="s">
        <v>677</v>
      </c>
      <c r="E648" s="446" t="s">
        <v>675</v>
      </c>
      <c r="F648" s="446" t="s">
        <v>671</v>
      </c>
      <c r="G648" s="447">
        <v>1</v>
      </c>
      <c r="H648" s="448">
        <v>5854.7</v>
      </c>
      <c r="I648" s="447">
        <v>5854.7</v>
      </c>
      <c r="J648" s="460">
        <v>1</v>
      </c>
      <c r="K648" s="448">
        <v>1367.89</v>
      </c>
      <c r="L648" s="448">
        <v>1367.89</v>
      </c>
      <c r="M648" s="448">
        <f t="shared" ref="M648:M711" si="20">L648-I648</f>
        <v>-4486.81</v>
      </c>
      <c r="N648" s="448">
        <f t="shared" ref="N648:N711" si="21">IF(I648=0,0,ROUND(M648/I648*100,2))</f>
        <v>-76.64</v>
      </c>
      <c r="O648" s="461"/>
    </row>
    <row r="649" s="419" customFormat="1" customHeight="1" spans="1:15">
      <c r="A649" s="443" t="s">
        <v>1959</v>
      </c>
      <c r="B649" s="444" t="s">
        <v>1960</v>
      </c>
      <c r="C649" s="445"/>
      <c r="D649" s="446" t="s">
        <v>677</v>
      </c>
      <c r="E649" s="446" t="s">
        <v>675</v>
      </c>
      <c r="F649" s="446" t="s">
        <v>671</v>
      </c>
      <c r="G649" s="447">
        <v>1</v>
      </c>
      <c r="H649" s="448">
        <v>27.35</v>
      </c>
      <c r="I649" s="447">
        <v>27.35</v>
      </c>
      <c r="J649" s="460">
        <v>1</v>
      </c>
      <c r="K649" s="448">
        <v>6.39</v>
      </c>
      <c r="L649" s="448">
        <v>6.39</v>
      </c>
      <c r="M649" s="448">
        <f t="shared" si="20"/>
        <v>-20.96</v>
      </c>
      <c r="N649" s="448">
        <f t="shared" si="21"/>
        <v>-76.64</v>
      </c>
      <c r="O649" s="461"/>
    </row>
    <row r="650" s="419" customFormat="1" customHeight="1" spans="1:15">
      <c r="A650" s="443" t="s">
        <v>1961</v>
      </c>
      <c r="B650" s="444" t="s">
        <v>1962</v>
      </c>
      <c r="C650" s="445"/>
      <c r="D650" s="446" t="s">
        <v>677</v>
      </c>
      <c r="E650" s="446" t="s">
        <v>675</v>
      </c>
      <c r="F650" s="446" t="s">
        <v>671</v>
      </c>
      <c r="G650" s="447">
        <v>1</v>
      </c>
      <c r="H650" s="448">
        <v>3888.87</v>
      </c>
      <c r="I650" s="447">
        <v>3888.87</v>
      </c>
      <c r="J650" s="460">
        <v>1</v>
      </c>
      <c r="K650" s="448">
        <v>908.6</v>
      </c>
      <c r="L650" s="448">
        <v>908.6</v>
      </c>
      <c r="M650" s="448">
        <f t="shared" si="20"/>
        <v>-2980.27</v>
      </c>
      <c r="N650" s="448">
        <f t="shared" si="21"/>
        <v>-76.64</v>
      </c>
      <c r="O650" s="461"/>
    </row>
    <row r="651" s="419" customFormat="1" customHeight="1" spans="1:15">
      <c r="A651" s="443" t="s">
        <v>1963</v>
      </c>
      <c r="B651" s="444" t="s">
        <v>1964</v>
      </c>
      <c r="C651" s="445"/>
      <c r="D651" s="446" t="s">
        <v>677</v>
      </c>
      <c r="E651" s="446" t="s">
        <v>675</v>
      </c>
      <c r="F651" s="446" t="s">
        <v>671</v>
      </c>
      <c r="G651" s="447">
        <v>3</v>
      </c>
      <c r="H651" s="448">
        <v>169.23</v>
      </c>
      <c r="I651" s="447">
        <v>507.69</v>
      </c>
      <c r="J651" s="460">
        <v>3</v>
      </c>
      <c r="K651" s="448">
        <v>39.54</v>
      </c>
      <c r="L651" s="448">
        <v>118.62</v>
      </c>
      <c r="M651" s="448">
        <f t="shared" si="20"/>
        <v>-389.07</v>
      </c>
      <c r="N651" s="448">
        <f t="shared" si="21"/>
        <v>-76.64</v>
      </c>
      <c r="O651" s="461"/>
    </row>
    <row r="652" s="419" customFormat="1" customHeight="1" spans="1:15">
      <c r="A652" s="443" t="s">
        <v>1965</v>
      </c>
      <c r="B652" s="444" t="s">
        <v>1966</v>
      </c>
      <c r="C652" s="445"/>
      <c r="D652" s="446" t="s">
        <v>677</v>
      </c>
      <c r="E652" s="446" t="s">
        <v>675</v>
      </c>
      <c r="F652" s="446" t="s">
        <v>671</v>
      </c>
      <c r="G652" s="447">
        <v>3</v>
      </c>
      <c r="H652" s="448">
        <v>51.28</v>
      </c>
      <c r="I652" s="447">
        <v>153.85</v>
      </c>
      <c r="J652" s="460">
        <v>3</v>
      </c>
      <c r="K652" s="448">
        <v>11.98</v>
      </c>
      <c r="L652" s="448">
        <v>35.94</v>
      </c>
      <c r="M652" s="448">
        <f t="shared" si="20"/>
        <v>-117.91</v>
      </c>
      <c r="N652" s="448">
        <f t="shared" si="21"/>
        <v>-76.64</v>
      </c>
      <c r="O652" s="461"/>
    </row>
    <row r="653" s="419" customFormat="1" customHeight="1" spans="1:15">
      <c r="A653" s="443" t="s">
        <v>1967</v>
      </c>
      <c r="B653" s="444" t="s">
        <v>1968</v>
      </c>
      <c r="C653" s="445"/>
      <c r="D653" s="446" t="s">
        <v>677</v>
      </c>
      <c r="E653" s="446" t="s">
        <v>675</v>
      </c>
      <c r="F653" s="446" t="s">
        <v>671</v>
      </c>
      <c r="G653" s="447">
        <v>1</v>
      </c>
      <c r="H653" s="448">
        <v>1615.38</v>
      </c>
      <c r="I653" s="447">
        <v>1615.38</v>
      </c>
      <c r="J653" s="460">
        <v>1</v>
      </c>
      <c r="K653" s="448">
        <v>377.42</v>
      </c>
      <c r="L653" s="448">
        <v>377.42</v>
      </c>
      <c r="M653" s="448">
        <f t="shared" si="20"/>
        <v>-1237.96</v>
      </c>
      <c r="N653" s="448">
        <f t="shared" si="21"/>
        <v>-76.64</v>
      </c>
      <c r="O653" s="461"/>
    </row>
    <row r="654" s="419" customFormat="1" customHeight="1" spans="1:15">
      <c r="A654" s="443" t="s">
        <v>1969</v>
      </c>
      <c r="B654" s="444" t="s">
        <v>1970</v>
      </c>
      <c r="C654" s="445"/>
      <c r="D654" s="446" t="s">
        <v>677</v>
      </c>
      <c r="E654" s="446" t="s">
        <v>675</v>
      </c>
      <c r="F654" s="446" t="s">
        <v>671</v>
      </c>
      <c r="G654" s="447">
        <v>1</v>
      </c>
      <c r="H654" s="448">
        <v>905.98</v>
      </c>
      <c r="I654" s="447">
        <v>905.98</v>
      </c>
      <c r="J654" s="460">
        <v>1</v>
      </c>
      <c r="K654" s="448">
        <v>211.67</v>
      </c>
      <c r="L654" s="448">
        <v>211.67</v>
      </c>
      <c r="M654" s="448">
        <f t="shared" si="20"/>
        <v>-694.31</v>
      </c>
      <c r="N654" s="448">
        <f t="shared" si="21"/>
        <v>-76.64</v>
      </c>
      <c r="O654" s="461"/>
    </row>
    <row r="655" s="419" customFormat="1" customHeight="1" spans="1:15">
      <c r="A655" s="443" t="s">
        <v>1971</v>
      </c>
      <c r="B655" s="444" t="s">
        <v>1972</v>
      </c>
      <c r="C655" s="445"/>
      <c r="D655" s="446" t="s">
        <v>677</v>
      </c>
      <c r="E655" s="446" t="s">
        <v>675</v>
      </c>
      <c r="F655" s="446" t="s">
        <v>671</v>
      </c>
      <c r="G655" s="447">
        <v>2</v>
      </c>
      <c r="H655" s="448">
        <v>600.9</v>
      </c>
      <c r="I655" s="447">
        <v>1201.8</v>
      </c>
      <c r="J655" s="460">
        <v>2</v>
      </c>
      <c r="K655" s="448">
        <v>140.4</v>
      </c>
      <c r="L655" s="448">
        <v>280.8</v>
      </c>
      <c r="M655" s="448">
        <f t="shared" si="20"/>
        <v>-921</v>
      </c>
      <c r="N655" s="448">
        <f t="shared" si="21"/>
        <v>-76.64</v>
      </c>
      <c r="O655" s="461"/>
    </row>
    <row r="656" s="419" customFormat="1" customHeight="1" spans="1:15">
      <c r="A656" s="443" t="s">
        <v>1973</v>
      </c>
      <c r="B656" s="444" t="s">
        <v>1974</v>
      </c>
      <c r="C656" s="445"/>
      <c r="D656" s="446" t="s">
        <v>677</v>
      </c>
      <c r="E656" s="446" t="s">
        <v>675</v>
      </c>
      <c r="F656" s="446" t="s">
        <v>671</v>
      </c>
      <c r="G656" s="447">
        <v>4</v>
      </c>
      <c r="H656" s="448">
        <v>164.34</v>
      </c>
      <c r="I656" s="447">
        <v>657.34</v>
      </c>
      <c r="J656" s="460">
        <v>4</v>
      </c>
      <c r="K656" s="448">
        <v>38.4</v>
      </c>
      <c r="L656" s="448">
        <v>153.6</v>
      </c>
      <c r="M656" s="448">
        <f t="shared" si="20"/>
        <v>-503.74</v>
      </c>
      <c r="N656" s="448">
        <f t="shared" si="21"/>
        <v>-76.63</v>
      </c>
      <c r="O656" s="461"/>
    </row>
    <row r="657" s="419" customFormat="1" customHeight="1" spans="1:15">
      <c r="A657" s="443" t="s">
        <v>1975</v>
      </c>
      <c r="B657" s="444" t="s">
        <v>1976</v>
      </c>
      <c r="C657" s="445"/>
      <c r="D657" s="446" t="s">
        <v>677</v>
      </c>
      <c r="E657" s="446" t="s">
        <v>675</v>
      </c>
      <c r="F657" s="446" t="s">
        <v>671</v>
      </c>
      <c r="G657" s="447">
        <v>2</v>
      </c>
      <c r="H657" s="448">
        <v>400</v>
      </c>
      <c r="I657" s="447">
        <v>800</v>
      </c>
      <c r="J657" s="460">
        <v>2</v>
      </c>
      <c r="K657" s="448">
        <v>93.46</v>
      </c>
      <c r="L657" s="448">
        <v>186.92</v>
      </c>
      <c r="M657" s="448">
        <f t="shared" si="20"/>
        <v>-613.08</v>
      </c>
      <c r="N657" s="448">
        <f t="shared" si="21"/>
        <v>-76.64</v>
      </c>
      <c r="O657" s="461"/>
    </row>
    <row r="658" s="419" customFormat="1" customHeight="1" spans="1:15">
      <c r="A658" s="443" t="s">
        <v>1977</v>
      </c>
      <c r="B658" s="444" t="s">
        <v>1978</v>
      </c>
      <c r="C658" s="445"/>
      <c r="D658" s="446" t="s">
        <v>677</v>
      </c>
      <c r="E658" s="446" t="s">
        <v>675</v>
      </c>
      <c r="F658" s="446" t="s">
        <v>671</v>
      </c>
      <c r="G658" s="447">
        <v>1</v>
      </c>
      <c r="H658" s="448">
        <v>401.71</v>
      </c>
      <c r="I658" s="447">
        <v>401.71</v>
      </c>
      <c r="J658" s="460">
        <v>1</v>
      </c>
      <c r="K658" s="448">
        <v>93.86</v>
      </c>
      <c r="L658" s="448">
        <v>93.86</v>
      </c>
      <c r="M658" s="448">
        <f t="shared" si="20"/>
        <v>-307.85</v>
      </c>
      <c r="N658" s="448">
        <f t="shared" si="21"/>
        <v>-76.63</v>
      </c>
      <c r="O658" s="461"/>
    </row>
    <row r="659" s="419" customFormat="1" customHeight="1" spans="1:15">
      <c r="A659" s="443" t="s">
        <v>1979</v>
      </c>
      <c r="B659" s="444" t="s">
        <v>1980</v>
      </c>
      <c r="C659" s="445"/>
      <c r="D659" s="446" t="s">
        <v>677</v>
      </c>
      <c r="E659" s="446" t="s">
        <v>675</v>
      </c>
      <c r="F659" s="446" t="s">
        <v>671</v>
      </c>
      <c r="G659" s="447">
        <v>1</v>
      </c>
      <c r="H659" s="448">
        <v>500</v>
      </c>
      <c r="I659" s="447">
        <v>500</v>
      </c>
      <c r="J659" s="460">
        <v>1</v>
      </c>
      <c r="K659" s="448">
        <v>116.82</v>
      </c>
      <c r="L659" s="448">
        <v>116.82</v>
      </c>
      <c r="M659" s="448">
        <f t="shared" si="20"/>
        <v>-383.18</v>
      </c>
      <c r="N659" s="448">
        <f t="shared" si="21"/>
        <v>-76.64</v>
      </c>
      <c r="O659" s="461"/>
    </row>
    <row r="660" s="419" customFormat="1" customHeight="1" spans="1:15">
      <c r="A660" s="443" t="s">
        <v>1981</v>
      </c>
      <c r="B660" s="444" t="s">
        <v>1982</v>
      </c>
      <c r="C660" s="445"/>
      <c r="D660" s="446" t="s">
        <v>677</v>
      </c>
      <c r="E660" s="446" t="s">
        <v>675</v>
      </c>
      <c r="F660" s="446" t="s">
        <v>671</v>
      </c>
      <c r="G660" s="447">
        <v>1</v>
      </c>
      <c r="H660" s="448">
        <v>585.47</v>
      </c>
      <c r="I660" s="447">
        <v>585.47</v>
      </c>
      <c r="J660" s="460">
        <v>1</v>
      </c>
      <c r="K660" s="448">
        <v>136.79</v>
      </c>
      <c r="L660" s="448">
        <v>136.79</v>
      </c>
      <c r="M660" s="448">
        <f t="shared" si="20"/>
        <v>-448.68</v>
      </c>
      <c r="N660" s="448">
        <f t="shared" si="21"/>
        <v>-76.64</v>
      </c>
      <c r="O660" s="461"/>
    </row>
    <row r="661" s="419" customFormat="1" customHeight="1" spans="1:15">
      <c r="A661" s="443" t="s">
        <v>1983</v>
      </c>
      <c r="B661" s="444" t="s">
        <v>1984</v>
      </c>
      <c r="C661" s="445"/>
      <c r="D661" s="446" t="s">
        <v>677</v>
      </c>
      <c r="E661" s="446" t="s">
        <v>675</v>
      </c>
      <c r="F661" s="446" t="s">
        <v>671</v>
      </c>
      <c r="G661" s="447">
        <v>1</v>
      </c>
      <c r="H661" s="448">
        <v>1837.6</v>
      </c>
      <c r="I661" s="447">
        <v>1837.6</v>
      </c>
      <c r="J661" s="460">
        <v>1</v>
      </c>
      <c r="K661" s="448">
        <v>429.34</v>
      </c>
      <c r="L661" s="448">
        <v>429.34</v>
      </c>
      <c r="M661" s="448">
        <f t="shared" si="20"/>
        <v>-1408.26</v>
      </c>
      <c r="N661" s="448">
        <f t="shared" si="21"/>
        <v>-76.64</v>
      </c>
      <c r="O661" s="461"/>
    </row>
    <row r="662" s="419" customFormat="1" customHeight="1" spans="1:15">
      <c r="A662" s="443" t="s">
        <v>1985</v>
      </c>
      <c r="B662" s="444" t="s">
        <v>1986</v>
      </c>
      <c r="C662" s="445"/>
      <c r="D662" s="446" t="s">
        <v>677</v>
      </c>
      <c r="E662" s="446" t="s">
        <v>675</v>
      </c>
      <c r="F662" s="446" t="s">
        <v>671</v>
      </c>
      <c r="G662" s="447">
        <v>2</v>
      </c>
      <c r="H662" s="448">
        <v>5824.78</v>
      </c>
      <c r="I662" s="447">
        <v>11649.56</v>
      </c>
      <c r="J662" s="460">
        <v>2</v>
      </c>
      <c r="K662" s="448">
        <v>1360.9</v>
      </c>
      <c r="L662" s="448">
        <v>2721.8</v>
      </c>
      <c r="M662" s="448">
        <f t="shared" si="20"/>
        <v>-8927.76</v>
      </c>
      <c r="N662" s="448">
        <f t="shared" si="21"/>
        <v>-76.64</v>
      </c>
      <c r="O662" s="461"/>
    </row>
    <row r="663" s="419" customFormat="1" customHeight="1" spans="1:15">
      <c r="A663" s="443" t="s">
        <v>1987</v>
      </c>
      <c r="B663" s="444" t="s">
        <v>1988</v>
      </c>
      <c r="C663" s="445"/>
      <c r="D663" s="446" t="s">
        <v>677</v>
      </c>
      <c r="E663" s="446" t="s">
        <v>675</v>
      </c>
      <c r="F663" s="446" t="s">
        <v>671</v>
      </c>
      <c r="G663" s="447">
        <v>1</v>
      </c>
      <c r="H663" s="448">
        <v>1555.56</v>
      </c>
      <c r="I663" s="447">
        <v>1555.56</v>
      </c>
      <c r="J663" s="460">
        <v>1</v>
      </c>
      <c r="K663" s="448">
        <v>363.44</v>
      </c>
      <c r="L663" s="448">
        <v>363.44</v>
      </c>
      <c r="M663" s="448">
        <f t="shared" si="20"/>
        <v>-1192.12</v>
      </c>
      <c r="N663" s="448">
        <f t="shared" si="21"/>
        <v>-76.64</v>
      </c>
      <c r="O663" s="461"/>
    </row>
    <row r="664" s="419" customFormat="1" customHeight="1" spans="1:15">
      <c r="A664" s="443" t="s">
        <v>1989</v>
      </c>
      <c r="B664" s="444" t="s">
        <v>1990</v>
      </c>
      <c r="C664" s="445"/>
      <c r="D664" s="446" t="s">
        <v>677</v>
      </c>
      <c r="E664" s="446" t="s">
        <v>675</v>
      </c>
      <c r="F664" s="446" t="s">
        <v>671</v>
      </c>
      <c r="G664" s="447">
        <v>1</v>
      </c>
      <c r="H664" s="448">
        <v>4602.56</v>
      </c>
      <c r="I664" s="447">
        <v>4602.56</v>
      </c>
      <c r="J664" s="460">
        <v>1</v>
      </c>
      <c r="K664" s="448">
        <v>1075.34</v>
      </c>
      <c r="L664" s="448">
        <v>1075.34</v>
      </c>
      <c r="M664" s="448">
        <f t="shared" si="20"/>
        <v>-3527.22</v>
      </c>
      <c r="N664" s="448">
        <f t="shared" si="21"/>
        <v>-76.64</v>
      </c>
      <c r="O664" s="461"/>
    </row>
    <row r="665" s="419" customFormat="1" customHeight="1" spans="1:15">
      <c r="A665" s="443" t="s">
        <v>1991</v>
      </c>
      <c r="B665" s="444" t="s">
        <v>1992</v>
      </c>
      <c r="C665" s="445"/>
      <c r="D665" s="446" t="s">
        <v>677</v>
      </c>
      <c r="E665" s="446" t="s">
        <v>675</v>
      </c>
      <c r="F665" s="446" t="s">
        <v>671</v>
      </c>
      <c r="G665" s="447">
        <v>1</v>
      </c>
      <c r="H665" s="448">
        <v>21196.58</v>
      </c>
      <c r="I665" s="447">
        <v>21196.58</v>
      </c>
      <c r="J665" s="460">
        <v>1</v>
      </c>
      <c r="K665" s="448">
        <v>4952.37</v>
      </c>
      <c r="L665" s="448">
        <v>4952.37</v>
      </c>
      <c r="M665" s="448">
        <f t="shared" si="20"/>
        <v>-16244.21</v>
      </c>
      <c r="N665" s="448">
        <f t="shared" si="21"/>
        <v>-76.64</v>
      </c>
      <c r="O665" s="461"/>
    </row>
    <row r="666" s="419" customFormat="1" customHeight="1" spans="1:15">
      <c r="A666" s="443" t="s">
        <v>1993</v>
      </c>
      <c r="B666" s="444" t="s">
        <v>1994</v>
      </c>
      <c r="C666" s="445"/>
      <c r="D666" s="446" t="s">
        <v>677</v>
      </c>
      <c r="E666" s="446" t="s">
        <v>675</v>
      </c>
      <c r="F666" s="446" t="s">
        <v>671</v>
      </c>
      <c r="G666" s="447">
        <v>5</v>
      </c>
      <c r="H666" s="448">
        <v>23.93</v>
      </c>
      <c r="I666" s="447">
        <v>119.66</v>
      </c>
      <c r="J666" s="460">
        <v>5</v>
      </c>
      <c r="K666" s="448">
        <v>5.59</v>
      </c>
      <c r="L666" s="448">
        <v>27.95</v>
      </c>
      <c r="M666" s="448">
        <f t="shared" si="20"/>
        <v>-91.71</v>
      </c>
      <c r="N666" s="448">
        <f t="shared" si="21"/>
        <v>-76.64</v>
      </c>
      <c r="O666" s="461"/>
    </row>
    <row r="667" s="419" customFormat="1" customHeight="1" spans="1:15">
      <c r="A667" s="443" t="s">
        <v>1995</v>
      </c>
      <c r="B667" s="444" t="s">
        <v>1996</v>
      </c>
      <c r="C667" s="445"/>
      <c r="D667" s="446" t="s">
        <v>677</v>
      </c>
      <c r="E667" s="446" t="s">
        <v>675</v>
      </c>
      <c r="F667" s="446" t="s">
        <v>671</v>
      </c>
      <c r="G667" s="447">
        <v>5</v>
      </c>
      <c r="H667" s="448">
        <v>23.93</v>
      </c>
      <c r="I667" s="447">
        <v>119.66</v>
      </c>
      <c r="J667" s="460">
        <v>5</v>
      </c>
      <c r="K667" s="448">
        <v>5.59</v>
      </c>
      <c r="L667" s="448">
        <v>27.95</v>
      </c>
      <c r="M667" s="448">
        <f t="shared" si="20"/>
        <v>-91.71</v>
      </c>
      <c r="N667" s="448">
        <f t="shared" si="21"/>
        <v>-76.64</v>
      </c>
      <c r="O667" s="461"/>
    </row>
    <row r="668" s="419" customFormat="1" customHeight="1" spans="1:15">
      <c r="A668" s="443" t="s">
        <v>1997</v>
      </c>
      <c r="B668" s="444" t="s">
        <v>1998</v>
      </c>
      <c r="C668" s="445"/>
      <c r="D668" s="446" t="s">
        <v>679</v>
      </c>
      <c r="E668" s="446" t="s">
        <v>675</v>
      </c>
      <c r="F668" s="446" t="s">
        <v>671</v>
      </c>
      <c r="G668" s="447">
        <v>1</v>
      </c>
      <c r="H668" s="448">
        <v>66.67</v>
      </c>
      <c r="I668" s="447">
        <v>66.67</v>
      </c>
      <c r="J668" s="460">
        <v>1</v>
      </c>
      <c r="K668" s="448">
        <v>15.58</v>
      </c>
      <c r="L668" s="448">
        <v>15.58</v>
      </c>
      <c r="M668" s="448">
        <f t="shared" si="20"/>
        <v>-51.09</v>
      </c>
      <c r="N668" s="448">
        <f t="shared" si="21"/>
        <v>-76.63</v>
      </c>
      <c r="O668" s="461"/>
    </row>
    <row r="669" s="419" customFormat="1" customHeight="1" spans="1:15">
      <c r="A669" s="443" t="s">
        <v>1999</v>
      </c>
      <c r="B669" s="444" t="s">
        <v>2000</v>
      </c>
      <c r="C669" s="445"/>
      <c r="D669" s="446" t="s">
        <v>679</v>
      </c>
      <c r="E669" s="446" t="s">
        <v>675</v>
      </c>
      <c r="F669" s="446" t="s">
        <v>671</v>
      </c>
      <c r="G669" s="447">
        <v>8</v>
      </c>
      <c r="H669" s="448">
        <v>120.23</v>
      </c>
      <c r="I669" s="447">
        <v>961.81</v>
      </c>
      <c r="J669" s="460">
        <v>8</v>
      </c>
      <c r="K669" s="448">
        <v>28.09</v>
      </c>
      <c r="L669" s="448">
        <v>224.72</v>
      </c>
      <c r="M669" s="448">
        <f t="shared" si="20"/>
        <v>-737.09</v>
      </c>
      <c r="N669" s="448">
        <f t="shared" si="21"/>
        <v>-76.64</v>
      </c>
      <c r="O669" s="461"/>
    </row>
    <row r="670" s="419" customFormat="1" customHeight="1" spans="1:15">
      <c r="A670" s="443" t="s">
        <v>2001</v>
      </c>
      <c r="B670" s="444" t="s">
        <v>2002</v>
      </c>
      <c r="C670" s="445"/>
      <c r="D670" s="446" t="s">
        <v>679</v>
      </c>
      <c r="E670" s="446" t="s">
        <v>675</v>
      </c>
      <c r="F670" s="446" t="s">
        <v>671</v>
      </c>
      <c r="G670" s="447">
        <v>2</v>
      </c>
      <c r="H670" s="448">
        <v>264.11</v>
      </c>
      <c r="I670" s="447">
        <v>528.21</v>
      </c>
      <c r="J670" s="460">
        <v>2</v>
      </c>
      <c r="K670" s="448">
        <v>61.71</v>
      </c>
      <c r="L670" s="448">
        <v>123.42</v>
      </c>
      <c r="M670" s="448">
        <f t="shared" si="20"/>
        <v>-404.79</v>
      </c>
      <c r="N670" s="448">
        <f t="shared" si="21"/>
        <v>-76.63</v>
      </c>
      <c r="O670" s="461"/>
    </row>
    <row r="671" s="419" customFormat="1" customHeight="1" spans="1:15">
      <c r="A671" s="443" t="s">
        <v>2003</v>
      </c>
      <c r="B671" s="444" t="s">
        <v>2004</v>
      </c>
      <c r="C671" s="445"/>
      <c r="D671" s="446" t="s">
        <v>679</v>
      </c>
      <c r="E671" s="446" t="s">
        <v>675</v>
      </c>
      <c r="F671" s="446" t="s">
        <v>671</v>
      </c>
      <c r="G671" s="447">
        <v>4</v>
      </c>
      <c r="H671" s="448">
        <v>143.59</v>
      </c>
      <c r="I671" s="447">
        <v>574.36</v>
      </c>
      <c r="J671" s="460">
        <v>4</v>
      </c>
      <c r="K671" s="448">
        <v>33.55</v>
      </c>
      <c r="L671" s="448">
        <v>134.2</v>
      </c>
      <c r="M671" s="448">
        <f t="shared" si="20"/>
        <v>-440.16</v>
      </c>
      <c r="N671" s="448">
        <f t="shared" si="21"/>
        <v>-76.63</v>
      </c>
      <c r="O671" s="461"/>
    </row>
    <row r="672" s="419" customFormat="1" customHeight="1" spans="1:15">
      <c r="A672" s="443" t="s">
        <v>2005</v>
      </c>
      <c r="B672" s="444" t="s">
        <v>2006</v>
      </c>
      <c r="C672" s="445"/>
      <c r="D672" s="446" t="s">
        <v>679</v>
      </c>
      <c r="E672" s="446" t="s">
        <v>675</v>
      </c>
      <c r="F672" s="446" t="s">
        <v>671</v>
      </c>
      <c r="G672" s="447">
        <v>79</v>
      </c>
      <c r="H672" s="448">
        <v>1.98</v>
      </c>
      <c r="I672" s="447">
        <v>156.53</v>
      </c>
      <c r="J672" s="460">
        <v>79</v>
      </c>
      <c r="K672" s="448">
        <v>0.46</v>
      </c>
      <c r="L672" s="448">
        <v>36.34</v>
      </c>
      <c r="M672" s="448">
        <f t="shared" si="20"/>
        <v>-120.19</v>
      </c>
      <c r="N672" s="448">
        <f t="shared" si="21"/>
        <v>-76.78</v>
      </c>
      <c r="O672" s="461"/>
    </row>
    <row r="673" s="419" customFormat="1" customHeight="1" spans="1:15">
      <c r="A673" s="443" t="s">
        <v>2007</v>
      </c>
      <c r="B673" s="444" t="s">
        <v>2008</v>
      </c>
      <c r="C673" s="445"/>
      <c r="D673" s="446" t="s">
        <v>679</v>
      </c>
      <c r="E673" s="446" t="s">
        <v>675</v>
      </c>
      <c r="F673" s="446" t="s">
        <v>671</v>
      </c>
      <c r="G673" s="447">
        <v>58</v>
      </c>
      <c r="H673" s="448">
        <v>2.57</v>
      </c>
      <c r="I673" s="447">
        <v>148.77</v>
      </c>
      <c r="J673" s="460">
        <v>58</v>
      </c>
      <c r="K673" s="448">
        <v>0.6</v>
      </c>
      <c r="L673" s="448">
        <v>34.8</v>
      </c>
      <c r="M673" s="448">
        <f t="shared" si="20"/>
        <v>-113.97</v>
      </c>
      <c r="N673" s="448">
        <f t="shared" si="21"/>
        <v>-76.61</v>
      </c>
      <c r="O673" s="461"/>
    </row>
    <row r="674" s="419" customFormat="1" customHeight="1" spans="1:15">
      <c r="A674" s="443" t="s">
        <v>2009</v>
      </c>
      <c r="B674" s="444" t="s">
        <v>2010</v>
      </c>
      <c r="C674" s="445"/>
      <c r="D674" s="446" t="s">
        <v>679</v>
      </c>
      <c r="E674" s="446" t="s">
        <v>675</v>
      </c>
      <c r="F674" s="446" t="s">
        <v>671</v>
      </c>
      <c r="G674" s="447">
        <v>35</v>
      </c>
      <c r="H674" s="448">
        <v>2.56</v>
      </c>
      <c r="I674" s="447">
        <v>89.77</v>
      </c>
      <c r="J674" s="460">
        <v>35</v>
      </c>
      <c r="K674" s="448">
        <v>0.6</v>
      </c>
      <c r="L674" s="448">
        <v>21</v>
      </c>
      <c r="M674" s="448">
        <f t="shared" si="20"/>
        <v>-68.77</v>
      </c>
      <c r="N674" s="448">
        <f t="shared" si="21"/>
        <v>-76.61</v>
      </c>
      <c r="O674" s="461"/>
    </row>
    <row r="675" s="419" customFormat="1" customHeight="1" spans="1:15">
      <c r="A675" s="443" t="s">
        <v>2011</v>
      </c>
      <c r="B675" s="444" t="s">
        <v>2012</v>
      </c>
      <c r="C675" s="445"/>
      <c r="D675" s="446" t="s">
        <v>679</v>
      </c>
      <c r="E675" s="446" t="s">
        <v>675</v>
      </c>
      <c r="F675" s="446" t="s">
        <v>671</v>
      </c>
      <c r="G675" s="447">
        <v>9</v>
      </c>
      <c r="H675" s="448">
        <v>1.25</v>
      </c>
      <c r="I675" s="447">
        <v>11.26</v>
      </c>
      <c r="J675" s="460">
        <v>9</v>
      </c>
      <c r="K675" s="448">
        <v>0.29</v>
      </c>
      <c r="L675" s="448">
        <v>2.61</v>
      </c>
      <c r="M675" s="448">
        <f t="shared" si="20"/>
        <v>-8.65</v>
      </c>
      <c r="N675" s="448">
        <f t="shared" si="21"/>
        <v>-76.82</v>
      </c>
      <c r="O675" s="461"/>
    </row>
    <row r="676" s="419" customFormat="1" customHeight="1" spans="1:15">
      <c r="A676" s="443" t="s">
        <v>2013</v>
      </c>
      <c r="B676" s="444" t="s">
        <v>2014</v>
      </c>
      <c r="C676" s="445"/>
      <c r="D676" s="446" t="s">
        <v>679</v>
      </c>
      <c r="E676" s="446" t="s">
        <v>675</v>
      </c>
      <c r="F676" s="446" t="s">
        <v>671</v>
      </c>
      <c r="G676" s="447">
        <v>1094</v>
      </c>
      <c r="H676" s="448">
        <v>0.35</v>
      </c>
      <c r="I676" s="447">
        <v>377.43</v>
      </c>
      <c r="J676" s="460">
        <v>1094</v>
      </c>
      <c r="K676" s="448">
        <v>0.08</v>
      </c>
      <c r="L676" s="448">
        <v>87.52</v>
      </c>
      <c r="M676" s="448">
        <f t="shared" si="20"/>
        <v>-289.91</v>
      </c>
      <c r="N676" s="448">
        <f t="shared" si="21"/>
        <v>-76.81</v>
      </c>
      <c r="O676" s="461"/>
    </row>
    <row r="677" s="419" customFormat="1" customHeight="1" spans="1:15">
      <c r="A677" s="443" t="s">
        <v>2015</v>
      </c>
      <c r="B677" s="444" t="s">
        <v>2016</v>
      </c>
      <c r="C677" s="445"/>
      <c r="D677" s="446" t="s">
        <v>679</v>
      </c>
      <c r="E677" s="446" t="s">
        <v>675</v>
      </c>
      <c r="F677" s="446" t="s">
        <v>671</v>
      </c>
      <c r="G677" s="447">
        <v>88</v>
      </c>
      <c r="H677" s="448">
        <v>0.31</v>
      </c>
      <c r="I677" s="447">
        <v>26.84</v>
      </c>
      <c r="J677" s="460">
        <v>88</v>
      </c>
      <c r="K677" s="448">
        <v>0.07</v>
      </c>
      <c r="L677" s="448">
        <v>6.16</v>
      </c>
      <c r="M677" s="448">
        <f t="shared" si="20"/>
        <v>-20.68</v>
      </c>
      <c r="N677" s="448">
        <f t="shared" si="21"/>
        <v>-77.05</v>
      </c>
      <c r="O677" s="461"/>
    </row>
    <row r="678" s="419" customFormat="1" customHeight="1" spans="1:15">
      <c r="A678" s="443" t="s">
        <v>2017</v>
      </c>
      <c r="B678" s="444" t="s">
        <v>2018</v>
      </c>
      <c r="C678" s="445"/>
      <c r="D678" s="446" t="s">
        <v>679</v>
      </c>
      <c r="E678" s="446" t="s">
        <v>675</v>
      </c>
      <c r="F678" s="446" t="s">
        <v>671</v>
      </c>
      <c r="G678" s="447">
        <v>418</v>
      </c>
      <c r="H678" s="448">
        <v>0.85</v>
      </c>
      <c r="I678" s="447">
        <v>356.09</v>
      </c>
      <c r="J678" s="460">
        <v>418</v>
      </c>
      <c r="K678" s="448">
        <v>0.2</v>
      </c>
      <c r="L678" s="448">
        <v>83.6</v>
      </c>
      <c r="M678" s="448">
        <f t="shared" si="20"/>
        <v>-272.49</v>
      </c>
      <c r="N678" s="448">
        <f t="shared" si="21"/>
        <v>-76.52</v>
      </c>
      <c r="O678" s="461"/>
    </row>
    <row r="679" s="419" customFormat="1" customHeight="1" spans="1:15">
      <c r="A679" s="443" t="s">
        <v>2019</v>
      </c>
      <c r="B679" s="444" t="s">
        <v>2020</v>
      </c>
      <c r="C679" s="445"/>
      <c r="D679" s="446" t="s">
        <v>679</v>
      </c>
      <c r="E679" s="446" t="s">
        <v>675</v>
      </c>
      <c r="F679" s="446" t="s">
        <v>671</v>
      </c>
      <c r="G679" s="447">
        <v>362</v>
      </c>
      <c r="H679" s="448">
        <v>0.4</v>
      </c>
      <c r="I679" s="447">
        <v>145.31</v>
      </c>
      <c r="J679" s="460">
        <v>362</v>
      </c>
      <c r="K679" s="448">
        <v>0.09</v>
      </c>
      <c r="L679" s="448">
        <v>32.58</v>
      </c>
      <c r="M679" s="448">
        <f t="shared" si="20"/>
        <v>-112.73</v>
      </c>
      <c r="N679" s="448">
        <f t="shared" si="21"/>
        <v>-77.58</v>
      </c>
      <c r="O679" s="461"/>
    </row>
    <row r="680" s="419" customFormat="1" customHeight="1" spans="1:15">
      <c r="A680" s="443" t="s">
        <v>2021</v>
      </c>
      <c r="B680" s="444" t="s">
        <v>2022</v>
      </c>
      <c r="C680" s="445"/>
      <c r="D680" s="446" t="s">
        <v>679</v>
      </c>
      <c r="E680" s="446" t="s">
        <v>675</v>
      </c>
      <c r="F680" s="446" t="s">
        <v>671</v>
      </c>
      <c r="G680" s="447">
        <v>341</v>
      </c>
      <c r="H680" s="448">
        <v>0.34</v>
      </c>
      <c r="I680" s="447">
        <v>117.57</v>
      </c>
      <c r="J680" s="460">
        <v>341</v>
      </c>
      <c r="K680" s="448">
        <v>0.08</v>
      </c>
      <c r="L680" s="448">
        <v>27.28</v>
      </c>
      <c r="M680" s="448">
        <f t="shared" si="20"/>
        <v>-90.29</v>
      </c>
      <c r="N680" s="448">
        <f t="shared" si="21"/>
        <v>-76.8</v>
      </c>
      <c r="O680" s="461"/>
    </row>
    <row r="681" s="419" customFormat="1" customHeight="1" spans="1:15">
      <c r="A681" s="443" t="s">
        <v>2023</v>
      </c>
      <c r="B681" s="444" t="s">
        <v>2024</v>
      </c>
      <c r="C681" s="445"/>
      <c r="D681" s="446" t="s">
        <v>679</v>
      </c>
      <c r="E681" s="446" t="s">
        <v>675</v>
      </c>
      <c r="F681" s="446" t="s">
        <v>671</v>
      </c>
      <c r="G681" s="447">
        <v>1474</v>
      </c>
      <c r="H681" s="448">
        <v>0.74</v>
      </c>
      <c r="I681" s="447">
        <v>1084.31</v>
      </c>
      <c r="J681" s="460">
        <v>1474</v>
      </c>
      <c r="K681" s="448">
        <v>0.17</v>
      </c>
      <c r="L681" s="448">
        <v>250.58</v>
      </c>
      <c r="M681" s="448">
        <f t="shared" si="20"/>
        <v>-833.73</v>
      </c>
      <c r="N681" s="448">
        <f t="shared" si="21"/>
        <v>-76.89</v>
      </c>
      <c r="O681" s="461"/>
    </row>
    <row r="682" s="419" customFormat="1" customHeight="1" spans="1:15">
      <c r="A682" s="443" t="s">
        <v>2025</v>
      </c>
      <c r="B682" s="444" t="s">
        <v>2026</v>
      </c>
      <c r="C682" s="445"/>
      <c r="D682" s="446" t="s">
        <v>679</v>
      </c>
      <c r="E682" s="446" t="s">
        <v>142</v>
      </c>
      <c r="F682" s="446" t="s">
        <v>671</v>
      </c>
      <c r="G682" s="447">
        <v>37</v>
      </c>
      <c r="H682" s="448">
        <v>0.84</v>
      </c>
      <c r="I682" s="447">
        <v>31.08</v>
      </c>
      <c r="J682" s="460">
        <v>37</v>
      </c>
      <c r="K682" s="448">
        <v>0.15</v>
      </c>
      <c r="L682" s="448">
        <v>5.55</v>
      </c>
      <c r="M682" s="448">
        <f t="shared" si="20"/>
        <v>-25.53</v>
      </c>
      <c r="N682" s="448">
        <f t="shared" si="21"/>
        <v>-82.14</v>
      </c>
      <c r="O682" s="461"/>
    </row>
    <row r="683" s="419" customFormat="1" customHeight="1" spans="1:15">
      <c r="A683" s="443" t="s">
        <v>2027</v>
      </c>
      <c r="B683" s="444" t="s">
        <v>2028</v>
      </c>
      <c r="C683" s="445"/>
      <c r="D683" s="446" t="s">
        <v>679</v>
      </c>
      <c r="E683" s="446" t="s">
        <v>142</v>
      </c>
      <c r="F683" s="446" t="s">
        <v>671</v>
      </c>
      <c r="G683" s="447">
        <v>232</v>
      </c>
      <c r="H683" s="448">
        <v>0.9</v>
      </c>
      <c r="I683" s="447">
        <v>208.8</v>
      </c>
      <c r="J683" s="460">
        <v>232</v>
      </c>
      <c r="K683" s="448">
        <v>0.16</v>
      </c>
      <c r="L683" s="448">
        <v>37.12</v>
      </c>
      <c r="M683" s="448">
        <f t="shared" si="20"/>
        <v>-171.68</v>
      </c>
      <c r="N683" s="448">
        <f t="shared" si="21"/>
        <v>-82.22</v>
      </c>
      <c r="O683" s="461"/>
    </row>
    <row r="684" s="419" customFormat="1" customHeight="1" spans="1:15">
      <c r="A684" s="443" t="s">
        <v>2029</v>
      </c>
      <c r="B684" s="444" t="s">
        <v>2030</v>
      </c>
      <c r="C684" s="445"/>
      <c r="D684" s="446" t="s">
        <v>679</v>
      </c>
      <c r="E684" s="446" t="s">
        <v>142</v>
      </c>
      <c r="F684" s="446" t="s">
        <v>671</v>
      </c>
      <c r="G684" s="447">
        <v>87</v>
      </c>
      <c r="H684" s="448">
        <v>0.64</v>
      </c>
      <c r="I684" s="447">
        <v>55.68</v>
      </c>
      <c r="J684" s="460">
        <v>87</v>
      </c>
      <c r="K684" s="448">
        <v>0.11</v>
      </c>
      <c r="L684" s="448">
        <v>9.57</v>
      </c>
      <c r="M684" s="448">
        <f t="shared" si="20"/>
        <v>-46.11</v>
      </c>
      <c r="N684" s="448">
        <f t="shared" si="21"/>
        <v>-82.81</v>
      </c>
      <c r="O684" s="461"/>
    </row>
    <row r="685" s="419" customFormat="1" customHeight="1" spans="1:15">
      <c r="A685" s="443" t="s">
        <v>2031</v>
      </c>
      <c r="B685" s="444" t="s">
        <v>2032</v>
      </c>
      <c r="C685" s="445"/>
      <c r="D685" s="446" t="s">
        <v>679</v>
      </c>
      <c r="E685" s="446" t="s">
        <v>142</v>
      </c>
      <c r="F685" s="446" t="s">
        <v>671</v>
      </c>
      <c r="G685" s="447">
        <v>244</v>
      </c>
      <c r="H685" s="448">
        <v>0.94</v>
      </c>
      <c r="I685" s="447">
        <v>229.36</v>
      </c>
      <c r="J685" s="460">
        <v>244</v>
      </c>
      <c r="K685" s="448">
        <v>0.16</v>
      </c>
      <c r="L685" s="448">
        <v>39.04</v>
      </c>
      <c r="M685" s="448">
        <f t="shared" si="20"/>
        <v>-190.32</v>
      </c>
      <c r="N685" s="448">
        <f t="shared" si="21"/>
        <v>-82.98</v>
      </c>
      <c r="O685" s="461"/>
    </row>
    <row r="686" s="419" customFormat="1" customHeight="1" spans="1:15">
      <c r="A686" s="443" t="s">
        <v>2033</v>
      </c>
      <c r="B686" s="444" t="s">
        <v>2034</v>
      </c>
      <c r="C686" s="445"/>
      <c r="D686" s="446" t="s">
        <v>679</v>
      </c>
      <c r="E686" s="446" t="s">
        <v>142</v>
      </c>
      <c r="F686" s="446" t="s">
        <v>671</v>
      </c>
      <c r="G686" s="447">
        <v>58</v>
      </c>
      <c r="H686" s="448">
        <v>1.5</v>
      </c>
      <c r="I686" s="447">
        <v>87</v>
      </c>
      <c r="J686" s="460">
        <v>58</v>
      </c>
      <c r="K686" s="448">
        <v>0.26</v>
      </c>
      <c r="L686" s="448">
        <v>15.08</v>
      </c>
      <c r="M686" s="448">
        <f t="shared" si="20"/>
        <v>-71.92</v>
      </c>
      <c r="N686" s="448">
        <f t="shared" si="21"/>
        <v>-82.67</v>
      </c>
      <c r="O686" s="461"/>
    </row>
    <row r="687" s="419" customFormat="1" customHeight="1" spans="1:15">
      <c r="A687" s="443" t="s">
        <v>2035</v>
      </c>
      <c r="B687" s="444" t="s">
        <v>2036</v>
      </c>
      <c r="C687" s="445"/>
      <c r="D687" s="446" t="s">
        <v>679</v>
      </c>
      <c r="E687" s="446" t="s">
        <v>142</v>
      </c>
      <c r="F687" s="446" t="s">
        <v>671</v>
      </c>
      <c r="G687" s="447">
        <v>179</v>
      </c>
      <c r="H687" s="448">
        <v>1.4</v>
      </c>
      <c r="I687" s="447">
        <v>250.4</v>
      </c>
      <c r="J687" s="460">
        <v>179</v>
      </c>
      <c r="K687" s="448">
        <v>0.24</v>
      </c>
      <c r="L687" s="448">
        <v>42.96</v>
      </c>
      <c r="M687" s="448">
        <f t="shared" si="20"/>
        <v>-207.44</v>
      </c>
      <c r="N687" s="448">
        <f t="shared" si="21"/>
        <v>-82.84</v>
      </c>
      <c r="O687" s="461"/>
    </row>
    <row r="688" s="419" customFormat="1" customHeight="1" spans="1:15">
      <c r="A688" s="443" t="s">
        <v>2037</v>
      </c>
      <c r="B688" s="444" t="s">
        <v>2038</v>
      </c>
      <c r="C688" s="445"/>
      <c r="D688" s="446" t="s">
        <v>679</v>
      </c>
      <c r="E688" s="446" t="s">
        <v>142</v>
      </c>
      <c r="F688" s="446" t="s">
        <v>671</v>
      </c>
      <c r="G688" s="447">
        <v>324</v>
      </c>
      <c r="H688" s="448">
        <v>1.49</v>
      </c>
      <c r="I688" s="447">
        <v>481.95</v>
      </c>
      <c r="J688" s="460">
        <v>324</v>
      </c>
      <c r="K688" s="448">
        <v>0.26</v>
      </c>
      <c r="L688" s="448">
        <v>84.24</v>
      </c>
      <c r="M688" s="448">
        <f t="shared" si="20"/>
        <v>-397.71</v>
      </c>
      <c r="N688" s="448">
        <f t="shared" si="21"/>
        <v>-82.52</v>
      </c>
      <c r="O688" s="461"/>
    </row>
    <row r="689" s="419" customFormat="1" customHeight="1" spans="1:15">
      <c r="A689" s="443" t="s">
        <v>2039</v>
      </c>
      <c r="B689" s="444" t="s">
        <v>2040</v>
      </c>
      <c r="C689" s="445"/>
      <c r="D689" s="446" t="s">
        <v>679</v>
      </c>
      <c r="E689" s="446" t="s">
        <v>142</v>
      </c>
      <c r="F689" s="446" t="s">
        <v>671</v>
      </c>
      <c r="G689" s="447">
        <v>145</v>
      </c>
      <c r="H689" s="448">
        <v>0.82</v>
      </c>
      <c r="I689" s="447">
        <v>118.74</v>
      </c>
      <c r="J689" s="460">
        <v>145</v>
      </c>
      <c r="K689" s="448">
        <v>0.14</v>
      </c>
      <c r="L689" s="448">
        <v>20.3</v>
      </c>
      <c r="M689" s="448">
        <f t="shared" si="20"/>
        <v>-98.44</v>
      </c>
      <c r="N689" s="448">
        <f t="shared" si="21"/>
        <v>-82.9</v>
      </c>
      <c r="O689" s="461"/>
    </row>
    <row r="690" s="419" customFormat="1" customHeight="1" spans="1:15">
      <c r="A690" s="443" t="s">
        <v>2041</v>
      </c>
      <c r="B690" s="444" t="s">
        <v>2042</v>
      </c>
      <c r="C690" s="445"/>
      <c r="D690" s="446" t="s">
        <v>679</v>
      </c>
      <c r="E690" s="446" t="s">
        <v>142</v>
      </c>
      <c r="F690" s="446" t="s">
        <v>671</v>
      </c>
      <c r="G690" s="447">
        <v>991</v>
      </c>
      <c r="H690" s="448">
        <v>1.18</v>
      </c>
      <c r="I690" s="447">
        <v>1168.02</v>
      </c>
      <c r="J690" s="460">
        <v>991</v>
      </c>
      <c r="K690" s="448">
        <v>0.21</v>
      </c>
      <c r="L690" s="448">
        <v>208.11</v>
      </c>
      <c r="M690" s="448">
        <f t="shared" si="20"/>
        <v>-959.91</v>
      </c>
      <c r="N690" s="448">
        <f t="shared" si="21"/>
        <v>-82.18</v>
      </c>
      <c r="O690" s="461"/>
    </row>
    <row r="691" s="419" customFormat="1" customHeight="1" spans="1:15">
      <c r="A691" s="443" t="s">
        <v>2043</v>
      </c>
      <c r="B691" s="444" t="s">
        <v>2044</v>
      </c>
      <c r="C691" s="445"/>
      <c r="D691" s="446" t="s">
        <v>679</v>
      </c>
      <c r="E691" s="446" t="s">
        <v>142</v>
      </c>
      <c r="F691" s="446" t="s">
        <v>671</v>
      </c>
      <c r="G691" s="447">
        <v>531</v>
      </c>
      <c r="H691" s="448">
        <v>1</v>
      </c>
      <c r="I691" s="447">
        <v>531.64</v>
      </c>
      <c r="J691" s="460">
        <v>531</v>
      </c>
      <c r="K691" s="448">
        <v>0.18</v>
      </c>
      <c r="L691" s="448">
        <v>95.58</v>
      </c>
      <c r="M691" s="448">
        <f t="shared" si="20"/>
        <v>-436.06</v>
      </c>
      <c r="N691" s="448">
        <f t="shared" si="21"/>
        <v>-82.02</v>
      </c>
      <c r="O691" s="461"/>
    </row>
    <row r="692" s="419" customFormat="1" customHeight="1" spans="1:15">
      <c r="A692" s="443" t="s">
        <v>2045</v>
      </c>
      <c r="B692" s="444" t="s">
        <v>2046</v>
      </c>
      <c r="C692" s="445"/>
      <c r="D692" s="446" t="s">
        <v>679</v>
      </c>
      <c r="E692" s="446" t="s">
        <v>142</v>
      </c>
      <c r="F692" s="446" t="s">
        <v>671</v>
      </c>
      <c r="G692" s="447">
        <v>31</v>
      </c>
      <c r="H692" s="448">
        <v>2.65</v>
      </c>
      <c r="I692" s="447">
        <v>82.15</v>
      </c>
      <c r="J692" s="460">
        <v>31</v>
      </c>
      <c r="K692" s="448">
        <v>0.46</v>
      </c>
      <c r="L692" s="448">
        <v>14.26</v>
      </c>
      <c r="M692" s="448">
        <f t="shared" si="20"/>
        <v>-67.89</v>
      </c>
      <c r="N692" s="448">
        <f t="shared" si="21"/>
        <v>-82.64</v>
      </c>
      <c r="O692" s="461"/>
    </row>
    <row r="693" s="419" customFormat="1" customHeight="1" spans="1:15">
      <c r="A693" s="443" t="s">
        <v>2047</v>
      </c>
      <c r="B693" s="444" t="s">
        <v>2048</v>
      </c>
      <c r="C693" s="445"/>
      <c r="D693" s="446" t="s">
        <v>679</v>
      </c>
      <c r="E693" s="446" t="s">
        <v>142</v>
      </c>
      <c r="F693" s="446" t="s">
        <v>671</v>
      </c>
      <c r="G693" s="447">
        <v>247</v>
      </c>
      <c r="H693" s="448">
        <v>0.45</v>
      </c>
      <c r="I693" s="447">
        <v>109.97</v>
      </c>
      <c r="J693" s="460">
        <v>247</v>
      </c>
      <c r="K693" s="448">
        <v>0.08</v>
      </c>
      <c r="L693" s="448">
        <v>19.76</v>
      </c>
      <c r="M693" s="448">
        <f t="shared" si="20"/>
        <v>-90.21</v>
      </c>
      <c r="N693" s="448">
        <f t="shared" si="21"/>
        <v>-82.03</v>
      </c>
      <c r="O693" s="461"/>
    </row>
    <row r="694" s="419" customFormat="1" customHeight="1" spans="1:15">
      <c r="A694" s="443" t="s">
        <v>2049</v>
      </c>
      <c r="B694" s="444" t="s">
        <v>2050</v>
      </c>
      <c r="C694" s="445"/>
      <c r="D694" s="446" t="s">
        <v>679</v>
      </c>
      <c r="E694" s="446" t="s">
        <v>142</v>
      </c>
      <c r="F694" s="446" t="s">
        <v>671</v>
      </c>
      <c r="G694" s="447">
        <v>323</v>
      </c>
      <c r="H694" s="448">
        <v>0.72</v>
      </c>
      <c r="I694" s="447">
        <v>233.11</v>
      </c>
      <c r="J694" s="460">
        <v>323</v>
      </c>
      <c r="K694" s="448">
        <v>0.13</v>
      </c>
      <c r="L694" s="448">
        <v>41.99</v>
      </c>
      <c r="M694" s="448">
        <f t="shared" si="20"/>
        <v>-191.12</v>
      </c>
      <c r="N694" s="448">
        <f t="shared" si="21"/>
        <v>-81.99</v>
      </c>
      <c r="O694" s="461"/>
    </row>
    <row r="695" s="419" customFormat="1" customHeight="1" spans="1:15">
      <c r="A695" s="443" t="s">
        <v>2051</v>
      </c>
      <c r="B695" s="444" t="s">
        <v>2052</v>
      </c>
      <c r="C695" s="445"/>
      <c r="D695" s="446" t="s">
        <v>679</v>
      </c>
      <c r="E695" s="446" t="s">
        <v>142</v>
      </c>
      <c r="F695" s="446" t="s">
        <v>671</v>
      </c>
      <c r="G695" s="447">
        <v>626</v>
      </c>
      <c r="H695" s="448">
        <v>0.68</v>
      </c>
      <c r="I695" s="447">
        <v>428.4</v>
      </c>
      <c r="J695" s="460">
        <v>626</v>
      </c>
      <c r="K695" s="448">
        <v>0.12</v>
      </c>
      <c r="L695" s="448">
        <v>75.12</v>
      </c>
      <c r="M695" s="448">
        <f t="shared" si="20"/>
        <v>-353.28</v>
      </c>
      <c r="N695" s="448">
        <f t="shared" si="21"/>
        <v>-82.46</v>
      </c>
      <c r="O695" s="461"/>
    </row>
    <row r="696" s="419" customFormat="1" customHeight="1" spans="1:15">
      <c r="A696" s="443" t="s">
        <v>2053</v>
      </c>
      <c r="B696" s="444" t="s">
        <v>2054</v>
      </c>
      <c r="C696" s="445"/>
      <c r="D696" s="446" t="s">
        <v>679</v>
      </c>
      <c r="E696" s="446" t="s">
        <v>142</v>
      </c>
      <c r="F696" s="446" t="s">
        <v>671</v>
      </c>
      <c r="G696" s="447">
        <v>48</v>
      </c>
      <c r="H696" s="448">
        <v>0.88</v>
      </c>
      <c r="I696" s="447">
        <v>42.45</v>
      </c>
      <c r="J696" s="460">
        <v>48</v>
      </c>
      <c r="K696" s="448">
        <v>0.15</v>
      </c>
      <c r="L696" s="448">
        <v>7.2</v>
      </c>
      <c r="M696" s="448">
        <f t="shared" si="20"/>
        <v>-35.25</v>
      </c>
      <c r="N696" s="448">
        <f t="shared" si="21"/>
        <v>-83.04</v>
      </c>
      <c r="O696" s="461"/>
    </row>
    <row r="697" s="419" customFormat="1" customHeight="1" spans="1:15">
      <c r="A697" s="443" t="s">
        <v>2055</v>
      </c>
      <c r="B697" s="444" t="s">
        <v>2056</v>
      </c>
      <c r="C697" s="445"/>
      <c r="D697" s="446" t="s">
        <v>679</v>
      </c>
      <c r="E697" s="446" t="s">
        <v>672</v>
      </c>
      <c r="F697" s="446" t="s">
        <v>671</v>
      </c>
      <c r="G697" s="447">
        <v>47</v>
      </c>
      <c r="H697" s="448">
        <v>0.81</v>
      </c>
      <c r="I697" s="447">
        <v>38.19</v>
      </c>
      <c r="J697" s="460">
        <v>47</v>
      </c>
      <c r="K697" s="448">
        <v>0.23</v>
      </c>
      <c r="L697" s="448">
        <v>10.81</v>
      </c>
      <c r="M697" s="448">
        <f t="shared" si="20"/>
        <v>-27.38</v>
      </c>
      <c r="N697" s="448">
        <f t="shared" si="21"/>
        <v>-71.69</v>
      </c>
      <c r="O697" s="461"/>
    </row>
    <row r="698" s="419" customFormat="1" customHeight="1" spans="1:15">
      <c r="A698" s="443" t="s">
        <v>2057</v>
      </c>
      <c r="B698" s="444" t="s">
        <v>2058</v>
      </c>
      <c r="C698" s="445"/>
      <c r="D698" s="446" t="s">
        <v>679</v>
      </c>
      <c r="E698" s="446" t="s">
        <v>672</v>
      </c>
      <c r="F698" s="446" t="s">
        <v>671</v>
      </c>
      <c r="G698" s="447">
        <v>362</v>
      </c>
      <c r="H698" s="448">
        <v>1.12</v>
      </c>
      <c r="I698" s="447">
        <v>406.33</v>
      </c>
      <c r="J698" s="460">
        <v>362</v>
      </c>
      <c r="K698" s="448">
        <v>0.31</v>
      </c>
      <c r="L698" s="448">
        <v>112.22</v>
      </c>
      <c r="M698" s="448">
        <f t="shared" si="20"/>
        <v>-294.11</v>
      </c>
      <c r="N698" s="448">
        <f t="shared" si="21"/>
        <v>-72.38</v>
      </c>
      <c r="O698" s="461"/>
    </row>
    <row r="699" s="419" customFormat="1" customHeight="1" spans="1:15">
      <c r="A699" s="443" t="s">
        <v>2059</v>
      </c>
      <c r="B699" s="444" t="s">
        <v>2060</v>
      </c>
      <c r="C699" s="445"/>
      <c r="D699" s="446" t="s">
        <v>679</v>
      </c>
      <c r="E699" s="446" t="s">
        <v>142</v>
      </c>
      <c r="F699" s="446" t="s">
        <v>671</v>
      </c>
      <c r="G699" s="447">
        <v>149</v>
      </c>
      <c r="H699" s="448">
        <v>1.05</v>
      </c>
      <c r="I699" s="447">
        <v>155.89</v>
      </c>
      <c r="J699" s="460">
        <v>149</v>
      </c>
      <c r="K699" s="448">
        <v>0.18</v>
      </c>
      <c r="L699" s="448">
        <v>26.82</v>
      </c>
      <c r="M699" s="448">
        <f t="shared" si="20"/>
        <v>-129.07</v>
      </c>
      <c r="N699" s="448">
        <f t="shared" si="21"/>
        <v>-82.8</v>
      </c>
      <c r="O699" s="461"/>
    </row>
    <row r="700" s="419" customFormat="1" customHeight="1" spans="1:15">
      <c r="A700" s="443" t="s">
        <v>2061</v>
      </c>
      <c r="B700" s="444" t="s">
        <v>2062</v>
      </c>
      <c r="C700" s="445"/>
      <c r="D700" s="446" t="s">
        <v>679</v>
      </c>
      <c r="E700" s="446" t="s">
        <v>142</v>
      </c>
      <c r="F700" s="446" t="s">
        <v>671</v>
      </c>
      <c r="G700" s="447">
        <v>51</v>
      </c>
      <c r="H700" s="448">
        <v>1.03</v>
      </c>
      <c r="I700" s="447">
        <v>52.53</v>
      </c>
      <c r="J700" s="460">
        <v>51</v>
      </c>
      <c r="K700" s="448">
        <v>0.18</v>
      </c>
      <c r="L700" s="448">
        <v>9.18</v>
      </c>
      <c r="M700" s="448">
        <f t="shared" si="20"/>
        <v>-43.35</v>
      </c>
      <c r="N700" s="448">
        <f t="shared" si="21"/>
        <v>-82.52</v>
      </c>
      <c r="O700" s="461"/>
    </row>
    <row r="701" s="419" customFormat="1" customHeight="1" spans="1:15">
      <c r="A701" s="443" t="s">
        <v>2063</v>
      </c>
      <c r="B701" s="444" t="s">
        <v>2064</v>
      </c>
      <c r="C701" s="445"/>
      <c r="D701" s="446" t="s">
        <v>679</v>
      </c>
      <c r="E701" s="446" t="s">
        <v>142</v>
      </c>
      <c r="F701" s="446" t="s">
        <v>671</v>
      </c>
      <c r="G701" s="447">
        <v>42</v>
      </c>
      <c r="H701" s="448">
        <v>1.55</v>
      </c>
      <c r="I701" s="447">
        <v>65.05</v>
      </c>
      <c r="J701" s="460">
        <v>42</v>
      </c>
      <c r="K701" s="448">
        <v>0.27</v>
      </c>
      <c r="L701" s="448">
        <v>11.34</v>
      </c>
      <c r="M701" s="448">
        <f t="shared" si="20"/>
        <v>-53.71</v>
      </c>
      <c r="N701" s="448">
        <f t="shared" si="21"/>
        <v>-82.57</v>
      </c>
      <c r="O701" s="461"/>
    </row>
    <row r="702" s="419" customFormat="1" customHeight="1" spans="1:15">
      <c r="A702" s="443" t="s">
        <v>2065</v>
      </c>
      <c r="B702" s="444" t="s">
        <v>2066</v>
      </c>
      <c r="C702" s="445"/>
      <c r="D702" s="446" t="s">
        <v>679</v>
      </c>
      <c r="E702" s="446" t="s">
        <v>142</v>
      </c>
      <c r="F702" s="446" t="s">
        <v>671</v>
      </c>
      <c r="G702" s="447">
        <v>56</v>
      </c>
      <c r="H702" s="448">
        <v>1.2</v>
      </c>
      <c r="I702" s="447">
        <v>67.2</v>
      </c>
      <c r="J702" s="460">
        <v>56</v>
      </c>
      <c r="K702" s="448">
        <v>0.21</v>
      </c>
      <c r="L702" s="448">
        <v>11.76</v>
      </c>
      <c r="M702" s="448">
        <f t="shared" si="20"/>
        <v>-55.44</v>
      </c>
      <c r="N702" s="448">
        <f t="shared" si="21"/>
        <v>-82.5</v>
      </c>
      <c r="O702" s="461"/>
    </row>
    <row r="703" s="419" customFormat="1" customHeight="1" spans="1:15">
      <c r="A703" s="443" t="s">
        <v>2067</v>
      </c>
      <c r="B703" s="444" t="s">
        <v>2068</v>
      </c>
      <c r="C703" s="445"/>
      <c r="D703" s="446" t="s">
        <v>679</v>
      </c>
      <c r="E703" s="446" t="s">
        <v>142</v>
      </c>
      <c r="F703" s="446" t="s">
        <v>671</v>
      </c>
      <c r="G703" s="447">
        <v>251</v>
      </c>
      <c r="H703" s="448">
        <v>1.21</v>
      </c>
      <c r="I703" s="447">
        <v>303.69</v>
      </c>
      <c r="J703" s="460">
        <v>251</v>
      </c>
      <c r="K703" s="448">
        <v>0.21</v>
      </c>
      <c r="L703" s="448">
        <v>52.71</v>
      </c>
      <c r="M703" s="448">
        <f t="shared" si="20"/>
        <v>-250.98</v>
      </c>
      <c r="N703" s="448">
        <f t="shared" si="21"/>
        <v>-82.64</v>
      </c>
      <c r="O703" s="461"/>
    </row>
    <row r="704" s="419" customFormat="1" customHeight="1" spans="1:15">
      <c r="A704" s="443" t="s">
        <v>2069</v>
      </c>
      <c r="B704" s="444" t="s">
        <v>2070</v>
      </c>
      <c r="C704" s="445"/>
      <c r="D704" s="446" t="s">
        <v>679</v>
      </c>
      <c r="E704" s="446" t="s">
        <v>142</v>
      </c>
      <c r="F704" s="446" t="s">
        <v>671</v>
      </c>
      <c r="G704" s="447">
        <v>17</v>
      </c>
      <c r="H704" s="448">
        <v>2.14</v>
      </c>
      <c r="I704" s="447">
        <v>36.3</v>
      </c>
      <c r="J704" s="460">
        <v>17</v>
      </c>
      <c r="K704" s="448">
        <v>0.37</v>
      </c>
      <c r="L704" s="448">
        <v>6.29</v>
      </c>
      <c r="M704" s="448">
        <f t="shared" si="20"/>
        <v>-30.01</v>
      </c>
      <c r="N704" s="448">
        <f t="shared" si="21"/>
        <v>-82.67</v>
      </c>
      <c r="O704" s="461"/>
    </row>
    <row r="705" s="419" customFormat="1" customHeight="1" spans="1:15">
      <c r="A705" s="443" t="s">
        <v>2071</v>
      </c>
      <c r="B705" s="444" t="s">
        <v>2072</v>
      </c>
      <c r="C705" s="445"/>
      <c r="D705" s="446" t="s">
        <v>679</v>
      </c>
      <c r="E705" s="446" t="s">
        <v>142</v>
      </c>
      <c r="F705" s="446" t="s">
        <v>671</v>
      </c>
      <c r="G705" s="447">
        <v>79</v>
      </c>
      <c r="H705" s="448">
        <v>1.28</v>
      </c>
      <c r="I705" s="447">
        <v>101.3</v>
      </c>
      <c r="J705" s="460">
        <v>79</v>
      </c>
      <c r="K705" s="448">
        <v>0.22</v>
      </c>
      <c r="L705" s="448">
        <v>17.38</v>
      </c>
      <c r="M705" s="448">
        <f t="shared" si="20"/>
        <v>-83.92</v>
      </c>
      <c r="N705" s="448">
        <f t="shared" si="21"/>
        <v>-82.84</v>
      </c>
      <c r="O705" s="461"/>
    </row>
    <row r="706" s="419" customFormat="1" customHeight="1" spans="1:15">
      <c r="A706" s="443" t="s">
        <v>2073</v>
      </c>
      <c r="B706" s="444" t="s">
        <v>2074</v>
      </c>
      <c r="C706" s="445"/>
      <c r="D706" s="446" t="s">
        <v>679</v>
      </c>
      <c r="E706" s="446" t="s">
        <v>142</v>
      </c>
      <c r="F706" s="446" t="s">
        <v>671</v>
      </c>
      <c r="G706" s="447">
        <v>105</v>
      </c>
      <c r="H706" s="448">
        <v>1.42</v>
      </c>
      <c r="I706" s="447">
        <v>149.16</v>
      </c>
      <c r="J706" s="460">
        <v>105</v>
      </c>
      <c r="K706" s="448">
        <v>0.25</v>
      </c>
      <c r="L706" s="448">
        <v>26.25</v>
      </c>
      <c r="M706" s="448">
        <f t="shared" si="20"/>
        <v>-122.91</v>
      </c>
      <c r="N706" s="448">
        <f t="shared" si="21"/>
        <v>-82.4</v>
      </c>
      <c r="O706" s="461"/>
    </row>
    <row r="707" s="419" customFormat="1" customHeight="1" spans="1:15">
      <c r="A707" s="443" t="s">
        <v>2075</v>
      </c>
      <c r="B707" s="444" t="s">
        <v>2076</v>
      </c>
      <c r="C707" s="445"/>
      <c r="D707" s="446" t="s">
        <v>679</v>
      </c>
      <c r="E707" s="446" t="s">
        <v>142</v>
      </c>
      <c r="F707" s="446" t="s">
        <v>671</v>
      </c>
      <c r="G707" s="447">
        <v>29</v>
      </c>
      <c r="H707" s="448">
        <v>2.56</v>
      </c>
      <c r="I707" s="447">
        <v>74.38</v>
      </c>
      <c r="J707" s="460">
        <v>29</v>
      </c>
      <c r="K707" s="448">
        <v>0.45</v>
      </c>
      <c r="L707" s="448">
        <v>13.05</v>
      </c>
      <c r="M707" s="448">
        <f t="shared" si="20"/>
        <v>-61.33</v>
      </c>
      <c r="N707" s="448">
        <f t="shared" si="21"/>
        <v>-82.45</v>
      </c>
      <c r="O707" s="461"/>
    </row>
    <row r="708" s="419" customFormat="1" customHeight="1" spans="1:15">
      <c r="A708" s="443" t="s">
        <v>2077</v>
      </c>
      <c r="B708" s="444" t="s">
        <v>2078</v>
      </c>
      <c r="C708" s="445"/>
      <c r="D708" s="446" t="s">
        <v>679</v>
      </c>
      <c r="E708" s="446" t="s">
        <v>142</v>
      </c>
      <c r="F708" s="446" t="s">
        <v>671</v>
      </c>
      <c r="G708" s="447">
        <v>89</v>
      </c>
      <c r="H708" s="448">
        <v>1.9</v>
      </c>
      <c r="I708" s="447">
        <v>169.38</v>
      </c>
      <c r="J708" s="460">
        <v>89</v>
      </c>
      <c r="K708" s="448">
        <v>0.33</v>
      </c>
      <c r="L708" s="448">
        <v>29.37</v>
      </c>
      <c r="M708" s="448">
        <f t="shared" si="20"/>
        <v>-140.01</v>
      </c>
      <c r="N708" s="448">
        <f t="shared" si="21"/>
        <v>-82.66</v>
      </c>
      <c r="O708" s="461"/>
    </row>
    <row r="709" s="419" customFormat="1" customHeight="1" spans="1:15">
      <c r="A709" s="443" t="s">
        <v>2079</v>
      </c>
      <c r="B709" s="444" t="s">
        <v>2080</v>
      </c>
      <c r="C709" s="445"/>
      <c r="D709" s="446" t="s">
        <v>679</v>
      </c>
      <c r="E709" s="446" t="s">
        <v>142</v>
      </c>
      <c r="F709" s="446" t="s">
        <v>671</v>
      </c>
      <c r="G709" s="447">
        <v>95</v>
      </c>
      <c r="H709" s="448">
        <v>5.13</v>
      </c>
      <c r="I709" s="447">
        <v>487.18</v>
      </c>
      <c r="J709" s="460">
        <v>95</v>
      </c>
      <c r="K709" s="448">
        <v>0.9</v>
      </c>
      <c r="L709" s="448">
        <v>85.5</v>
      </c>
      <c r="M709" s="448">
        <f t="shared" si="20"/>
        <v>-401.68</v>
      </c>
      <c r="N709" s="448">
        <f t="shared" si="21"/>
        <v>-82.45</v>
      </c>
      <c r="O709" s="461"/>
    </row>
    <row r="710" s="419" customFormat="1" customHeight="1" spans="1:15">
      <c r="A710" s="443" t="s">
        <v>2081</v>
      </c>
      <c r="B710" s="444" t="s">
        <v>2082</v>
      </c>
      <c r="C710" s="445"/>
      <c r="D710" s="446" t="s">
        <v>679</v>
      </c>
      <c r="E710" s="446" t="s">
        <v>142</v>
      </c>
      <c r="F710" s="446" t="s">
        <v>671</v>
      </c>
      <c r="G710" s="447">
        <v>20</v>
      </c>
      <c r="H710" s="448">
        <v>5.13</v>
      </c>
      <c r="I710" s="447">
        <v>102.56</v>
      </c>
      <c r="J710" s="460">
        <v>20</v>
      </c>
      <c r="K710" s="448">
        <v>0.9</v>
      </c>
      <c r="L710" s="448">
        <v>18</v>
      </c>
      <c r="M710" s="448">
        <f t="shared" si="20"/>
        <v>-84.56</v>
      </c>
      <c r="N710" s="448">
        <f t="shared" si="21"/>
        <v>-82.45</v>
      </c>
      <c r="O710" s="461"/>
    </row>
    <row r="711" s="419" customFormat="1" customHeight="1" spans="1:15">
      <c r="A711" s="443" t="s">
        <v>2083</v>
      </c>
      <c r="B711" s="444" t="s">
        <v>2084</v>
      </c>
      <c r="C711" s="445"/>
      <c r="D711" s="446" t="s">
        <v>679</v>
      </c>
      <c r="E711" s="446" t="s">
        <v>70</v>
      </c>
      <c r="F711" s="446" t="s">
        <v>671</v>
      </c>
      <c r="G711" s="447">
        <v>87</v>
      </c>
      <c r="H711" s="448">
        <v>8.55</v>
      </c>
      <c r="I711" s="447">
        <v>743.53</v>
      </c>
      <c r="J711" s="460">
        <v>87</v>
      </c>
      <c r="K711" s="448">
        <v>1.99</v>
      </c>
      <c r="L711" s="448">
        <v>173.13</v>
      </c>
      <c r="M711" s="448">
        <f t="shared" si="20"/>
        <v>-570.4</v>
      </c>
      <c r="N711" s="448">
        <f t="shared" si="21"/>
        <v>-76.72</v>
      </c>
      <c r="O711" s="461"/>
    </row>
    <row r="712" s="419" customFormat="1" customHeight="1" spans="1:15">
      <c r="A712" s="443" t="s">
        <v>2085</v>
      </c>
      <c r="B712" s="444" t="s">
        <v>2086</v>
      </c>
      <c r="C712" s="445"/>
      <c r="D712" s="446" t="s">
        <v>679</v>
      </c>
      <c r="E712" s="446" t="s">
        <v>70</v>
      </c>
      <c r="F712" s="446" t="s">
        <v>671</v>
      </c>
      <c r="G712" s="447">
        <v>5</v>
      </c>
      <c r="H712" s="448">
        <v>0.64</v>
      </c>
      <c r="I712" s="447">
        <v>3.21</v>
      </c>
      <c r="J712" s="460">
        <v>5</v>
      </c>
      <c r="K712" s="448">
        <v>0.15</v>
      </c>
      <c r="L712" s="448">
        <v>0.75</v>
      </c>
      <c r="M712" s="448">
        <f t="shared" ref="M712:M775" si="22">L712-I712</f>
        <v>-2.46</v>
      </c>
      <c r="N712" s="448">
        <f t="shared" ref="N712:N775" si="23">IF(I712=0,0,ROUND(M712/I712*100,2))</f>
        <v>-76.64</v>
      </c>
      <c r="O712" s="461"/>
    </row>
    <row r="713" s="419" customFormat="1" customHeight="1" spans="1:15">
      <c r="A713" s="443" t="s">
        <v>2087</v>
      </c>
      <c r="B713" s="444" t="s">
        <v>2088</v>
      </c>
      <c r="C713" s="445"/>
      <c r="D713" s="446" t="s">
        <v>679</v>
      </c>
      <c r="E713" s="446" t="s">
        <v>70</v>
      </c>
      <c r="F713" s="446" t="s">
        <v>671</v>
      </c>
      <c r="G713" s="447">
        <v>195</v>
      </c>
      <c r="H713" s="448">
        <v>0.6</v>
      </c>
      <c r="I713" s="447">
        <v>116.63</v>
      </c>
      <c r="J713" s="460">
        <v>195</v>
      </c>
      <c r="K713" s="448">
        <v>0.14</v>
      </c>
      <c r="L713" s="448">
        <v>27.3</v>
      </c>
      <c r="M713" s="448">
        <f t="shared" si="22"/>
        <v>-89.33</v>
      </c>
      <c r="N713" s="448">
        <f t="shared" si="23"/>
        <v>-76.59</v>
      </c>
      <c r="O713" s="461"/>
    </row>
    <row r="714" s="419" customFormat="1" customHeight="1" spans="1:15">
      <c r="A714" s="443" t="s">
        <v>2089</v>
      </c>
      <c r="B714" s="444" t="s">
        <v>2090</v>
      </c>
      <c r="C714" s="445"/>
      <c r="D714" s="446" t="s">
        <v>679</v>
      </c>
      <c r="E714" s="446" t="s">
        <v>70</v>
      </c>
      <c r="F714" s="446" t="s">
        <v>671</v>
      </c>
      <c r="G714" s="447">
        <v>632</v>
      </c>
      <c r="H714" s="448">
        <v>0.5</v>
      </c>
      <c r="I714" s="447">
        <v>316</v>
      </c>
      <c r="J714" s="460">
        <v>632</v>
      </c>
      <c r="K714" s="448">
        <v>0.12</v>
      </c>
      <c r="L714" s="448">
        <v>75.84</v>
      </c>
      <c r="M714" s="448">
        <f t="shared" si="22"/>
        <v>-240.16</v>
      </c>
      <c r="N714" s="448">
        <f t="shared" si="23"/>
        <v>-76</v>
      </c>
      <c r="O714" s="461"/>
    </row>
    <row r="715" s="419" customFormat="1" customHeight="1" spans="1:15">
      <c r="A715" s="443" t="s">
        <v>2091</v>
      </c>
      <c r="B715" s="444" t="s">
        <v>2092</v>
      </c>
      <c r="C715" s="445"/>
      <c r="D715" s="446" t="s">
        <v>679</v>
      </c>
      <c r="E715" s="446" t="s">
        <v>70</v>
      </c>
      <c r="F715" s="446" t="s">
        <v>671</v>
      </c>
      <c r="G715" s="447">
        <v>23</v>
      </c>
      <c r="H715" s="448">
        <v>7.96</v>
      </c>
      <c r="I715" s="447">
        <v>183.19</v>
      </c>
      <c r="J715" s="460">
        <v>23</v>
      </c>
      <c r="K715" s="448">
        <v>1.85</v>
      </c>
      <c r="L715" s="448">
        <v>42.55</v>
      </c>
      <c r="M715" s="448">
        <f t="shared" si="22"/>
        <v>-140.64</v>
      </c>
      <c r="N715" s="448">
        <f t="shared" si="23"/>
        <v>-76.77</v>
      </c>
      <c r="O715" s="461"/>
    </row>
    <row r="716" s="419" customFormat="1" customHeight="1" spans="1:15">
      <c r="A716" s="443" t="s">
        <v>2093</v>
      </c>
      <c r="B716" s="444" t="s">
        <v>2094</v>
      </c>
      <c r="C716" s="445"/>
      <c r="D716" s="446" t="s">
        <v>679</v>
      </c>
      <c r="E716" s="446" t="s">
        <v>70</v>
      </c>
      <c r="F716" s="446" t="s">
        <v>671</v>
      </c>
      <c r="G716" s="447">
        <v>115</v>
      </c>
      <c r="H716" s="448">
        <v>6.82</v>
      </c>
      <c r="I716" s="447">
        <v>784.78</v>
      </c>
      <c r="J716" s="460">
        <v>115</v>
      </c>
      <c r="K716" s="448">
        <v>1.59</v>
      </c>
      <c r="L716" s="448">
        <v>182.85</v>
      </c>
      <c r="M716" s="448">
        <f t="shared" si="22"/>
        <v>-601.93</v>
      </c>
      <c r="N716" s="448">
        <f t="shared" si="23"/>
        <v>-76.7</v>
      </c>
      <c r="O716" s="461"/>
    </row>
    <row r="717" s="419" customFormat="1" customHeight="1" spans="1:15">
      <c r="A717" s="443" t="s">
        <v>2095</v>
      </c>
      <c r="B717" s="444" t="s">
        <v>2096</v>
      </c>
      <c r="C717" s="445"/>
      <c r="D717" s="446" t="s">
        <v>679</v>
      </c>
      <c r="E717" s="446" t="s">
        <v>70</v>
      </c>
      <c r="F717" s="446" t="s">
        <v>671</v>
      </c>
      <c r="G717" s="447">
        <v>140</v>
      </c>
      <c r="H717" s="448">
        <v>2.41</v>
      </c>
      <c r="I717" s="447">
        <v>337.93</v>
      </c>
      <c r="J717" s="460">
        <v>140</v>
      </c>
      <c r="K717" s="448">
        <v>0.56</v>
      </c>
      <c r="L717" s="448">
        <v>78.4</v>
      </c>
      <c r="M717" s="448">
        <f t="shared" si="22"/>
        <v>-259.53</v>
      </c>
      <c r="N717" s="448">
        <f t="shared" si="23"/>
        <v>-76.8</v>
      </c>
      <c r="O717" s="461"/>
    </row>
    <row r="718" s="419" customFormat="1" customHeight="1" spans="1:15">
      <c r="A718" s="443" t="s">
        <v>2097</v>
      </c>
      <c r="B718" s="444" t="s">
        <v>2098</v>
      </c>
      <c r="C718" s="445"/>
      <c r="D718" s="446" t="s">
        <v>679</v>
      </c>
      <c r="E718" s="446" t="s">
        <v>70</v>
      </c>
      <c r="F718" s="446" t="s">
        <v>671</v>
      </c>
      <c r="G718" s="447">
        <v>9</v>
      </c>
      <c r="H718" s="448">
        <v>2.57</v>
      </c>
      <c r="I718" s="447">
        <v>23.1</v>
      </c>
      <c r="J718" s="460">
        <v>9</v>
      </c>
      <c r="K718" s="448">
        <v>0.6</v>
      </c>
      <c r="L718" s="448">
        <v>5.4</v>
      </c>
      <c r="M718" s="448">
        <f t="shared" si="22"/>
        <v>-17.7</v>
      </c>
      <c r="N718" s="448">
        <f t="shared" si="23"/>
        <v>-76.62</v>
      </c>
      <c r="O718" s="461"/>
    </row>
    <row r="719" s="419" customFormat="1" customHeight="1" spans="1:15">
      <c r="A719" s="443" t="s">
        <v>2099</v>
      </c>
      <c r="B719" s="444" t="s">
        <v>2100</v>
      </c>
      <c r="C719" s="445"/>
      <c r="D719" s="446" t="s">
        <v>679</v>
      </c>
      <c r="E719" s="446" t="s">
        <v>70</v>
      </c>
      <c r="F719" s="446" t="s">
        <v>671</v>
      </c>
      <c r="G719" s="447">
        <v>31</v>
      </c>
      <c r="H719" s="448">
        <v>3.33</v>
      </c>
      <c r="I719" s="447">
        <v>103.23</v>
      </c>
      <c r="J719" s="460">
        <v>31</v>
      </c>
      <c r="K719" s="448">
        <v>0.77</v>
      </c>
      <c r="L719" s="448">
        <v>23.87</v>
      </c>
      <c r="M719" s="448">
        <f t="shared" si="22"/>
        <v>-79.36</v>
      </c>
      <c r="N719" s="448">
        <f t="shared" si="23"/>
        <v>-76.88</v>
      </c>
      <c r="O719" s="461"/>
    </row>
    <row r="720" s="419" customFormat="1" customHeight="1" spans="1:15">
      <c r="A720" s="443" t="s">
        <v>2101</v>
      </c>
      <c r="B720" s="444" t="s">
        <v>2102</v>
      </c>
      <c r="C720" s="445"/>
      <c r="D720" s="446" t="s">
        <v>679</v>
      </c>
      <c r="E720" s="446" t="s">
        <v>70</v>
      </c>
      <c r="F720" s="446" t="s">
        <v>671</v>
      </c>
      <c r="G720" s="447">
        <v>138</v>
      </c>
      <c r="H720" s="448">
        <v>2.24</v>
      </c>
      <c r="I720" s="447">
        <v>308.72</v>
      </c>
      <c r="J720" s="460">
        <v>138</v>
      </c>
      <c r="K720" s="448">
        <v>0.52</v>
      </c>
      <c r="L720" s="448">
        <v>71.76</v>
      </c>
      <c r="M720" s="448">
        <f t="shared" si="22"/>
        <v>-236.96</v>
      </c>
      <c r="N720" s="448">
        <f t="shared" si="23"/>
        <v>-76.76</v>
      </c>
      <c r="O720" s="461"/>
    </row>
    <row r="721" s="419" customFormat="1" customHeight="1" spans="1:15">
      <c r="A721" s="443" t="s">
        <v>2103</v>
      </c>
      <c r="B721" s="444" t="s">
        <v>2104</v>
      </c>
      <c r="C721" s="445"/>
      <c r="D721" s="446" t="s">
        <v>679</v>
      </c>
      <c r="E721" s="446" t="s">
        <v>70</v>
      </c>
      <c r="F721" s="446" t="s">
        <v>671</v>
      </c>
      <c r="G721" s="447">
        <v>100</v>
      </c>
      <c r="H721" s="448">
        <v>0.5</v>
      </c>
      <c r="I721" s="447">
        <v>50</v>
      </c>
      <c r="J721" s="460">
        <v>100</v>
      </c>
      <c r="K721" s="448">
        <v>0.12</v>
      </c>
      <c r="L721" s="448">
        <v>12</v>
      </c>
      <c r="M721" s="448">
        <f t="shared" si="22"/>
        <v>-38</v>
      </c>
      <c r="N721" s="448">
        <f t="shared" si="23"/>
        <v>-76</v>
      </c>
      <c r="O721" s="461"/>
    </row>
    <row r="722" s="419" customFormat="1" customHeight="1" spans="1:15">
      <c r="A722" s="443" t="s">
        <v>2105</v>
      </c>
      <c r="B722" s="444" t="s">
        <v>2106</v>
      </c>
      <c r="C722" s="445"/>
      <c r="D722" s="446" t="s">
        <v>679</v>
      </c>
      <c r="E722" s="446" t="s">
        <v>70</v>
      </c>
      <c r="F722" s="446" t="s">
        <v>671</v>
      </c>
      <c r="G722" s="447">
        <v>123</v>
      </c>
      <c r="H722" s="448">
        <v>0.5</v>
      </c>
      <c r="I722" s="447">
        <v>61.5</v>
      </c>
      <c r="J722" s="460">
        <v>123</v>
      </c>
      <c r="K722" s="448">
        <v>0.12</v>
      </c>
      <c r="L722" s="448">
        <v>14.76</v>
      </c>
      <c r="M722" s="448">
        <f t="shared" si="22"/>
        <v>-46.74</v>
      </c>
      <c r="N722" s="448">
        <f t="shared" si="23"/>
        <v>-76</v>
      </c>
      <c r="O722" s="461"/>
    </row>
    <row r="723" s="419" customFormat="1" customHeight="1" spans="1:15">
      <c r="A723" s="443" t="s">
        <v>2107</v>
      </c>
      <c r="B723" s="444" t="s">
        <v>2108</v>
      </c>
      <c r="C723" s="445"/>
      <c r="D723" s="446" t="s">
        <v>679</v>
      </c>
      <c r="E723" s="446" t="s">
        <v>70</v>
      </c>
      <c r="F723" s="446" t="s">
        <v>671</v>
      </c>
      <c r="G723" s="447">
        <v>131</v>
      </c>
      <c r="H723" s="448">
        <v>10.68</v>
      </c>
      <c r="I723" s="447">
        <v>1399.57</v>
      </c>
      <c r="J723" s="460">
        <v>131</v>
      </c>
      <c r="K723" s="448">
        <v>2.49</v>
      </c>
      <c r="L723" s="448">
        <v>326.19</v>
      </c>
      <c r="M723" s="448">
        <f t="shared" si="22"/>
        <v>-1073.38</v>
      </c>
      <c r="N723" s="448">
        <f t="shared" si="23"/>
        <v>-76.69</v>
      </c>
      <c r="O723" s="461"/>
    </row>
    <row r="724" s="419" customFormat="1" customHeight="1" spans="1:15">
      <c r="A724" s="443" t="s">
        <v>2109</v>
      </c>
      <c r="B724" s="444" t="s">
        <v>2110</v>
      </c>
      <c r="C724" s="445"/>
      <c r="D724" s="446" t="s">
        <v>679</v>
      </c>
      <c r="E724" s="446" t="s">
        <v>70</v>
      </c>
      <c r="F724" s="446" t="s">
        <v>671</v>
      </c>
      <c r="G724" s="447">
        <v>46</v>
      </c>
      <c r="H724" s="448">
        <v>0.89</v>
      </c>
      <c r="I724" s="447">
        <v>40.88</v>
      </c>
      <c r="J724" s="460">
        <v>46</v>
      </c>
      <c r="K724" s="448">
        <v>0.21</v>
      </c>
      <c r="L724" s="448">
        <v>9.66</v>
      </c>
      <c r="M724" s="448">
        <f t="shared" si="22"/>
        <v>-31.22</v>
      </c>
      <c r="N724" s="448">
        <f t="shared" si="23"/>
        <v>-76.37</v>
      </c>
      <c r="O724" s="461"/>
    </row>
    <row r="725" s="419" customFormat="1" customHeight="1" spans="1:15">
      <c r="A725" s="443" t="s">
        <v>2111</v>
      </c>
      <c r="B725" s="444" t="s">
        <v>2112</v>
      </c>
      <c r="C725" s="445"/>
      <c r="D725" s="446" t="s">
        <v>679</v>
      </c>
      <c r="E725" s="446" t="s">
        <v>70</v>
      </c>
      <c r="F725" s="446" t="s">
        <v>671</v>
      </c>
      <c r="G725" s="447">
        <v>65</v>
      </c>
      <c r="H725" s="448">
        <v>4.23</v>
      </c>
      <c r="I725" s="447">
        <v>274.67</v>
      </c>
      <c r="J725" s="460">
        <v>65</v>
      </c>
      <c r="K725" s="448">
        <v>0.99</v>
      </c>
      <c r="L725" s="448">
        <v>64.35</v>
      </c>
      <c r="M725" s="448">
        <f t="shared" si="22"/>
        <v>-210.32</v>
      </c>
      <c r="N725" s="448">
        <f t="shared" si="23"/>
        <v>-76.57</v>
      </c>
      <c r="O725" s="461"/>
    </row>
    <row r="726" s="419" customFormat="1" customHeight="1" spans="1:15">
      <c r="A726" s="443" t="s">
        <v>2113</v>
      </c>
      <c r="B726" s="444" t="s">
        <v>2114</v>
      </c>
      <c r="C726" s="445"/>
      <c r="D726" s="446" t="s">
        <v>679</v>
      </c>
      <c r="E726" s="446" t="s">
        <v>672</v>
      </c>
      <c r="F726" s="446" t="s">
        <v>671</v>
      </c>
      <c r="G726" s="447">
        <v>77</v>
      </c>
      <c r="H726" s="448">
        <v>3.45</v>
      </c>
      <c r="I726" s="447">
        <v>265.51</v>
      </c>
      <c r="J726" s="460">
        <v>77</v>
      </c>
      <c r="K726" s="448">
        <v>0.97</v>
      </c>
      <c r="L726" s="448">
        <v>74.69</v>
      </c>
      <c r="M726" s="448">
        <f t="shared" si="22"/>
        <v>-190.82</v>
      </c>
      <c r="N726" s="448">
        <f t="shared" si="23"/>
        <v>-71.87</v>
      </c>
      <c r="O726" s="461"/>
    </row>
    <row r="727" s="419" customFormat="1" customHeight="1" spans="1:15">
      <c r="A727" s="443" t="s">
        <v>2115</v>
      </c>
      <c r="B727" s="444" t="s">
        <v>2116</v>
      </c>
      <c r="C727" s="445"/>
      <c r="D727" s="446" t="s">
        <v>679</v>
      </c>
      <c r="E727" s="446" t="s">
        <v>672</v>
      </c>
      <c r="F727" s="446" t="s">
        <v>671</v>
      </c>
      <c r="G727" s="447">
        <v>222</v>
      </c>
      <c r="H727" s="448">
        <v>5.09</v>
      </c>
      <c r="I727" s="447">
        <v>1129.68</v>
      </c>
      <c r="J727" s="460">
        <v>222</v>
      </c>
      <c r="K727" s="448">
        <v>1.43</v>
      </c>
      <c r="L727" s="448">
        <v>317.46</v>
      </c>
      <c r="M727" s="448">
        <f t="shared" si="22"/>
        <v>-812.22</v>
      </c>
      <c r="N727" s="448">
        <f t="shared" si="23"/>
        <v>-71.9</v>
      </c>
      <c r="O727" s="461"/>
    </row>
    <row r="728" s="419" customFormat="1" customHeight="1" spans="1:15">
      <c r="A728" s="443" t="s">
        <v>2117</v>
      </c>
      <c r="B728" s="444" t="s">
        <v>2118</v>
      </c>
      <c r="C728" s="445"/>
      <c r="D728" s="446" t="s">
        <v>679</v>
      </c>
      <c r="E728" s="446" t="s">
        <v>70</v>
      </c>
      <c r="F728" s="446" t="s">
        <v>671</v>
      </c>
      <c r="G728" s="447">
        <v>126</v>
      </c>
      <c r="H728" s="448">
        <v>1.79</v>
      </c>
      <c r="I728" s="447">
        <v>225.3</v>
      </c>
      <c r="J728" s="460">
        <v>126</v>
      </c>
      <c r="K728" s="448">
        <v>0.42</v>
      </c>
      <c r="L728" s="448">
        <v>52.92</v>
      </c>
      <c r="M728" s="448">
        <f t="shared" si="22"/>
        <v>-172.38</v>
      </c>
      <c r="N728" s="448">
        <f t="shared" si="23"/>
        <v>-76.51</v>
      </c>
      <c r="O728" s="461"/>
    </row>
    <row r="729" s="419" customFormat="1" customHeight="1" spans="1:15">
      <c r="A729" s="443" t="s">
        <v>2119</v>
      </c>
      <c r="B729" s="444" t="s">
        <v>2120</v>
      </c>
      <c r="C729" s="445"/>
      <c r="D729" s="446" t="s">
        <v>679</v>
      </c>
      <c r="E729" s="446" t="s">
        <v>70</v>
      </c>
      <c r="F729" s="446" t="s">
        <v>671</v>
      </c>
      <c r="G729" s="447">
        <v>68</v>
      </c>
      <c r="H729" s="448">
        <v>1.28</v>
      </c>
      <c r="I729" s="447">
        <v>86.74</v>
      </c>
      <c r="J729" s="460">
        <v>68</v>
      </c>
      <c r="K729" s="448">
        <v>0.3</v>
      </c>
      <c r="L729" s="448">
        <v>20.4</v>
      </c>
      <c r="M729" s="448">
        <f t="shared" si="22"/>
        <v>-66.34</v>
      </c>
      <c r="N729" s="448">
        <f t="shared" si="23"/>
        <v>-76.48</v>
      </c>
      <c r="O729" s="461"/>
    </row>
    <row r="730" s="419" customFormat="1" customHeight="1" spans="1:15">
      <c r="A730" s="443" t="s">
        <v>2121</v>
      </c>
      <c r="B730" s="444" t="s">
        <v>2122</v>
      </c>
      <c r="C730" s="445"/>
      <c r="D730" s="446" t="s">
        <v>679</v>
      </c>
      <c r="E730" s="446" t="s">
        <v>672</v>
      </c>
      <c r="F730" s="446" t="s">
        <v>671</v>
      </c>
      <c r="G730" s="447">
        <v>21</v>
      </c>
      <c r="H730" s="448">
        <v>7.08</v>
      </c>
      <c r="I730" s="447">
        <v>148.67</v>
      </c>
      <c r="J730" s="460">
        <v>21</v>
      </c>
      <c r="K730" s="448">
        <v>1.99</v>
      </c>
      <c r="L730" s="448">
        <v>41.79</v>
      </c>
      <c r="M730" s="448">
        <f t="shared" si="22"/>
        <v>-106.88</v>
      </c>
      <c r="N730" s="448">
        <f t="shared" si="23"/>
        <v>-71.89</v>
      </c>
      <c r="O730" s="461"/>
    </row>
    <row r="731" s="419" customFormat="1" customHeight="1" spans="1:15">
      <c r="A731" s="443" t="s">
        <v>2123</v>
      </c>
      <c r="B731" s="444" t="s">
        <v>2124</v>
      </c>
      <c r="C731" s="445"/>
      <c r="D731" s="446" t="s">
        <v>679</v>
      </c>
      <c r="E731" s="446" t="s">
        <v>70</v>
      </c>
      <c r="F731" s="446" t="s">
        <v>671</v>
      </c>
      <c r="G731" s="447">
        <v>100</v>
      </c>
      <c r="H731" s="448">
        <v>1.74</v>
      </c>
      <c r="I731" s="447">
        <v>174.16</v>
      </c>
      <c r="J731" s="460">
        <v>100</v>
      </c>
      <c r="K731" s="448">
        <v>0.4</v>
      </c>
      <c r="L731" s="448">
        <v>40</v>
      </c>
      <c r="M731" s="448">
        <f t="shared" si="22"/>
        <v>-134.16</v>
      </c>
      <c r="N731" s="448">
        <f t="shared" si="23"/>
        <v>-77.03</v>
      </c>
      <c r="O731" s="461"/>
    </row>
    <row r="732" s="419" customFormat="1" customHeight="1" spans="1:15">
      <c r="A732" s="443" t="s">
        <v>2125</v>
      </c>
      <c r="B732" s="444" t="s">
        <v>2126</v>
      </c>
      <c r="C732" s="445"/>
      <c r="D732" s="446" t="s">
        <v>679</v>
      </c>
      <c r="E732" s="446" t="s">
        <v>70</v>
      </c>
      <c r="F732" s="446" t="s">
        <v>671</v>
      </c>
      <c r="G732" s="447">
        <v>24</v>
      </c>
      <c r="H732" s="448">
        <v>9.4</v>
      </c>
      <c r="I732" s="447">
        <v>225.6</v>
      </c>
      <c r="J732" s="460">
        <v>24</v>
      </c>
      <c r="K732" s="448">
        <v>2.19</v>
      </c>
      <c r="L732" s="448">
        <v>52.56</v>
      </c>
      <c r="M732" s="448">
        <f t="shared" si="22"/>
        <v>-173.04</v>
      </c>
      <c r="N732" s="448">
        <f t="shared" si="23"/>
        <v>-76.7</v>
      </c>
      <c r="O732" s="461"/>
    </row>
    <row r="733" s="419" customFormat="1" customHeight="1" spans="1:15">
      <c r="A733" s="443" t="s">
        <v>2127</v>
      </c>
      <c r="B733" s="444" t="s">
        <v>2128</v>
      </c>
      <c r="C733" s="445"/>
      <c r="D733" s="446" t="s">
        <v>679</v>
      </c>
      <c r="E733" s="446" t="s">
        <v>672</v>
      </c>
      <c r="F733" s="446" t="s">
        <v>671</v>
      </c>
      <c r="G733" s="447">
        <v>200</v>
      </c>
      <c r="H733" s="448">
        <v>8.41</v>
      </c>
      <c r="I733" s="447">
        <v>1681.42</v>
      </c>
      <c r="J733" s="460">
        <v>200</v>
      </c>
      <c r="K733" s="448">
        <v>2.36</v>
      </c>
      <c r="L733" s="448">
        <v>472</v>
      </c>
      <c r="M733" s="448">
        <f t="shared" si="22"/>
        <v>-1209.42</v>
      </c>
      <c r="N733" s="448">
        <f t="shared" si="23"/>
        <v>-71.93</v>
      </c>
      <c r="O733" s="461"/>
    </row>
    <row r="734" s="419" customFormat="1" customHeight="1" spans="1:15">
      <c r="A734" s="443" t="s">
        <v>2129</v>
      </c>
      <c r="B734" s="444" t="s">
        <v>2130</v>
      </c>
      <c r="C734" s="445"/>
      <c r="D734" s="446" t="s">
        <v>679</v>
      </c>
      <c r="E734" s="446" t="s">
        <v>672</v>
      </c>
      <c r="F734" s="446" t="s">
        <v>671</v>
      </c>
      <c r="G734" s="447">
        <v>20</v>
      </c>
      <c r="H734" s="448">
        <v>14.87</v>
      </c>
      <c r="I734" s="447">
        <v>297.34</v>
      </c>
      <c r="J734" s="460">
        <v>20</v>
      </c>
      <c r="K734" s="448">
        <v>4.18</v>
      </c>
      <c r="L734" s="448">
        <v>83.6</v>
      </c>
      <c r="M734" s="448">
        <f t="shared" si="22"/>
        <v>-213.74</v>
      </c>
      <c r="N734" s="448">
        <f t="shared" si="23"/>
        <v>-71.88</v>
      </c>
      <c r="O734" s="461"/>
    </row>
    <row r="735" s="419" customFormat="1" customHeight="1" spans="1:15">
      <c r="A735" s="443" t="s">
        <v>2131</v>
      </c>
      <c r="B735" s="444" t="s">
        <v>2132</v>
      </c>
      <c r="C735" s="445"/>
      <c r="D735" s="446" t="s">
        <v>679</v>
      </c>
      <c r="E735" s="446" t="s">
        <v>70</v>
      </c>
      <c r="F735" s="446" t="s">
        <v>671</v>
      </c>
      <c r="G735" s="447">
        <v>110</v>
      </c>
      <c r="H735" s="448">
        <v>0.5</v>
      </c>
      <c r="I735" s="447">
        <v>55</v>
      </c>
      <c r="J735" s="460">
        <v>110</v>
      </c>
      <c r="K735" s="448">
        <v>0.12</v>
      </c>
      <c r="L735" s="448">
        <v>13.2</v>
      </c>
      <c r="M735" s="448">
        <f t="shared" si="22"/>
        <v>-41.8</v>
      </c>
      <c r="N735" s="448">
        <f t="shared" si="23"/>
        <v>-76</v>
      </c>
      <c r="O735" s="461"/>
    </row>
    <row r="736" s="419" customFormat="1" customHeight="1" spans="1:15">
      <c r="A736" s="443" t="s">
        <v>2133</v>
      </c>
      <c r="B736" s="444" t="s">
        <v>2134</v>
      </c>
      <c r="C736" s="445"/>
      <c r="D736" s="446" t="s">
        <v>679</v>
      </c>
      <c r="E736" s="446" t="s">
        <v>70</v>
      </c>
      <c r="F736" s="446" t="s">
        <v>671</v>
      </c>
      <c r="G736" s="447">
        <v>22</v>
      </c>
      <c r="H736" s="448">
        <v>3.57</v>
      </c>
      <c r="I736" s="447">
        <v>78.43</v>
      </c>
      <c r="J736" s="460">
        <v>22</v>
      </c>
      <c r="K736" s="448">
        <v>0.83</v>
      </c>
      <c r="L736" s="448">
        <v>18.26</v>
      </c>
      <c r="M736" s="448">
        <f t="shared" si="22"/>
        <v>-60.17</v>
      </c>
      <c r="N736" s="448">
        <f t="shared" si="23"/>
        <v>-76.72</v>
      </c>
      <c r="O736" s="461"/>
    </row>
    <row r="737" s="419" customFormat="1" customHeight="1" spans="1:15">
      <c r="A737" s="443" t="s">
        <v>2135</v>
      </c>
      <c r="B737" s="444" t="s">
        <v>2136</v>
      </c>
      <c r="C737" s="445"/>
      <c r="D737" s="446" t="s">
        <v>679</v>
      </c>
      <c r="E737" s="446" t="s">
        <v>70</v>
      </c>
      <c r="F737" s="446" t="s">
        <v>671</v>
      </c>
      <c r="G737" s="447">
        <v>1621</v>
      </c>
      <c r="H737" s="448">
        <v>2.65</v>
      </c>
      <c r="I737" s="447">
        <v>4295.65</v>
      </c>
      <c r="J737" s="460">
        <v>1621</v>
      </c>
      <c r="K737" s="448">
        <v>0.62</v>
      </c>
      <c r="L737" s="448">
        <v>1005.02</v>
      </c>
      <c r="M737" s="448">
        <f t="shared" si="22"/>
        <v>-3290.63</v>
      </c>
      <c r="N737" s="448">
        <f t="shared" si="23"/>
        <v>-76.6</v>
      </c>
      <c r="O737" s="461"/>
    </row>
    <row r="738" s="419" customFormat="1" customHeight="1" spans="1:15">
      <c r="A738" s="443" t="s">
        <v>2137</v>
      </c>
      <c r="B738" s="444" t="s">
        <v>2138</v>
      </c>
      <c r="C738" s="445"/>
      <c r="D738" s="446" t="s">
        <v>679</v>
      </c>
      <c r="E738" s="446" t="s">
        <v>672</v>
      </c>
      <c r="F738" s="446" t="s">
        <v>671</v>
      </c>
      <c r="G738" s="447">
        <v>19</v>
      </c>
      <c r="H738" s="448">
        <v>8.26</v>
      </c>
      <c r="I738" s="447">
        <v>156.93</v>
      </c>
      <c r="J738" s="460">
        <v>19</v>
      </c>
      <c r="K738" s="448">
        <v>2.32</v>
      </c>
      <c r="L738" s="448">
        <v>44.08</v>
      </c>
      <c r="M738" s="448">
        <f t="shared" si="22"/>
        <v>-112.85</v>
      </c>
      <c r="N738" s="448">
        <f t="shared" si="23"/>
        <v>-71.91</v>
      </c>
      <c r="O738" s="461"/>
    </row>
    <row r="739" s="419" customFormat="1" customHeight="1" spans="1:15">
      <c r="A739" s="443" t="s">
        <v>2139</v>
      </c>
      <c r="B739" s="444" t="s">
        <v>2140</v>
      </c>
      <c r="C739" s="445"/>
      <c r="D739" s="446" t="s">
        <v>679</v>
      </c>
      <c r="E739" s="446" t="s">
        <v>672</v>
      </c>
      <c r="F739" s="446" t="s">
        <v>671</v>
      </c>
      <c r="G739" s="447">
        <v>90</v>
      </c>
      <c r="H739" s="448">
        <v>3.1</v>
      </c>
      <c r="I739" s="447">
        <v>278.76</v>
      </c>
      <c r="J739" s="460">
        <v>90</v>
      </c>
      <c r="K739" s="448">
        <v>0.87</v>
      </c>
      <c r="L739" s="448">
        <v>78.3</v>
      </c>
      <c r="M739" s="448">
        <f t="shared" si="22"/>
        <v>-200.46</v>
      </c>
      <c r="N739" s="448">
        <f t="shared" si="23"/>
        <v>-71.91</v>
      </c>
      <c r="O739" s="461"/>
    </row>
    <row r="740" s="419" customFormat="1" customHeight="1" spans="1:15">
      <c r="A740" s="443" t="s">
        <v>2141</v>
      </c>
      <c r="B740" s="444" t="s">
        <v>2142</v>
      </c>
      <c r="C740" s="445"/>
      <c r="D740" s="446" t="s">
        <v>679</v>
      </c>
      <c r="E740" s="446" t="s">
        <v>70</v>
      </c>
      <c r="F740" s="446" t="s">
        <v>671</v>
      </c>
      <c r="G740" s="447">
        <v>13</v>
      </c>
      <c r="H740" s="448">
        <v>3.25</v>
      </c>
      <c r="I740" s="447">
        <v>42.21</v>
      </c>
      <c r="J740" s="460">
        <v>13</v>
      </c>
      <c r="K740" s="448">
        <v>0.76</v>
      </c>
      <c r="L740" s="448">
        <v>9.88</v>
      </c>
      <c r="M740" s="448">
        <f t="shared" si="22"/>
        <v>-32.33</v>
      </c>
      <c r="N740" s="448">
        <f t="shared" si="23"/>
        <v>-76.59</v>
      </c>
      <c r="O740" s="461"/>
    </row>
    <row r="741" s="419" customFormat="1" customHeight="1" spans="1:15">
      <c r="A741" s="443" t="s">
        <v>2143</v>
      </c>
      <c r="B741" s="444" t="s">
        <v>2144</v>
      </c>
      <c r="C741" s="445"/>
      <c r="D741" s="446" t="s">
        <v>679</v>
      </c>
      <c r="E741" s="446" t="s">
        <v>70</v>
      </c>
      <c r="F741" s="446" t="s">
        <v>671</v>
      </c>
      <c r="G741" s="447">
        <v>74</v>
      </c>
      <c r="H741" s="448">
        <v>12.65</v>
      </c>
      <c r="I741" s="447">
        <v>936.1</v>
      </c>
      <c r="J741" s="460">
        <v>74</v>
      </c>
      <c r="K741" s="448">
        <v>2.94</v>
      </c>
      <c r="L741" s="448">
        <v>217.56</v>
      </c>
      <c r="M741" s="448">
        <f t="shared" si="22"/>
        <v>-718.54</v>
      </c>
      <c r="N741" s="448">
        <f t="shared" si="23"/>
        <v>-76.76</v>
      </c>
      <c r="O741" s="461"/>
    </row>
    <row r="742" s="419" customFormat="1" customHeight="1" spans="1:15">
      <c r="A742" s="443" t="s">
        <v>2145</v>
      </c>
      <c r="B742" s="444" t="s">
        <v>2146</v>
      </c>
      <c r="C742" s="445"/>
      <c r="D742" s="446" t="s">
        <v>679</v>
      </c>
      <c r="E742" s="446" t="s">
        <v>70</v>
      </c>
      <c r="F742" s="446" t="s">
        <v>671</v>
      </c>
      <c r="G742" s="447">
        <v>287</v>
      </c>
      <c r="H742" s="448">
        <v>5.98</v>
      </c>
      <c r="I742" s="447">
        <v>1716.26</v>
      </c>
      <c r="J742" s="460">
        <v>287</v>
      </c>
      <c r="K742" s="448">
        <v>1.39</v>
      </c>
      <c r="L742" s="448">
        <v>398.93</v>
      </c>
      <c r="M742" s="448">
        <f t="shared" si="22"/>
        <v>-1317.33</v>
      </c>
      <c r="N742" s="448">
        <f t="shared" si="23"/>
        <v>-76.76</v>
      </c>
      <c r="O742" s="461"/>
    </row>
    <row r="743" s="419" customFormat="1" customHeight="1" spans="1:15">
      <c r="A743" s="443" t="s">
        <v>2147</v>
      </c>
      <c r="B743" s="444" t="s">
        <v>2148</v>
      </c>
      <c r="C743" s="445"/>
      <c r="D743" s="446" t="s">
        <v>679</v>
      </c>
      <c r="E743" s="446" t="s">
        <v>672</v>
      </c>
      <c r="F743" s="446" t="s">
        <v>671</v>
      </c>
      <c r="G743" s="447">
        <v>70</v>
      </c>
      <c r="H743" s="448">
        <v>9.96</v>
      </c>
      <c r="I743" s="447">
        <v>697.02</v>
      </c>
      <c r="J743" s="460">
        <v>70</v>
      </c>
      <c r="K743" s="448">
        <v>2.8</v>
      </c>
      <c r="L743" s="448">
        <v>196</v>
      </c>
      <c r="M743" s="448">
        <f t="shared" si="22"/>
        <v>-501.02</v>
      </c>
      <c r="N743" s="448">
        <f t="shared" si="23"/>
        <v>-71.88</v>
      </c>
      <c r="O743" s="461"/>
    </row>
    <row r="744" s="419" customFormat="1" customHeight="1" spans="1:15">
      <c r="A744" s="443" t="s">
        <v>2149</v>
      </c>
      <c r="B744" s="444" t="s">
        <v>2150</v>
      </c>
      <c r="C744" s="445"/>
      <c r="D744" s="446" t="s">
        <v>679</v>
      </c>
      <c r="E744" s="446" t="s">
        <v>70</v>
      </c>
      <c r="F744" s="446" t="s">
        <v>671</v>
      </c>
      <c r="G744" s="447">
        <v>16</v>
      </c>
      <c r="H744" s="448">
        <v>7.05</v>
      </c>
      <c r="I744" s="447">
        <v>112.8</v>
      </c>
      <c r="J744" s="460">
        <v>16</v>
      </c>
      <c r="K744" s="448">
        <v>1.64</v>
      </c>
      <c r="L744" s="448">
        <v>26.24</v>
      </c>
      <c r="M744" s="448">
        <f t="shared" si="22"/>
        <v>-86.56</v>
      </c>
      <c r="N744" s="448">
        <f t="shared" si="23"/>
        <v>-76.74</v>
      </c>
      <c r="O744" s="461"/>
    </row>
    <row r="745" s="419" customFormat="1" customHeight="1" spans="1:15">
      <c r="A745" s="443" t="s">
        <v>2151</v>
      </c>
      <c r="B745" s="444" t="s">
        <v>2152</v>
      </c>
      <c r="C745" s="445"/>
      <c r="D745" s="446" t="s">
        <v>679</v>
      </c>
      <c r="E745" s="446" t="s">
        <v>70</v>
      </c>
      <c r="F745" s="446" t="s">
        <v>671</v>
      </c>
      <c r="G745" s="447">
        <v>128</v>
      </c>
      <c r="H745" s="448">
        <v>20.28</v>
      </c>
      <c r="I745" s="447">
        <v>2596.44</v>
      </c>
      <c r="J745" s="460">
        <v>128</v>
      </c>
      <c r="K745" s="448">
        <v>4.72</v>
      </c>
      <c r="L745" s="448">
        <v>604.16</v>
      </c>
      <c r="M745" s="448">
        <f t="shared" si="22"/>
        <v>-1992.28</v>
      </c>
      <c r="N745" s="448">
        <f t="shared" si="23"/>
        <v>-76.73</v>
      </c>
      <c r="O745" s="461"/>
    </row>
    <row r="746" s="419" customFormat="1" customHeight="1" spans="1:15">
      <c r="A746" s="443" t="s">
        <v>2153</v>
      </c>
      <c r="B746" s="444" t="s">
        <v>2154</v>
      </c>
      <c r="C746" s="445"/>
      <c r="D746" s="446" t="s">
        <v>679</v>
      </c>
      <c r="E746" s="446" t="s">
        <v>70</v>
      </c>
      <c r="F746" s="446" t="s">
        <v>671</v>
      </c>
      <c r="G746" s="447">
        <v>95</v>
      </c>
      <c r="H746" s="448">
        <v>8.38</v>
      </c>
      <c r="I746" s="447">
        <v>796.1</v>
      </c>
      <c r="J746" s="460">
        <v>95</v>
      </c>
      <c r="K746" s="448">
        <v>1.95</v>
      </c>
      <c r="L746" s="448">
        <v>185.25</v>
      </c>
      <c r="M746" s="448">
        <f t="shared" si="22"/>
        <v>-610.85</v>
      </c>
      <c r="N746" s="448">
        <f t="shared" si="23"/>
        <v>-76.73</v>
      </c>
      <c r="O746" s="461"/>
    </row>
    <row r="747" s="419" customFormat="1" customHeight="1" spans="1:15">
      <c r="A747" s="443" t="s">
        <v>2155</v>
      </c>
      <c r="B747" s="444" t="s">
        <v>2156</v>
      </c>
      <c r="C747" s="445"/>
      <c r="D747" s="446" t="s">
        <v>679</v>
      </c>
      <c r="E747" s="446" t="s">
        <v>70</v>
      </c>
      <c r="F747" s="446" t="s">
        <v>671</v>
      </c>
      <c r="G747" s="447">
        <v>30</v>
      </c>
      <c r="H747" s="448">
        <v>8.43</v>
      </c>
      <c r="I747" s="447">
        <v>253.02</v>
      </c>
      <c r="J747" s="460">
        <v>30</v>
      </c>
      <c r="K747" s="448">
        <v>1.96</v>
      </c>
      <c r="L747" s="448">
        <v>58.8</v>
      </c>
      <c r="M747" s="448">
        <f t="shared" si="22"/>
        <v>-194.22</v>
      </c>
      <c r="N747" s="448">
        <f t="shared" si="23"/>
        <v>-76.76</v>
      </c>
      <c r="O747" s="461"/>
    </row>
    <row r="748" s="419" customFormat="1" customHeight="1" spans="1:15">
      <c r="A748" s="443" t="s">
        <v>2157</v>
      </c>
      <c r="B748" s="444" t="s">
        <v>2158</v>
      </c>
      <c r="C748" s="445"/>
      <c r="D748" s="446" t="s">
        <v>679</v>
      </c>
      <c r="E748" s="446" t="s">
        <v>672</v>
      </c>
      <c r="F748" s="446" t="s">
        <v>671</v>
      </c>
      <c r="G748" s="447">
        <v>255</v>
      </c>
      <c r="H748" s="448">
        <v>23.26</v>
      </c>
      <c r="I748" s="447">
        <v>5930.37</v>
      </c>
      <c r="J748" s="460">
        <v>255</v>
      </c>
      <c r="K748" s="448">
        <v>6.54</v>
      </c>
      <c r="L748" s="448">
        <v>1667.7</v>
      </c>
      <c r="M748" s="448">
        <f t="shared" si="22"/>
        <v>-4262.67</v>
      </c>
      <c r="N748" s="448">
        <f t="shared" si="23"/>
        <v>-71.88</v>
      </c>
      <c r="O748" s="461"/>
    </row>
    <row r="749" s="419" customFormat="1" customHeight="1" spans="1:15">
      <c r="A749" s="443" t="s">
        <v>2159</v>
      </c>
      <c r="B749" s="444" t="s">
        <v>2160</v>
      </c>
      <c r="C749" s="445"/>
      <c r="D749" s="446" t="s">
        <v>679</v>
      </c>
      <c r="E749" s="446" t="s">
        <v>70</v>
      </c>
      <c r="F749" s="446" t="s">
        <v>671</v>
      </c>
      <c r="G749" s="447">
        <v>84</v>
      </c>
      <c r="H749" s="448">
        <v>5.56</v>
      </c>
      <c r="I749" s="447">
        <v>467.04</v>
      </c>
      <c r="J749" s="460">
        <v>84</v>
      </c>
      <c r="K749" s="448">
        <v>1.29</v>
      </c>
      <c r="L749" s="448">
        <v>108.36</v>
      </c>
      <c r="M749" s="448">
        <f t="shared" si="22"/>
        <v>-358.68</v>
      </c>
      <c r="N749" s="448">
        <f t="shared" si="23"/>
        <v>-76.8</v>
      </c>
      <c r="O749" s="461"/>
    </row>
    <row r="750" s="419" customFormat="1" customHeight="1" spans="1:15">
      <c r="A750" s="443" t="s">
        <v>2161</v>
      </c>
      <c r="B750" s="444" t="s">
        <v>2162</v>
      </c>
      <c r="C750" s="445"/>
      <c r="D750" s="446" t="s">
        <v>679</v>
      </c>
      <c r="E750" s="446" t="s">
        <v>70</v>
      </c>
      <c r="F750" s="446" t="s">
        <v>671</v>
      </c>
      <c r="G750" s="447">
        <v>52</v>
      </c>
      <c r="H750" s="448">
        <v>4.87</v>
      </c>
      <c r="I750" s="447">
        <v>253.21</v>
      </c>
      <c r="J750" s="460">
        <v>52</v>
      </c>
      <c r="K750" s="448">
        <v>1.13</v>
      </c>
      <c r="L750" s="448">
        <v>58.76</v>
      </c>
      <c r="M750" s="448">
        <f t="shared" si="22"/>
        <v>-194.45</v>
      </c>
      <c r="N750" s="448">
        <f t="shared" si="23"/>
        <v>-76.79</v>
      </c>
      <c r="O750" s="461"/>
    </row>
    <row r="751" s="419" customFormat="1" customHeight="1" spans="1:15">
      <c r="A751" s="443" t="s">
        <v>2163</v>
      </c>
      <c r="B751" s="444" t="s">
        <v>2164</v>
      </c>
      <c r="C751" s="445"/>
      <c r="D751" s="446" t="s">
        <v>679</v>
      </c>
      <c r="E751" s="446" t="s">
        <v>70</v>
      </c>
      <c r="F751" s="446" t="s">
        <v>671</v>
      </c>
      <c r="G751" s="447">
        <v>81</v>
      </c>
      <c r="H751" s="448">
        <v>5.98</v>
      </c>
      <c r="I751" s="447">
        <v>484.38</v>
      </c>
      <c r="J751" s="460">
        <v>81</v>
      </c>
      <c r="K751" s="448">
        <v>1.39</v>
      </c>
      <c r="L751" s="448">
        <v>112.59</v>
      </c>
      <c r="M751" s="448">
        <f t="shared" si="22"/>
        <v>-371.79</v>
      </c>
      <c r="N751" s="448">
        <f t="shared" si="23"/>
        <v>-76.76</v>
      </c>
      <c r="O751" s="461"/>
    </row>
    <row r="752" s="419" customFormat="1" customHeight="1" spans="1:15">
      <c r="A752" s="443" t="s">
        <v>2165</v>
      </c>
      <c r="B752" s="444" t="s">
        <v>2166</v>
      </c>
      <c r="C752" s="445"/>
      <c r="D752" s="446" t="s">
        <v>679</v>
      </c>
      <c r="E752" s="446" t="s">
        <v>142</v>
      </c>
      <c r="F752" s="446" t="s">
        <v>671</v>
      </c>
      <c r="G752" s="447">
        <v>107</v>
      </c>
      <c r="H752" s="448">
        <v>5.94</v>
      </c>
      <c r="I752" s="447">
        <v>636.1</v>
      </c>
      <c r="J752" s="460">
        <v>107</v>
      </c>
      <c r="K752" s="448">
        <v>1.04</v>
      </c>
      <c r="L752" s="448">
        <v>111.28</v>
      </c>
      <c r="M752" s="448">
        <f t="shared" si="22"/>
        <v>-524.82</v>
      </c>
      <c r="N752" s="448">
        <f t="shared" si="23"/>
        <v>-82.51</v>
      </c>
      <c r="O752" s="461"/>
    </row>
    <row r="753" s="419" customFormat="1" customHeight="1" spans="1:15">
      <c r="A753" s="443" t="s">
        <v>2167</v>
      </c>
      <c r="B753" s="444" t="s">
        <v>2168</v>
      </c>
      <c r="C753" s="445"/>
      <c r="D753" s="446" t="s">
        <v>679</v>
      </c>
      <c r="E753" s="446" t="s">
        <v>142</v>
      </c>
      <c r="F753" s="446" t="s">
        <v>671</v>
      </c>
      <c r="G753" s="447">
        <v>149</v>
      </c>
      <c r="H753" s="448">
        <v>5.86</v>
      </c>
      <c r="I753" s="447">
        <v>872.41</v>
      </c>
      <c r="J753" s="460">
        <v>149</v>
      </c>
      <c r="K753" s="448">
        <v>1.03</v>
      </c>
      <c r="L753" s="448">
        <v>153.47</v>
      </c>
      <c r="M753" s="448">
        <f t="shared" si="22"/>
        <v>-718.94</v>
      </c>
      <c r="N753" s="448">
        <f t="shared" si="23"/>
        <v>-82.41</v>
      </c>
      <c r="O753" s="461"/>
    </row>
    <row r="754" s="419" customFormat="1" customHeight="1" spans="1:15">
      <c r="A754" s="443" t="s">
        <v>2169</v>
      </c>
      <c r="B754" s="444" t="s">
        <v>2170</v>
      </c>
      <c r="C754" s="445"/>
      <c r="D754" s="446" t="s">
        <v>679</v>
      </c>
      <c r="E754" s="446" t="s">
        <v>142</v>
      </c>
      <c r="F754" s="446" t="s">
        <v>671</v>
      </c>
      <c r="G754" s="447">
        <v>63</v>
      </c>
      <c r="H754" s="448">
        <v>6.47</v>
      </c>
      <c r="I754" s="447">
        <v>407.41</v>
      </c>
      <c r="J754" s="460">
        <v>63</v>
      </c>
      <c r="K754" s="448">
        <v>1.13</v>
      </c>
      <c r="L754" s="448">
        <v>71.19</v>
      </c>
      <c r="M754" s="448">
        <f t="shared" si="22"/>
        <v>-336.22</v>
      </c>
      <c r="N754" s="448">
        <f t="shared" si="23"/>
        <v>-82.53</v>
      </c>
      <c r="O754" s="461"/>
    </row>
    <row r="755" s="419" customFormat="1" customHeight="1" spans="1:15">
      <c r="A755" s="443" t="s">
        <v>2171</v>
      </c>
      <c r="B755" s="444" t="s">
        <v>2172</v>
      </c>
      <c r="C755" s="445"/>
      <c r="D755" s="446" t="s">
        <v>679</v>
      </c>
      <c r="E755" s="446" t="s">
        <v>142</v>
      </c>
      <c r="F755" s="446" t="s">
        <v>671</v>
      </c>
      <c r="G755" s="447">
        <v>8</v>
      </c>
      <c r="H755" s="448">
        <v>10.11</v>
      </c>
      <c r="I755" s="447">
        <v>80.88</v>
      </c>
      <c r="J755" s="460">
        <v>8</v>
      </c>
      <c r="K755" s="448">
        <v>1.77</v>
      </c>
      <c r="L755" s="448">
        <v>14.16</v>
      </c>
      <c r="M755" s="448">
        <f t="shared" si="22"/>
        <v>-66.72</v>
      </c>
      <c r="N755" s="448">
        <f t="shared" si="23"/>
        <v>-82.49</v>
      </c>
      <c r="O755" s="461"/>
    </row>
    <row r="756" s="419" customFormat="1" customHeight="1" spans="1:15">
      <c r="A756" s="443" t="s">
        <v>2173</v>
      </c>
      <c r="B756" s="444" t="s">
        <v>2174</v>
      </c>
      <c r="C756" s="445"/>
      <c r="D756" s="446" t="s">
        <v>679</v>
      </c>
      <c r="E756" s="446" t="s">
        <v>142</v>
      </c>
      <c r="F756" s="446" t="s">
        <v>671</v>
      </c>
      <c r="G756" s="447">
        <v>10</v>
      </c>
      <c r="H756" s="448">
        <v>15.39</v>
      </c>
      <c r="I756" s="447">
        <v>153.91</v>
      </c>
      <c r="J756" s="460">
        <v>10</v>
      </c>
      <c r="K756" s="448">
        <v>2.7</v>
      </c>
      <c r="L756" s="448">
        <v>27</v>
      </c>
      <c r="M756" s="448">
        <f t="shared" si="22"/>
        <v>-126.91</v>
      </c>
      <c r="N756" s="448">
        <f t="shared" si="23"/>
        <v>-82.46</v>
      </c>
      <c r="O756" s="461"/>
    </row>
    <row r="757" s="419" customFormat="1" customHeight="1" spans="1:15">
      <c r="A757" s="443" t="s">
        <v>2175</v>
      </c>
      <c r="B757" s="444" t="s">
        <v>2176</v>
      </c>
      <c r="C757" s="445"/>
      <c r="D757" s="446" t="s">
        <v>679</v>
      </c>
      <c r="E757" s="446" t="s">
        <v>142</v>
      </c>
      <c r="F757" s="446" t="s">
        <v>671</v>
      </c>
      <c r="G757" s="447">
        <v>17</v>
      </c>
      <c r="H757" s="448">
        <v>0.06</v>
      </c>
      <c r="I757" s="447">
        <v>1.02</v>
      </c>
      <c r="J757" s="460">
        <v>17</v>
      </c>
      <c r="K757" s="448">
        <v>0.01</v>
      </c>
      <c r="L757" s="448">
        <v>0.17</v>
      </c>
      <c r="M757" s="448">
        <f t="shared" si="22"/>
        <v>-0.85</v>
      </c>
      <c r="N757" s="448">
        <f t="shared" si="23"/>
        <v>-83.33</v>
      </c>
      <c r="O757" s="461"/>
    </row>
    <row r="758" s="419" customFormat="1" customHeight="1" spans="1:15">
      <c r="A758" s="443" t="s">
        <v>2177</v>
      </c>
      <c r="B758" s="444" t="s">
        <v>2178</v>
      </c>
      <c r="C758" s="445"/>
      <c r="D758" s="446" t="s">
        <v>679</v>
      </c>
      <c r="E758" s="446" t="s">
        <v>142</v>
      </c>
      <c r="F758" s="446" t="s">
        <v>671</v>
      </c>
      <c r="G758" s="447">
        <v>37</v>
      </c>
      <c r="H758" s="448">
        <v>0.53</v>
      </c>
      <c r="I758" s="447">
        <v>19.61</v>
      </c>
      <c r="J758" s="460">
        <v>37</v>
      </c>
      <c r="K758" s="448">
        <v>0.09</v>
      </c>
      <c r="L758" s="448">
        <v>3.33</v>
      </c>
      <c r="M758" s="448">
        <f t="shared" si="22"/>
        <v>-16.28</v>
      </c>
      <c r="N758" s="448">
        <f t="shared" si="23"/>
        <v>-83.02</v>
      </c>
      <c r="O758" s="461"/>
    </row>
    <row r="759" s="419" customFormat="1" customHeight="1" spans="1:15">
      <c r="A759" s="443" t="s">
        <v>2179</v>
      </c>
      <c r="B759" s="444" t="s">
        <v>2180</v>
      </c>
      <c r="C759" s="445"/>
      <c r="D759" s="446" t="s">
        <v>679</v>
      </c>
      <c r="E759" s="446" t="s">
        <v>142</v>
      </c>
      <c r="F759" s="446" t="s">
        <v>671</v>
      </c>
      <c r="G759" s="447">
        <v>65</v>
      </c>
      <c r="H759" s="448">
        <v>0.21</v>
      </c>
      <c r="I759" s="447">
        <v>13.95</v>
      </c>
      <c r="J759" s="460">
        <v>65</v>
      </c>
      <c r="K759" s="448">
        <v>0.04</v>
      </c>
      <c r="L759" s="448">
        <v>2.6</v>
      </c>
      <c r="M759" s="448">
        <f t="shared" si="22"/>
        <v>-11.35</v>
      </c>
      <c r="N759" s="448">
        <f t="shared" si="23"/>
        <v>-81.36</v>
      </c>
      <c r="O759" s="461"/>
    </row>
    <row r="760" s="419" customFormat="1" customHeight="1" spans="1:15">
      <c r="A760" s="443" t="s">
        <v>2181</v>
      </c>
      <c r="B760" s="444" t="s">
        <v>2182</v>
      </c>
      <c r="C760" s="445"/>
      <c r="D760" s="446" t="s">
        <v>679</v>
      </c>
      <c r="E760" s="446" t="s">
        <v>142</v>
      </c>
      <c r="F760" s="446" t="s">
        <v>671</v>
      </c>
      <c r="G760" s="447">
        <v>245</v>
      </c>
      <c r="H760" s="448">
        <v>0.13</v>
      </c>
      <c r="I760" s="447">
        <v>31.36</v>
      </c>
      <c r="J760" s="460">
        <v>245</v>
      </c>
      <c r="K760" s="448">
        <v>0.02</v>
      </c>
      <c r="L760" s="448">
        <v>4.9</v>
      </c>
      <c r="M760" s="448">
        <f t="shared" si="22"/>
        <v>-26.46</v>
      </c>
      <c r="N760" s="448">
        <f t="shared" si="23"/>
        <v>-84.38</v>
      </c>
      <c r="O760" s="461"/>
    </row>
    <row r="761" s="419" customFormat="1" customHeight="1" spans="1:15">
      <c r="A761" s="443" t="s">
        <v>2183</v>
      </c>
      <c r="B761" s="444" t="s">
        <v>2184</v>
      </c>
      <c r="C761" s="445"/>
      <c r="D761" s="446" t="s">
        <v>679</v>
      </c>
      <c r="E761" s="446" t="s">
        <v>142</v>
      </c>
      <c r="F761" s="446" t="s">
        <v>671</v>
      </c>
      <c r="G761" s="447">
        <v>60</v>
      </c>
      <c r="H761" s="448">
        <v>0.11</v>
      </c>
      <c r="I761" s="447">
        <v>6.57</v>
      </c>
      <c r="J761" s="460">
        <v>60</v>
      </c>
      <c r="K761" s="448">
        <v>0.02</v>
      </c>
      <c r="L761" s="448">
        <v>1.2</v>
      </c>
      <c r="M761" s="448">
        <f t="shared" si="22"/>
        <v>-5.37</v>
      </c>
      <c r="N761" s="448">
        <f t="shared" si="23"/>
        <v>-81.74</v>
      </c>
      <c r="O761" s="461"/>
    </row>
    <row r="762" s="419" customFormat="1" customHeight="1" spans="1:15">
      <c r="A762" s="443" t="s">
        <v>2185</v>
      </c>
      <c r="B762" s="444" t="s">
        <v>2186</v>
      </c>
      <c r="C762" s="445"/>
      <c r="D762" s="446" t="s">
        <v>679</v>
      </c>
      <c r="E762" s="446" t="s">
        <v>142</v>
      </c>
      <c r="F762" s="446" t="s">
        <v>671</v>
      </c>
      <c r="G762" s="447">
        <v>195</v>
      </c>
      <c r="H762" s="448">
        <v>0.15</v>
      </c>
      <c r="I762" s="447">
        <v>29.25</v>
      </c>
      <c r="J762" s="460">
        <v>195</v>
      </c>
      <c r="K762" s="448">
        <v>0.03</v>
      </c>
      <c r="L762" s="448">
        <v>5.85</v>
      </c>
      <c r="M762" s="448">
        <f t="shared" si="22"/>
        <v>-23.4</v>
      </c>
      <c r="N762" s="448">
        <f t="shared" si="23"/>
        <v>-80</v>
      </c>
      <c r="O762" s="461"/>
    </row>
    <row r="763" s="419" customFormat="1" customHeight="1" spans="1:15">
      <c r="A763" s="443" t="s">
        <v>2187</v>
      </c>
      <c r="B763" s="444" t="s">
        <v>2188</v>
      </c>
      <c r="C763" s="445"/>
      <c r="D763" s="446" t="s">
        <v>679</v>
      </c>
      <c r="E763" s="446" t="s">
        <v>142</v>
      </c>
      <c r="F763" s="446" t="s">
        <v>671</v>
      </c>
      <c r="G763" s="447">
        <v>8</v>
      </c>
      <c r="H763" s="448">
        <v>0.15</v>
      </c>
      <c r="I763" s="447">
        <v>1.2</v>
      </c>
      <c r="J763" s="460">
        <v>8</v>
      </c>
      <c r="K763" s="448">
        <v>0.03</v>
      </c>
      <c r="L763" s="448">
        <v>0.24</v>
      </c>
      <c r="M763" s="448">
        <f t="shared" si="22"/>
        <v>-0.96</v>
      </c>
      <c r="N763" s="448">
        <f t="shared" si="23"/>
        <v>-80</v>
      </c>
      <c r="O763" s="461"/>
    </row>
    <row r="764" s="419" customFormat="1" customHeight="1" spans="1:15">
      <c r="A764" s="443" t="s">
        <v>2189</v>
      </c>
      <c r="B764" s="444" t="s">
        <v>2190</v>
      </c>
      <c r="C764" s="445"/>
      <c r="D764" s="446" t="s">
        <v>679</v>
      </c>
      <c r="E764" s="446" t="s">
        <v>142</v>
      </c>
      <c r="F764" s="446" t="s">
        <v>671</v>
      </c>
      <c r="G764" s="447">
        <v>21</v>
      </c>
      <c r="H764" s="448">
        <v>0.16</v>
      </c>
      <c r="I764" s="447">
        <v>3.36</v>
      </c>
      <c r="J764" s="460">
        <v>21</v>
      </c>
      <c r="K764" s="448">
        <v>0.03</v>
      </c>
      <c r="L764" s="448">
        <v>0.63</v>
      </c>
      <c r="M764" s="448">
        <f t="shared" si="22"/>
        <v>-2.73</v>
      </c>
      <c r="N764" s="448">
        <f t="shared" si="23"/>
        <v>-81.25</v>
      </c>
      <c r="O764" s="461"/>
    </row>
    <row r="765" s="419" customFormat="1" customHeight="1" spans="1:15">
      <c r="A765" s="443" t="s">
        <v>2191</v>
      </c>
      <c r="B765" s="444" t="s">
        <v>2192</v>
      </c>
      <c r="C765" s="445"/>
      <c r="D765" s="446" t="s">
        <v>679</v>
      </c>
      <c r="E765" s="446" t="s">
        <v>142</v>
      </c>
      <c r="F765" s="446" t="s">
        <v>671</v>
      </c>
      <c r="G765" s="447">
        <v>150</v>
      </c>
      <c r="H765" s="448">
        <v>0.2</v>
      </c>
      <c r="I765" s="447">
        <v>30</v>
      </c>
      <c r="J765" s="460">
        <v>150</v>
      </c>
      <c r="K765" s="448">
        <v>0.04</v>
      </c>
      <c r="L765" s="448">
        <v>6</v>
      </c>
      <c r="M765" s="448">
        <f t="shared" si="22"/>
        <v>-24</v>
      </c>
      <c r="N765" s="448">
        <f t="shared" si="23"/>
        <v>-80</v>
      </c>
      <c r="O765" s="461"/>
    </row>
    <row r="766" s="419" customFormat="1" customHeight="1" spans="1:15">
      <c r="A766" s="443" t="s">
        <v>2193</v>
      </c>
      <c r="B766" s="444" t="s">
        <v>2194</v>
      </c>
      <c r="C766" s="445"/>
      <c r="D766" s="446" t="s">
        <v>679</v>
      </c>
      <c r="E766" s="446" t="s">
        <v>142</v>
      </c>
      <c r="F766" s="446" t="s">
        <v>671</v>
      </c>
      <c r="G766" s="447">
        <v>104</v>
      </c>
      <c r="H766" s="448">
        <v>0.17</v>
      </c>
      <c r="I766" s="447">
        <v>17.68</v>
      </c>
      <c r="J766" s="460">
        <v>104</v>
      </c>
      <c r="K766" s="448">
        <v>0.03</v>
      </c>
      <c r="L766" s="448">
        <v>3.12</v>
      </c>
      <c r="M766" s="448">
        <f t="shared" si="22"/>
        <v>-14.56</v>
      </c>
      <c r="N766" s="448">
        <f t="shared" si="23"/>
        <v>-82.35</v>
      </c>
      <c r="O766" s="461"/>
    </row>
    <row r="767" s="419" customFormat="1" customHeight="1" spans="1:15">
      <c r="A767" s="443" t="s">
        <v>2195</v>
      </c>
      <c r="B767" s="444" t="s">
        <v>2196</v>
      </c>
      <c r="C767" s="445"/>
      <c r="D767" s="446" t="s">
        <v>679</v>
      </c>
      <c r="E767" s="446" t="s">
        <v>142</v>
      </c>
      <c r="F767" s="446" t="s">
        <v>671</v>
      </c>
      <c r="G767" s="447">
        <v>62</v>
      </c>
      <c r="H767" s="448">
        <v>0.24</v>
      </c>
      <c r="I767" s="447">
        <v>14.82</v>
      </c>
      <c r="J767" s="460">
        <v>62</v>
      </c>
      <c r="K767" s="448">
        <v>0.04</v>
      </c>
      <c r="L767" s="448">
        <v>2.48</v>
      </c>
      <c r="M767" s="448">
        <f t="shared" si="22"/>
        <v>-12.34</v>
      </c>
      <c r="N767" s="448">
        <f t="shared" si="23"/>
        <v>-83.27</v>
      </c>
      <c r="O767" s="461"/>
    </row>
    <row r="768" s="419" customFormat="1" customHeight="1" spans="1:15">
      <c r="A768" s="443" t="s">
        <v>2197</v>
      </c>
      <c r="B768" s="444" t="s">
        <v>2198</v>
      </c>
      <c r="C768" s="445"/>
      <c r="D768" s="446" t="s">
        <v>679</v>
      </c>
      <c r="E768" s="446" t="s">
        <v>142</v>
      </c>
      <c r="F768" s="446" t="s">
        <v>671</v>
      </c>
      <c r="G768" s="447">
        <v>296</v>
      </c>
      <c r="H768" s="448">
        <v>0.11</v>
      </c>
      <c r="I768" s="447">
        <v>31.56</v>
      </c>
      <c r="J768" s="460">
        <v>296</v>
      </c>
      <c r="K768" s="448">
        <v>0.02</v>
      </c>
      <c r="L768" s="448">
        <v>5.92</v>
      </c>
      <c r="M768" s="448">
        <f t="shared" si="22"/>
        <v>-25.64</v>
      </c>
      <c r="N768" s="448">
        <f t="shared" si="23"/>
        <v>-81.24</v>
      </c>
      <c r="O768" s="461"/>
    </row>
    <row r="769" s="419" customFormat="1" customHeight="1" spans="1:15">
      <c r="A769" s="443" t="s">
        <v>2199</v>
      </c>
      <c r="B769" s="444" t="s">
        <v>2200</v>
      </c>
      <c r="C769" s="445"/>
      <c r="D769" s="446" t="s">
        <v>679</v>
      </c>
      <c r="E769" s="446" t="s">
        <v>142</v>
      </c>
      <c r="F769" s="446" t="s">
        <v>671</v>
      </c>
      <c r="G769" s="447">
        <v>264</v>
      </c>
      <c r="H769" s="448">
        <v>0.24</v>
      </c>
      <c r="I769" s="447">
        <v>62.37</v>
      </c>
      <c r="J769" s="460">
        <v>264</v>
      </c>
      <c r="K769" s="448">
        <v>0.04</v>
      </c>
      <c r="L769" s="448">
        <v>10.56</v>
      </c>
      <c r="M769" s="448">
        <f t="shared" si="22"/>
        <v>-51.81</v>
      </c>
      <c r="N769" s="448">
        <f t="shared" si="23"/>
        <v>-83.07</v>
      </c>
      <c r="O769" s="461"/>
    </row>
    <row r="770" s="419" customFormat="1" customHeight="1" spans="1:15">
      <c r="A770" s="443" t="s">
        <v>2201</v>
      </c>
      <c r="B770" s="444" t="s">
        <v>2202</v>
      </c>
      <c r="C770" s="445"/>
      <c r="D770" s="446" t="s">
        <v>679</v>
      </c>
      <c r="E770" s="446" t="s">
        <v>142</v>
      </c>
      <c r="F770" s="446" t="s">
        <v>671</v>
      </c>
      <c r="G770" s="447">
        <v>69</v>
      </c>
      <c r="H770" s="448">
        <v>0.3</v>
      </c>
      <c r="I770" s="447">
        <v>20.7</v>
      </c>
      <c r="J770" s="460">
        <v>69</v>
      </c>
      <c r="K770" s="448">
        <v>0.05</v>
      </c>
      <c r="L770" s="448">
        <v>3.45</v>
      </c>
      <c r="M770" s="448">
        <f t="shared" si="22"/>
        <v>-17.25</v>
      </c>
      <c r="N770" s="448">
        <f t="shared" si="23"/>
        <v>-83.33</v>
      </c>
      <c r="O770" s="461"/>
    </row>
    <row r="771" s="419" customFormat="1" customHeight="1" spans="1:15">
      <c r="A771" s="443" t="s">
        <v>2203</v>
      </c>
      <c r="B771" s="444" t="s">
        <v>2204</v>
      </c>
      <c r="C771" s="445"/>
      <c r="D771" s="446" t="s">
        <v>679</v>
      </c>
      <c r="E771" s="446" t="s">
        <v>142</v>
      </c>
      <c r="F771" s="446" t="s">
        <v>671</v>
      </c>
      <c r="G771" s="447">
        <v>87</v>
      </c>
      <c r="H771" s="448">
        <v>1.03</v>
      </c>
      <c r="I771" s="447">
        <v>90.02</v>
      </c>
      <c r="J771" s="460">
        <v>87</v>
      </c>
      <c r="K771" s="448">
        <v>0.18</v>
      </c>
      <c r="L771" s="448">
        <v>15.66</v>
      </c>
      <c r="M771" s="448">
        <f t="shared" si="22"/>
        <v>-74.36</v>
      </c>
      <c r="N771" s="448">
        <f t="shared" si="23"/>
        <v>-82.6</v>
      </c>
      <c r="O771" s="461"/>
    </row>
    <row r="772" s="419" customFormat="1" customHeight="1" spans="1:15">
      <c r="A772" s="443" t="s">
        <v>2205</v>
      </c>
      <c r="B772" s="444" t="s">
        <v>2206</v>
      </c>
      <c r="C772" s="445"/>
      <c r="D772" s="446" t="s">
        <v>679</v>
      </c>
      <c r="E772" s="446" t="s">
        <v>142</v>
      </c>
      <c r="F772" s="446" t="s">
        <v>671</v>
      </c>
      <c r="G772" s="447">
        <v>52</v>
      </c>
      <c r="H772" s="448">
        <v>0.25</v>
      </c>
      <c r="I772" s="447">
        <v>13</v>
      </c>
      <c r="J772" s="460">
        <v>52</v>
      </c>
      <c r="K772" s="448">
        <v>0.04</v>
      </c>
      <c r="L772" s="448">
        <v>2.08</v>
      </c>
      <c r="M772" s="448">
        <f t="shared" si="22"/>
        <v>-10.92</v>
      </c>
      <c r="N772" s="448">
        <f t="shared" si="23"/>
        <v>-84</v>
      </c>
      <c r="O772" s="461"/>
    </row>
    <row r="773" s="419" customFormat="1" customHeight="1" spans="1:15">
      <c r="A773" s="443" t="s">
        <v>2207</v>
      </c>
      <c r="B773" s="444" t="s">
        <v>2208</v>
      </c>
      <c r="C773" s="445"/>
      <c r="D773" s="446" t="s">
        <v>679</v>
      </c>
      <c r="E773" s="446" t="s">
        <v>142</v>
      </c>
      <c r="F773" s="446" t="s">
        <v>671</v>
      </c>
      <c r="G773" s="447">
        <v>2</v>
      </c>
      <c r="H773" s="448">
        <v>0.21</v>
      </c>
      <c r="I773" s="447">
        <v>0.42</v>
      </c>
      <c r="J773" s="460">
        <v>2</v>
      </c>
      <c r="K773" s="448">
        <v>0.04</v>
      </c>
      <c r="L773" s="448">
        <v>0.08</v>
      </c>
      <c r="M773" s="448">
        <f t="shared" si="22"/>
        <v>-0.34</v>
      </c>
      <c r="N773" s="448">
        <f t="shared" si="23"/>
        <v>-80.95</v>
      </c>
      <c r="O773" s="461"/>
    </row>
    <row r="774" s="419" customFormat="1" customHeight="1" spans="1:15">
      <c r="A774" s="443" t="s">
        <v>2209</v>
      </c>
      <c r="B774" s="444" t="s">
        <v>2210</v>
      </c>
      <c r="C774" s="445"/>
      <c r="D774" s="446" t="s">
        <v>679</v>
      </c>
      <c r="E774" s="446" t="s">
        <v>142</v>
      </c>
      <c r="F774" s="446" t="s">
        <v>671</v>
      </c>
      <c r="G774" s="447">
        <v>11</v>
      </c>
      <c r="H774" s="448">
        <v>0.23</v>
      </c>
      <c r="I774" s="447">
        <v>2.53</v>
      </c>
      <c r="J774" s="460">
        <v>11</v>
      </c>
      <c r="K774" s="448">
        <v>0.04</v>
      </c>
      <c r="L774" s="448">
        <v>0.44</v>
      </c>
      <c r="M774" s="448">
        <f t="shared" si="22"/>
        <v>-2.09</v>
      </c>
      <c r="N774" s="448">
        <f t="shared" si="23"/>
        <v>-82.61</v>
      </c>
      <c r="O774" s="461"/>
    </row>
    <row r="775" s="419" customFormat="1" customHeight="1" spans="1:15">
      <c r="A775" s="443" t="s">
        <v>2211</v>
      </c>
      <c r="B775" s="444" t="s">
        <v>2212</v>
      </c>
      <c r="C775" s="445"/>
      <c r="D775" s="446" t="s">
        <v>679</v>
      </c>
      <c r="E775" s="446" t="s">
        <v>142</v>
      </c>
      <c r="F775" s="446" t="s">
        <v>671</v>
      </c>
      <c r="G775" s="447">
        <v>67</v>
      </c>
      <c r="H775" s="448">
        <v>0.32</v>
      </c>
      <c r="I775" s="447">
        <v>21.77</v>
      </c>
      <c r="J775" s="460">
        <v>67</v>
      </c>
      <c r="K775" s="448">
        <v>0.06</v>
      </c>
      <c r="L775" s="448">
        <v>4.02</v>
      </c>
      <c r="M775" s="448">
        <f t="shared" si="22"/>
        <v>-17.75</v>
      </c>
      <c r="N775" s="448">
        <f t="shared" si="23"/>
        <v>-81.53</v>
      </c>
      <c r="O775" s="461"/>
    </row>
    <row r="776" s="419" customFormat="1" customHeight="1" spans="1:15">
      <c r="A776" s="443" t="s">
        <v>2213</v>
      </c>
      <c r="B776" s="444" t="s">
        <v>2214</v>
      </c>
      <c r="C776" s="445"/>
      <c r="D776" s="446" t="s">
        <v>679</v>
      </c>
      <c r="E776" s="446" t="s">
        <v>142</v>
      </c>
      <c r="F776" s="446" t="s">
        <v>671</v>
      </c>
      <c r="G776" s="447">
        <v>40</v>
      </c>
      <c r="H776" s="448">
        <v>0.14</v>
      </c>
      <c r="I776" s="447">
        <v>5.51</v>
      </c>
      <c r="J776" s="460">
        <v>40</v>
      </c>
      <c r="K776" s="448">
        <v>0.02</v>
      </c>
      <c r="L776" s="448">
        <v>0.8</v>
      </c>
      <c r="M776" s="448">
        <f t="shared" ref="M776:M839" si="24">L776-I776</f>
        <v>-4.71</v>
      </c>
      <c r="N776" s="448">
        <f t="shared" ref="N776:N839" si="25">IF(I776=0,0,ROUND(M776/I776*100,2))</f>
        <v>-85.48</v>
      </c>
      <c r="O776" s="461"/>
    </row>
    <row r="777" s="419" customFormat="1" customHeight="1" spans="1:15">
      <c r="A777" s="443" t="s">
        <v>2215</v>
      </c>
      <c r="B777" s="444" t="s">
        <v>2216</v>
      </c>
      <c r="C777" s="445"/>
      <c r="D777" s="446" t="s">
        <v>679</v>
      </c>
      <c r="E777" s="446" t="s">
        <v>142</v>
      </c>
      <c r="F777" s="446" t="s">
        <v>671</v>
      </c>
      <c r="G777" s="447">
        <v>444</v>
      </c>
      <c r="H777" s="448">
        <v>0.76</v>
      </c>
      <c r="I777" s="447">
        <v>336.84</v>
      </c>
      <c r="J777" s="460">
        <v>444</v>
      </c>
      <c r="K777" s="448">
        <v>0.13</v>
      </c>
      <c r="L777" s="448">
        <v>57.72</v>
      </c>
      <c r="M777" s="448">
        <f t="shared" si="24"/>
        <v>-279.12</v>
      </c>
      <c r="N777" s="448">
        <f t="shared" si="25"/>
        <v>-82.86</v>
      </c>
      <c r="O777" s="461"/>
    </row>
    <row r="778" s="419" customFormat="1" customHeight="1" spans="1:15">
      <c r="A778" s="443" t="s">
        <v>2217</v>
      </c>
      <c r="B778" s="444" t="s">
        <v>2218</v>
      </c>
      <c r="C778" s="445"/>
      <c r="D778" s="446" t="s">
        <v>679</v>
      </c>
      <c r="E778" s="446" t="s">
        <v>142</v>
      </c>
      <c r="F778" s="446" t="s">
        <v>671</v>
      </c>
      <c r="G778" s="447">
        <v>344</v>
      </c>
      <c r="H778" s="448">
        <v>0.8</v>
      </c>
      <c r="I778" s="447">
        <v>276.63</v>
      </c>
      <c r="J778" s="460">
        <v>344</v>
      </c>
      <c r="K778" s="448">
        <v>0.14</v>
      </c>
      <c r="L778" s="448">
        <v>48.16</v>
      </c>
      <c r="M778" s="448">
        <f t="shared" si="24"/>
        <v>-228.47</v>
      </c>
      <c r="N778" s="448">
        <f t="shared" si="25"/>
        <v>-82.59</v>
      </c>
      <c r="O778" s="461"/>
    </row>
    <row r="779" s="419" customFormat="1" customHeight="1" spans="1:15">
      <c r="A779" s="443" t="s">
        <v>2219</v>
      </c>
      <c r="B779" s="444" t="s">
        <v>2220</v>
      </c>
      <c r="C779" s="445"/>
      <c r="D779" s="446" t="s">
        <v>679</v>
      </c>
      <c r="E779" s="446" t="s">
        <v>142</v>
      </c>
      <c r="F779" s="446" t="s">
        <v>671</v>
      </c>
      <c r="G779" s="447">
        <v>25</v>
      </c>
      <c r="H779" s="448">
        <v>0.34</v>
      </c>
      <c r="I779" s="447">
        <v>8.5</v>
      </c>
      <c r="J779" s="460">
        <v>25</v>
      </c>
      <c r="K779" s="448">
        <v>0.06</v>
      </c>
      <c r="L779" s="448">
        <v>1.5</v>
      </c>
      <c r="M779" s="448">
        <f t="shared" si="24"/>
        <v>-7</v>
      </c>
      <c r="N779" s="448">
        <f t="shared" si="25"/>
        <v>-82.35</v>
      </c>
      <c r="O779" s="461"/>
    </row>
    <row r="780" s="419" customFormat="1" customHeight="1" spans="1:15">
      <c r="A780" s="443" t="s">
        <v>2221</v>
      </c>
      <c r="B780" s="444" t="s">
        <v>2222</v>
      </c>
      <c r="C780" s="445"/>
      <c r="D780" s="446" t="s">
        <v>679</v>
      </c>
      <c r="E780" s="446" t="s">
        <v>142</v>
      </c>
      <c r="F780" s="446" t="s">
        <v>671</v>
      </c>
      <c r="G780" s="447">
        <v>40</v>
      </c>
      <c r="H780" s="448">
        <v>0.43</v>
      </c>
      <c r="I780" s="447">
        <v>17.34</v>
      </c>
      <c r="J780" s="460">
        <v>40</v>
      </c>
      <c r="K780" s="448">
        <v>0.08</v>
      </c>
      <c r="L780" s="448">
        <v>3.2</v>
      </c>
      <c r="M780" s="448">
        <f t="shared" si="24"/>
        <v>-14.14</v>
      </c>
      <c r="N780" s="448">
        <f t="shared" si="25"/>
        <v>-81.55</v>
      </c>
      <c r="O780" s="461"/>
    </row>
    <row r="781" s="419" customFormat="1" customHeight="1" spans="1:15">
      <c r="A781" s="443" t="s">
        <v>2223</v>
      </c>
      <c r="B781" s="444" t="s">
        <v>2224</v>
      </c>
      <c r="C781" s="445"/>
      <c r="D781" s="446" t="s">
        <v>679</v>
      </c>
      <c r="E781" s="446" t="s">
        <v>142</v>
      </c>
      <c r="F781" s="446" t="s">
        <v>671</v>
      </c>
      <c r="G781" s="447">
        <v>208</v>
      </c>
      <c r="H781" s="448">
        <v>0.43</v>
      </c>
      <c r="I781" s="447">
        <v>88.87</v>
      </c>
      <c r="J781" s="460">
        <v>208</v>
      </c>
      <c r="K781" s="448">
        <v>0.08</v>
      </c>
      <c r="L781" s="448">
        <v>16.64</v>
      </c>
      <c r="M781" s="448">
        <f t="shared" si="24"/>
        <v>-72.23</v>
      </c>
      <c r="N781" s="448">
        <f t="shared" si="25"/>
        <v>-81.28</v>
      </c>
      <c r="O781" s="461"/>
    </row>
    <row r="782" s="419" customFormat="1" customHeight="1" spans="1:15">
      <c r="A782" s="443" t="s">
        <v>2225</v>
      </c>
      <c r="B782" s="444" t="s">
        <v>2226</v>
      </c>
      <c r="C782" s="445"/>
      <c r="D782" s="446" t="s">
        <v>679</v>
      </c>
      <c r="E782" s="446" t="s">
        <v>142</v>
      </c>
      <c r="F782" s="446" t="s">
        <v>671</v>
      </c>
      <c r="G782" s="447">
        <v>52</v>
      </c>
      <c r="H782" s="448">
        <v>0.59</v>
      </c>
      <c r="I782" s="447">
        <v>30.63</v>
      </c>
      <c r="J782" s="460">
        <v>52</v>
      </c>
      <c r="K782" s="448">
        <v>0.1</v>
      </c>
      <c r="L782" s="448">
        <v>5.2</v>
      </c>
      <c r="M782" s="448">
        <f t="shared" si="24"/>
        <v>-25.43</v>
      </c>
      <c r="N782" s="448">
        <f t="shared" si="25"/>
        <v>-83.02</v>
      </c>
      <c r="O782" s="461"/>
    </row>
    <row r="783" s="419" customFormat="1" customHeight="1" spans="1:15">
      <c r="A783" s="443" t="s">
        <v>2227</v>
      </c>
      <c r="B783" s="444" t="s">
        <v>2228</v>
      </c>
      <c r="C783" s="445"/>
      <c r="D783" s="446" t="s">
        <v>679</v>
      </c>
      <c r="E783" s="446" t="s">
        <v>142</v>
      </c>
      <c r="F783" s="446" t="s">
        <v>671</v>
      </c>
      <c r="G783" s="447">
        <v>17</v>
      </c>
      <c r="H783" s="448">
        <v>2.56</v>
      </c>
      <c r="I783" s="447">
        <v>43.59</v>
      </c>
      <c r="J783" s="460">
        <v>17</v>
      </c>
      <c r="K783" s="448">
        <v>0.45</v>
      </c>
      <c r="L783" s="448">
        <v>7.65</v>
      </c>
      <c r="M783" s="448">
        <f t="shared" si="24"/>
        <v>-35.94</v>
      </c>
      <c r="N783" s="448">
        <f t="shared" si="25"/>
        <v>-82.45</v>
      </c>
      <c r="O783" s="461"/>
    </row>
    <row r="784" s="419" customFormat="1" customHeight="1" spans="1:15">
      <c r="A784" s="443" t="s">
        <v>2229</v>
      </c>
      <c r="B784" s="444" t="s">
        <v>2230</v>
      </c>
      <c r="C784" s="445"/>
      <c r="D784" s="446" t="s">
        <v>679</v>
      </c>
      <c r="E784" s="446" t="s">
        <v>142</v>
      </c>
      <c r="F784" s="446" t="s">
        <v>671</v>
      </c>
      <c r="G784" s="447">
        <v>3</v>
      </c>
      <c r="H784" s="448">
        <v>424.79</v>
      </c>
      <c r="I784" s="447">
        <v>1274.36</v>
      </c>
      <c r="J784" s="460">
        <v>3</v>
      </c>
      <c r="K784" s="448">
        <v>74.42</v>
      </c>
      <c r="L784" s="448">
        <v>223.26</v>
      </c>
      <c r="M784" s="448">
        <f t="shared" si="24"/>
        <v>-1051.1</v>
      </c>
      <c r="N784" s="448">
        <f t="shared" si="25"/>
        <v>-82.48</v>
      </c>
      <c r="O784" s="461"/>
    </row>
    <row r="785" s="419" customFormat="1" customHeight="1" spans="1:15">
      <c r="A785" s="443" t="s">
        <v>2231</v>
      </c>
      <c r="B785" s="444" t="s">
        <v>2232</v>
      </c>
      <c r="C785" s="445"/>
      <c r="D785" s="446" t="s">
        <v>679</v>
      </c>
      <c r="E785" s="446" t="s">
        <v>142</v>
      </c>
      <c r="F785" s="446" t="s">
        <v>671</v>
      </c>
      <c r="G785" s="447">
        <v>10</v>
      </c>
      <c r="H785" s="448">
        <v>27.35</v>
      </c>
      <c r="I785" s="447">
        <v>273.5</v>
      </c>
      <c r="J785" s="460">
        <v>10</v>
      </c>
      <c r="K785" s="448">
        <v>4.79</v>
      </c>
      <c r="L785" s="448">
        <v>47.9</v>
      </c>
      <c r="M785" s="448">
        <f t="shared" si="24"/>
        <v>-225.6</v>
      </c>
      <c r="N785" s="448">
        <f t="shared" si="25"/>
        <v>-82.49</v>
      </c>
      <c r="O785" s="461"/>
    </row>
    <row r="786" s="419" customFormat="1" customHeight="1" spans="1:15">
      <c r="A786" s="443" t="s">
        <v>2233</v>
      </c>
      <c r="B786" s="444" t="s">
        <v>2234</v>
      </c>
      <c r="C786" s="445"/>
      <c r="D786" s="446" t="s">
        <v>679</v>
      </c>
      <c r="E786" s="446" t="s">
        <v>142</v>
      </c>
      <c r="F786" s="446" t="s">
        <v>671</v>
      </c>
      <c r="G786" s="447">
        <v>5</v>
      </c>
      <c r="H786" s="448">
        <v>25.64</v>
      </c>
      <c r="I786" s="447">
        <v>128.21</v>
      </c>
      <c r="J786" s="460">
        <v>5</v>
      </c>
      <c r="K786" s="448">
        <v>4.49</v>
      </c>
      <c r="L786" s="448">
        <v>22.45</v>
      </c>
      <c r="M786" s="448">
        <f t="shared" si="24"/>
        <v>-105.76</v>
      </c>
      <c r="N786" s="448">
        <f t="shared" si="25"/>
        <v>-82.49</v>
      </c>
      <c r="O786" s="461"/>
    </row>
    <row r="787" s="419" customFormat="1" customHeight="1" spans="1:15">
      <c r="A787" s="443" t="s">
        <v>2235</v>
      </c>
      <c r="B787" s="444" t="s">
        <v>2236</v>
      </c>
      <c r="C787" s="445"/>
      <c r="D787" s="446" t="s">
        <v>679</v>
      </c>
      <c r="E787" s="446" t="s">
        <v>142</v>
      </c>
      <c r="F787" s="446" t="s">
        <v>671</v>
      </c>
      <c r="G787" s="447">
        <v>99</v>
      </c>
      <c r="H787" s="448">
        <v>0.99</v>
      </c>
      <c r="I787" s="447">
        <v>97.76</v>
      </c>
      <c r="J787" s="460">
        <v>99</v>
      </c>
      <c r="K787" s="448">
        <v>0.17</v>
      </c>
      <c r="L787" s="448">
        <v>16.83</v>
      </c>
      <c r="M787" s="448">
        <f t="shared" si="24"/>
        <v>-80.93</v>
      </c>
      <c r="N787" s="448">
        <f t="shared" si="25"/>
        <v>-82.78</v>
      </c>
      <c r="O787" s="461"/>
    </row>
    <row r="788" s="419" customFormat="1" customHeight="1" spans="1:15">
      <c r="A788" s="443" t="s">
        <v>2237</v>
      </c>
      <c r="B788" s="444" t="s">
        <v>2238</v>
      </c>
      <c r="C788" s="445"/>
      <c r="D788" s="446" t="s">
        <v>703</v>
      </c>
      <c r="E788" s="446" t="s">
        <v>142</v>
      </c>
      <c r="F788" s="446" t="s">
        <v>671</v>
      </c>
      <c r="G788" s="447">
        <v>1</v>
      </c>
      <c r="H788" s="448">
        <v>203.42</v>
      </c>
      <c r="I788" s="447">
        <v>203.42</v>
      </c>
      <c r="J788" s="460">
        <v>1</v>
      </c>
      <c r="K788" s="448">
        <v>35.64</v>
      </c>
      <c r="L788" s="448">
        <v>35.64</v>
      </c>
      <c r="M788" s="448">
        <f t="shared" si="24"/>
        <v>-167.78</v>
      </c>
      <c r="N788" s="448">
        <f t="shared" si="25"/>
        <v>-82.48</v>
      </c>
      <c r="O788" s="461"/>
    </row>
    <row r="789" s="419" customFormat="1" customHeight="1" spans="1:15">
      <c r="A789" s="443" t="s">
        <v>2239</v>
      </c>
      <c r="B789" s="444" t="s">
        <v>2240</v>
      </c>
      <c r="C789" s="445"/>
      <c r="D789" s="446" t="s">
        <v>703</v>
      </c>
      <c r="E789" s="446" t="s">
        <v>142</v>
      </c>
      <c r="F789" s="446" t="s">
        <v>671</v>
      </c>
      <c r="G789" s="447">
        <v>2</v>
      </c>
      <c r="H789" s="448">
        <v>30</v>
      </c>
      <c r="I789" s="447">
        <v>60</v>
      </c>
      <c r="J789" s="460">
        <v>2</v>
      </c>
      <c r="K789" s="448">
        <v>5.26</v>
      </c>
      <c r="L789" s="448">
        <v>10.52</v>
      </c>
      <c r="M789" s="448">
        <f t="shared" si="24"/>
        <v>-49.48</v>
      </c>
      <c r="N789" s="448">
        <f t="shared" si="25"/>
        <v>-82.47</v>
      </c>
      <c r="O789" s="461"/>
    </row>
    <row r="790" s="419" customFormat="1" customHeight="1" spans="1:15">
      <c r="A790" s="443" t="s">
        <v>2241</v>
      </c>
      <c r="B790" s="444" t="s">
        <v>2242</v>
      </c>
      <c r="C790" s="445"/>
      <c r="D790" s="446" t="s">
        <v>703</v>
      </c>
      <c r="E790" s="446" t="s">
        <v>142</v>
      </c>
      <c r="F790" s="446" t="s">
        <v>671</v>
      </c>
      <c r="G790" s="447">
        <v>3</v>
      </c>
      <c r="H790" s="448">
        <v>142.73</v>
      </c>
      <c r="I790" s="447">
        <v>428.2</v>
      </c>
      <c r="J790" s="460">
        <v>3</v>
      </c>
      <c r="K790" s="448">
        <v>25.01</v>
      </c>
      <c r="L790" s="448">
        <v>75.03</v>
      </c>
      <c r="M790" s="448">
        <f t="shared" si="24"/>
        <v>-353.17</v>
      </c>
      <c r="N790" s="448">
        <f t="shared" si="25"/>
        <v>-82.48</v>
      </c>
      <c r="O790" s="461"/>
    </row>
    <row r="791" s="419" customFormat="1" customHeight="1" spans="1:15">
      <c r="A791" s="443" t="s">
        <v>2243</v>
      </c>
      <c r="B791" s="444" t="s">
        <v>2244</v>
      </c>
      <c r="C791" s="445"/>
      <c r="D791" s="446" t="s">
        <v>703</v>
      </c>
      <c r="E791" s="446" t="s">
        <v>142</v>
      </c>
      <c r="F791" s="446" t="s">
        <v>671</v>
      </c>
      <c r="G791" s="447">
        <v>6</v>
      </c>
      <c r="H791" s="448">
        <v>40.03</v>
      </c>
      <c r="I791" s="447">
        <v>240.2</v>
      </c>
      <c r="J791" s="460">
        <v>6</v>
      </c>
      <c r="K791" s="448">
        <v>7.01</v>
      </c>
      <c r="L791" s="448">
        <v>42.06</v>
      </c>
      <c r="M791" s="448">
        <f t="shared" si="24"/>
        <v>-198.14</v>
      </c>
      <c r="N791" s="448">
        <f t="shared" si="25"/>
        <v>-82.49</v>
      </c>
      <c r="O791" s="461"/>
    </row>
    <row r="792" s="419" customFormat="1" customHeight="1" spans="1:15">
      <c r="A792" s="443" t="s">
        <v>2245</v>
      </c>
      <c r="B792" s="444" t="s">
        <v>2246</v>
      </c>
      <c r="C792" s="445"/>
      <c r="D792" s="446" t="s">
        <v>703</v>
      </c>
      <c r="E792" s="446" t="s">
        <v>142</v>
      </c>
      <c r="F792" s="446" t="s">
        <v>671</v>
      </c>
      <c r="G792" s="447">
        <v>3</v>
      </c>
      <c r="H792" s="448">
        <v>16.15</v>
      </c>
      <c r="I792" s="447">
        <v>48.46</v>
      </c>
      <c r="J792" s="460">
        <v>3</v>
      </c>
      <c r="K792" s="448">
        <v>2.83</v>
      </c>
      <c r="L792" s="448">
        <v>8.49</v>
      </c>
      <c r="M792" s="448">
        <f t="shared" si="24"/>
        <v>-39.97</v>
      </c>
      <c r="N792" s="448">
        <f t="shared" si="25"/>
        <v>-82.48</v>
      </c>
      <c r="O792" s="461"/>
    </row>
    <row r="793" s="419" customFormat="1" customHeight="1" spans="1:15">
      <c r="A793" s="443" t="s">
        <v>2247</v>
      </c>
      <c r="B793" s="444" t="s">
        <v>2248</v>
      </c>
      <c r="C793" s="445"/>
      <c r="D793" s="446" t="s">
        <v>703</v>
      </c>
      <c r="E793" s="446" t="s">
        <v>142</v>
      </c>
      <c r="F793" s="446" t="s">
        <v>671</v>
      </c>
      <c r="G793" s="447">
        <v>2</v>
      </c>
      <c r="H793" s="448">
        <v>75.22</v>
      </c>
      <c r="I793" s="447">
        <v>150.44</v>
      </c>
      <c r="J793" s="460">
        <v>2</v>
      </c>
      <c r="K793" s="448">
        <v>13.18</v>
      </c>
      <c r="L793" s="448">
        <v>26.36</v>
      </c>
      <c r="M793" s="448">
        <f t="shared" si="24"/>
        <v>-124.08</v>
      </c>
      <c r="N793" s="448">
        <f t="shared" si="25"/>
        <v>-82.48</v>
      </c>
      <c r="O793" s="461"/>
    </row>
    <row r="794" s="419" customFormat="1" customHeight="1" spans="1:15">
      <c r="A794" s="443" t="s">
        <v>2249</v>
      </c>
      <c r="B794" s="444" t="s">
        <v>2250</v>
      </c>
      <c r="C794" s="445"/>
      <c r="D794" s="446" t="s">
        <v>679</v>
      </c>
      <c r="E794" s="446" t="s">
        <v>142</v>
      </c>
      <c r="F794" s="446" t="s">
        <v>671</v>
      </c>
      <c r="G794" s="447">
        <v>24</v>
      </c>
      <c r="H794" s="448">
        <v>4.5</v>
      </c>
      <c r="I794" s="447">
        <v>107.98</v>
      </c>
      <c r="J794" s="460">
        <v>24</v>
      </c>
      <c r="K794" s="448">
        <v>0.79</v>
      </c>
      <c r="L794" s="448">
        <v>18.96</v>
      </c>
      <c r="M794" s="448">
        <f t="shared" si="24"/>
        <v>-89.02</v>
      </c>
      <c r="N794" s="448">
        <f t="shared" si="25"/>
        <v>-82.44</v>
      </c>
      <c r="O794" s="461"/>
    </row>
    <row r="795" s="419" customFormat="1" customHeight="1" spans="1:15">
      <c r="A795" s="443" t="s">
        <v>2251</v>
      </c>
      <c r="B795" s="444" t="s">
        <v>2252</v>
      </c>
      <c r="C795" s="445"/>
      <c r="D795" s="446" t="s">
        <v>679</v>
      </c>
      <c r="E795" s="446" t="s">
        <v>142</v>
      </c>
      <c r="F795" s="446" t="s">
        <v>671</v>
      </c>
      <c r="G795" s="447">
        <v>3</v>
      </c>
      <c r="H795" s="448">
        <v>2.56</v>
      </c>
      <c r="I795" s="447">
        <v>7.69</v>
      </c>
      <c r="J795" s="460">
        <v>3</v>
      </c>
      <c r="K795" s="448">
        <v>0.45</v>
      </c>
      <c r="L795" s="448">
        <v>1.35</v>
      </c>
      <c r="M795" s="448">
        <f t="shared" si="24"/>
        <v>-6.34</v>
      </c>
      <c r="N795" s="448">
        <f t="shared" si="25"/>
        <v>-82.44</v>
      </c>
      <c r="O795" s="461"/>
    </row>
    <row r="796" s="419" customFormat="1" customHeight="1" spans="1:15">
      <c r="A796" s="443" t="s">
        <v>2253</v>
      </c>
      <c r="B796" s="444" t="s">
        <v>2254</v>
      </c>
      <c r="C796" s="445"/>
      <c r="D796" s="446" t="s">
        <v>679</v>
      </c>
      <c r="E796" s="446" t="s">
        <v>672</v>
      </c>
      <c r="F796" s="446" t="s">
        <v>671</v>
      </c>
      <c r="G796" s="447">
        <v>2</v>
      </c>
      <c r="H796" s="448">
        <v>6.2</v>
      </c>
      <c r="I796" s="447">
        <v>12.39</v>
      </c>
      <c r="J796" s="460">
        <v>2</v>
      </c>
      <c r="K796" s="448">
        <v>1.74</v>
      </c>
      <c r="L796" s="448">
        <v>3.48</v>
      </c>
      <c r="M796" s="448">
        <f t="shared" si="24"/>
        <v>-8.91</v>
      </c>
      <c r="N796" s="448">
        <f t="shared" si="25"/>
        <v>-71.91</v>
      </c>
      <c r="O796" s="461"/>
    </row>
    <row r="797" s="419" customFormat="1" customHeight="1" spans="1:15">
      <c r="A797" s="443" t="s">
        <v>2255</v>
      </c>
      <c r="B797" s="444" t="s">
        <v>2256</v>
      </c>
      <c r="C797" s="445"/>
      <c r="D797" s="446" t="s">
        <v>703</v>
      </c>
      <c r="E797" s="446" t="s">
        <v>142</v>
      </c>
      <c r="F797" s="446" t="s">
        <v>671</v>
      </c>
      <c r="G797" s="447">
        <v>4</v>
      </c>
      <c r="H797" s="448">
        <v>48.67</v>
      </c>
      <c r="I797" s="447">
        <v>194.69</v>
      </c>
      <c r="J797" s="460">
        <v>4</v>
      </c>
      <c r="K797" s="448">
        <v>8.53</v>
      </c>
      <c r="L797" s="448">
        <v>34.12</v>
      </c>
      <c r="M797" s="448">
        <f t="shared" si="24"/>
        <v>-160.57</v>
      </c>
      <c r="N797" s="448">
        <f t="shared" si="25"/>
        <v>-82.47</v>
      </c>
      <c r="O797" s="461"/>
    </row>
    <row r="798" s="419" customFormat="1" customHeight="1" spans="1:15">
      <c r="A798" s="443" t="s">
        <v>2257</v>
      </c>
      <c r="B798" s="444" t="s">
        <v>2258</v>
      </c>
      <c r="C798" s="445"/>
      <c r="D798" s="446" t="s">
        <v>703</v>
      </c>
      <c r="E798" s="446" t="s">
        <v>672</v>
      </c>
      <c r="F798" s="446" t="s">
        <v>671</v>
      </c>
      <c r="G798" s="447">
        <v>12</v>
      </c>
      <c r="H798" s="448">
        <v>40.17</v>
      </c>
      <c r="I798" s="447">
        <v>482.02</v>
      </c>
      <c r="J798" s="460">
        <v>12</v>
      </c>
      <c r="K798" s="448">
        <v>11.29</v>
      </c>
      <c r="L798" s="448">
        <v>135.48</v>
      </c>
      <c r="M798" s="448">
        <f t="shared" si="24"/>
        <v>-346.54</v>
      </c>
      <c r="N798" s="448">
        <f t="shared" si="25"/>
        <v>-71.89</v>
      </c>
      <c r="O798" s="461"/>
    </row>
    <row r="799" s="419" customFormat="1" customHeight="1" spans="1:15">
      <c r="A799" s="443" t="s">
        <v>2259</v>
      </c>
      <c r="B799" s="444" t="s">
        <v>2260</v>
      </c>
      <c r="C799" s="445"/>
      <c r="D799" s="446" t="s">
        <v>703</v>
      </c>
      <c r="E799" s="446" t="s">
        <v>142</v>
      </c>
      <c r="F799" s="446" t="s">
        <v>671</v>
      </c>
      <c r="G799" s="447">
        <v>2</v>
      </c>
      <c r="H799" s="448">
        <v>147.01</v>
      </c>
      <c r="I799" s="447">
        <v>294.02</v>
      </c>
      <c r="J799" s="460">
        <v>2</v>
      </c>
      <c r="K799" s="448">
        <v>25.76</v>
      </c>
      <c r="L799" s="448">
        <v>51.52</v>
      </c>
      <c r="M799" s="448">
        <f t="shared" si="24"/>
        <v>-242.5</v>
      </c>
      <c r="N799" s="448">
        <f t="shared" si="25"/>
        <v>-82.48</v>
      </c>
      <c r="O799" s="461"/>
    </row>
    <row r="800" s="419" customFormat="1" customHeight="1" spans="1:15">
      <c r="A800" s="443" t="s">
        <v>2261</v>
      </c>
      <c r="B800" s="444" t="s">
        <v>2262</v>
      </c>
      <c r="C800" s="445"/>
      <c r="D800" s="446" t="s">
        <v>703</v>
      </c>
      <c r="E800" s="446" t="s">
        <v>142</v>
      </c>
      <c r="F800" s="446" t="s">
        <v>671</v>
      </c>
      <c r="G800" s="447">
        <v>1</v>
      </c>
      <c r="H800" s="448">
        <v>235.04</v>
      </c>
      <c r="I800" s="447">
        <v>235.04</v>
      </c>
      <c r="J800" s="460">
        <v>1</v>
      </c>
      <c r="K800" s="448">
        <v>41.18</v>
      </c>
      <c r="L800" s="448">
        <v>41.18</v>
      </c>
      <c r="M800" s="448">
        <f t="shared" si="24"/>
        <v>-193.86</v>
      </c>
      <c r="N800" s="448">
        <f t="shared" si="25"/>
        <v>-82.48</v>
      </c>
      <c r="O800" s="461"/>
    </row>
    <row r="801" s="419" customFormat="1" customHeight="1" spans="1:15">
      <c r="A801" s="443" t="s">
        <v>2263</v>
      </c>
      <c r="B801" s="444" t="s">
        <v>2264</v>
      </c>
      <c r="C801" s="445"/>
      <c r="D801" s="446" t="s">
        <v>703</v>
      </c>
      <c r="E801" s="446" t="s">
        <v>142</v>
      </c>
      <c r="F801" s="446" t="s">
        <v>671</v>
      </c>
      <c r="G801" s="447">
        <v>5</v>
      </c>
      <c r="H801" s="448">
        <v>169.83</v>
      </c>
      <c r="I801" s="447">
        <v>849.14</v>
      </c>
      <c r="J801" s="460">
        <v>5</v>
      </c>
      <c r="K801" s="448">
        <v>29.75</v>
      </c>
      <c r="L801" s="448">
        <v>148.75</v>
      </c>
      <c r="M801" s="448">
        <f t="shared" si="24"/>
        <v>-700.39</v>
      </c>
      <c r="N801" s="448">
        <f t="shared" si="25"/>
        <v>-82.48</v>
      </c>
      <c r="O801" s="461"/>
    </row>
    <row r="802" s="419" customFormat="1" customHeight="1" spans="1:15">
      <c r="A802" s="443" t="s">
        <v>2265</v>
      </c>
      <c r="B802" s="444" t="s">
        <v>2266</v>
      </c>
      <c r="C802" s="445"/>
      <c r="D802" s="446" t="s">
        <v>703</v>
      </c>
      <c r="E802" s="446" t="s">
        <v>142</v>
      </c>
      <c r="F802" s="446" t="s">
        <v>671</v>
      </c>
      <c r="G802" s="447">
        <v>2</v>
      </c>
      <c r="H802" s="448">
        <v>243.59</v>
      </c>
      <c r="I802" s="447">
        <v>487.18</v>
      </c>
      <c r="J802" s="460">
        <v>2</v>
      </c>
      <c r="K802" s="448">
        <v>42.68</v>
      </c>
      <c r="L802" s="448">
        <v>85.36</v>
      </c>
      <c r="M802" s="448">
        <f t="shared" si="24"/>
        <v>-401.82</v>
      </c>
      <c r="N802" s="448">
        <f t="shared" si="25"/>
        <v>-82.48</v>
      </c>
      <c r="O802" s="461"/>
    </row>
    <row r="803" s="419" customFormat="1" customHeight="1" spans="1:15">
      <c r="A803" s="443" t="s">
        <v>2267</v>
      </c>
      <c r="B803" s="444" t="s">
        <v>2268</v>
      </c>
      <c r="C803" s="445"/>
      <c r="D803" s="446" t="s">
        <v>703</v>
      </c>
      <c r="E803" s="446" t="s">
        <v>142</v>
      </c>
      <c r="F803" s="446" t="s">
        <v>671</v>
      </c>
      <c r="G803" s="447">
        <v>1</v>
      </c>
      <c r="H803" s="448">
        <v>1578.63</v>
      </c>
      <c r="I803" s="447">
        <v>1578.63</v>
      </c>
      <c r="J803" s="460">
        <v>1</v>
      </c>
      <c r="K803" s="448">
        <v>276.58</v>
      </c>
      <c r="L803" s="448">
        <v>276.58</v>
      </c>
      <c r="M803" s="448">
        <f t="shared" si="24"/>
        <v>-1302.05</v>
      </c>
      <c r="N803" s="448">
        <f t="shared" si="25"/>
        <v>-82.48</v>
      </c>
      <c r="O803" s="461"/>
    </row>
    <row r="804" s="419" customFormat="1" customHeight="1" spans="1:15">
      <c r="A804" s="443" t="s">
        <v>2269</v>
      </c>
      <c r="B804" s="444" t="s">
        <v>2270</v>
      </c>
      <c r="C804" s="445"/>
      <c r="D804" s="446" t="s">
        <v>703</v>
      </c>
      <c r="E804" s="446" t="s">
        <v>142</v>
      </c>
      <c r="F804" s="446" t="s">
        <v>671</v>
      </c>
      <c r="G804" s="447">
        <v>1</v>
      </c>
      <c r="H804" s="448">
        <v>416.24</v>
      </c>
      <c r="I804" s="447">
        <v>416.24</v>
      </c>
      <c r="J804" s="460">
        <v>1</v>
      </c>
      <c r="K804" s="448">
        <v>72.92</v>
      </c>
      <c r="L804" s="448">
        <v>72.92</v>
      </c>
      <c r="M804" s="448">
        <f t="shared" si="24"/>
        <v>-343.32</v>
      </c>
      <c r="N804" s="448">
        <f t="shared" si="25"/>
        <v>-82.48</v>
      </c>
      <c r="O804" s="461"/>
    </row>
    <row r="805" s="419" customFormat="1" customHeight="1" spans="1:15">
      <c r="A805" s="443" t="s">
        <v>2271</v>
      </c>
      <c r="B805" s="444" t="s">
        <v>2272</v>
      </c>
      <c r="C805" s="445"/>
      <c r="D805" s="446" t="s">
        <v>703</v>
      </c>
      <c r="E805" s="446" t="s">
        <v>142</v>
      </c>
      <c r="F805" s="446" t="s">
        <v>671</v>
      </c>
      <c r="G805" s="447">
        <v>3</v>
      </c>
      <c r="H805" s="448">
        <v>217.95</v>
      </c>
      <c r="I805" s="447">
        <v>653.84</v>
      </c>
      <c r="J805" s="460">
        <v>3</v>
      </c>
      <c r="K805" s="448">
        <v>38.19</v>
      </c>
      <c r="L805" s="448">
        <v>114.57</v>
      </c>
      <c r="M805" s="448">
        <f t="shared" si="24"/>
        <v>-539.27</v>
      </c>
      <c r="N805" s="448">
        <f t="shared" si="25"/>
        <v>-82.48</v>
      </c>
      <c r="O805" s="461"/>
    </row>
    <row r="806" s="419" customFormat="1" customHeight="1" spans="1:15">
      <c r="A806" s="443" t="s">
        <v>2273</v>
      </c>
      <c r="B806" s="444" t="s">
        <v>2274</v>
      </c>
      <c r="C806" s="445"/>
      <c r="D806" s="446" t="s">
        <v>703</v>
      </c>
      <c r="E806" s="446" t="s">
        <v>142</v>
      </c>
      <c r="F806" s="446" t="s">
        <v>671</v>
      </c>
      <c r="G806" s="447">
        <v>2</v>
      </c>
      <c r="H806" s="448">
        <v>160.69</v>
      </c>
      <c r="I806" s="447">
        <v>321.37</v>
      </c>
      <c r="J806" s="460">
        <v>2</v>
      </c>
      <c r="K806" s="448">
        <v>28.15</v>
      </c>
      <c r="L806" s="448">
        <v>56.3</v>
      </c>
      <c r="M806" s="448">
        <f t="shared" si="24"/>
        <v>-265.07</v>
      </c>
      <c r="N806" s="448">
        <f t="shared" si="25"/>
        <v>-82.48</v>
      </c>
      <c r="O806" s="461"/>
    </row>
    <row r="807" s="419" customFormat="1" customHeight="1" spans="1:15">
      <c r="A807" s="443" t="s">
        <v>2275</v>
      </c>
      <c r="B807" s="444" t="s">
        <v>2276</v>
      </c>
      <c r="C807" s="445"/>
      <c r="D807" s="446" t="s">
        <v>703</v>
      </c>
      <c r="E807" s="446" t="s">
        <v>142</v>
      </c>
      <c r="F807" s="446" t="s">
        <v>671</v>
      </c>
      <c r="G807" s="447">
        <v>1</v>
      </c>
      <c r="H807" s="448">
        <v>142.73</v>
      </c>
      <c r="I807" s="447">
        <v>142.73</v>
      </c>
      <c r="J807" s="460">
        <v>1</v>
      </c>
      <c r="K807" s="448">
        <v>25.01</v>
      </c>
      <c r="L807" s="448">
        <v>25.01</v>
      </c>
      <c r="M807" s="448">
        <f t="shared" si="24"/>
        <v>-117.72</v>
      </c>
      <c r="N807" s="448">
        <f t="shared" si="25"/>
        <v>-82.48</v>
      </c>
      <c r="O807" s="461"/>
    </row>
    <row r="808" s="419" customFormat="1" customHeight="1" spans="1:15">
      <c r="A808" s="443" t="s">
        <v>2277</v>
      </c>
      <c r="B808" s="444" t="s">
        <v>2278</v>
      </c>
      <c r="C808" s="445"/>
      <c r="D808" s="446" t="s">
        <v>703</v>
      </c>
      <c r="E808" s="446" t="s">
        <v>142</v>
      </c>
      <c r="F808" s="446" t="s">
        <v>671</v>
      </c>
      <c r="G808" s="447">
        <v>2</v>
      </c>
      <c r="H808" s="448">
        <v>149.57</v>
      </c>
      <c r="I808" s="447">
        <v>299.14</v>
      </c>
      <c r="J808" s="460">
        <v>2</v>
      </c>
      <c r="K808" s="448">
        <v>26.2</v>
      </c>
      <c r="L808" s="448">
        <v>52.4</v>
      </c>
      <c r="M808" s="448">
        <f t="shared" si="24"/>
        <v>-246.74</v>
      </c>
      <c r="N808" s="448">
        <f t="shared" si="25"/>
        <v>-82.48</v>
      </c>
      <c r="O808" s="461"/>
    </row>
    <row r="809" s="419" customFormat="1" customHeight="1" spans="1:15">
      <c r="A809" s="443" t="s">
        <v>2279</v>
      </c>
      <c r="B809" s="444" t="s">
        <v>2280</v>
      </c>
      <c r="C809" s="445"/>
      <c r="D809" s="446" t="s">
        <v>703</v>
      </c>
      <c r="E809" s="446" t="s">
        <v>142</v>
      </c>
      <c r="F809" s="446" t="s">
        <v>671</v>
      </c>
      <c r="G809" s="447">
        <v>2</v>
      </c>
      <c r="H809" s="448">
        <v>646.17</v>
      </c>
      <c r="I809" s="447">
        <v>1292.33</v>
      </c>
      <c r="J809" s="460">
        <v>2</v>
      </c>
      <c r="K809" s="448">
        <v>113.21</v>
      </c>
      <c r="L809" s="448">
        <v>226.42</v>
      </c>
      <c r="M809" s="448">
        <f t="shared" si="24"/>
        <v>-1065.91</v>
      </c>
      <c r="N809" s="448">
        <f t="shared" si="25"/>
        <v>-82.48</v>
      </c>
      <c r="O809" s="461"/>
    </row>
    <row r="810" s="419" customFormat="1" customHeight="1" spans="1:15">
      <c r="A810" s="443" t="s">
        <v>2281</v>
      </c>
      <c r="B810" s="444" t="s">
        <v>2282</v>
      </c>
      <c r="C810" s="445"/>
      <c r="D810" s="446" t="s">
        <v>703</v>
      </c>
      <c r="E810" s="446" t="s">
        <v>672</v>
      </c>
      <c r="F810" s="446" t="s">
        <v>671</v>
      </c>
      <c r="G810" s="447">
        <v>3</v>
      </c>
      <c r="H810" s="448">
        <v>920.95</v>
      </c>
      <c r="I810" s="447">
        <v>2762.85</v>
      </c>
      <c r="J810" s="460">
        <v>3</v>
      </c>
      <c r="K810" s="448">
        <v>258.84</v>
      </c>
      <c r="L810" s="448">
        <v>776.52</v>
      </c>
      <c r="M810" s="448">
        <f t="shared" si="24"/>
        <v>-1986.33</v>
      </c>
      <c r="N810" s="448">
        <f t="shared" si="25"/>
        <v>-71.89</v>
      </c>
      <c r="O810" s="461"/>
    </row>
    <row r="811" s="419" customFormat="1" customHeight="1" spans="1:15">
      <c r="A811" s="443" t="s">
        <v>2283</v>
      </c>
      <c r="B811" s="444" t="s">
        <v>2284</v>
      </c>
      <c r="C811" s="445"/>
      <c r="D811" s="446" t="s">
        <v>703</v>
      </c>
      <c r="E811" s="446" t="s">
        <v>142</v>
      </c>
      <c r="F811" s="446" t="s">
        <v>671</v>
      </c>
      <c r="G811" s="447">
        <v>2</v>
      </c>
      <c r="H811" s="448">
        <v>254.7</v>
      </c>
      <c r="I811" s="447">
        <v>509.4</v>
      </c>
      <c r="J811" s="460">
        <v>2</v>
      </c>
      <c r="K811" s="448">
        <v>44.62</v>
      </c>
      <c r="L811" s="448">
        <v>89.24</v>
      </c>
      <c r="M811" s="448">
        <f t="shared" si="24"/>
        <v>-420.16</v>
      </c>
      <c r="N811" s="448">
        <f t="shared" si="25"/>
        <v>-82.48</v>
      </c>
      <c r="O811" s="461"/>
    </row>
    <row r="812" s="419" customFormat="1" customHeight="1" spans="1:15">
      <c r="A812" s="443" t="s">
        <v>2285</v>
      </c>
      <c r="B812" s="444" t="s">
        <v>2286</v>
      </c>
      <c r="C812" s="445"/>
      <c r="D812" s="446" t="s">
        <v>703</v>
      </c>
      <c r="E812" s="446" t="s">
        <v>142</v>
      </c>
      <c r="F812" s="446" t="s">
        <v>671</v>
      </c>
      <c r="G812" s="447">
        <v>6</v>
      </c>
      <c r="H812" s="448">
        <v>227.78</v>
      </c>
      <c r="I812" s="447">
        <v>1366.65</v>
      </c>
      <c r="J812" s="460">
        <v>6</v>
      </c>
      <c r="K812" s="448">
        <v>39.91</v>
      </c>
      <c r="L812" s="448">
        <v>239.46</v>
      </c>
      <c r="M812" s="448">
        <f t="shared" si="24"/>
        <v>-1127.19</v>
      </c>
      <c r="N812" s="448">
        <f t="shared" si="25"/>
        <v>-82.48</v>
      </c>
      <c r="O812" s="461"/>
    </row>
    <row r="813" s="419" customFormat="1" customHeight="1" spans="1:15">
      <c r="A813" s="443" t="s">
        <v>2287</v>
      </c>
      <c r="B813" s="444" t="s">
        <v>2288</v>
      </c>
      <c r="C813" s="445"/>
      <c r="D813" s="446" t="s">
        <v>703</v>
      </c>
      <c r="E813" s="446" t="s">
        <v>142</v>
      </c>
      <c r="F813" s="446" t="s">
        <v>671</v>
      </c>
      <c r="G813" s="447">
        <v>2</v>
      </c>
      <c r="H813" s="448">
        <v>1337.6</v>
      </c>
      <c r="I813" s="447">
        <v>2675.19</v>
      </c>
      <c r="J813" s="460">
        <v>2</v>
      </c>
      <c r="K813" s="448">
        <v>234.35</v>
      </c>
      <c r="L813" s="448">
        <v>468.7</v>
      </c>
      <c r="M813" s="448">
        <f t="shared" si="24"/>
        <v>-2206.49</v>
      </c>
      <c r="N813" s="448">
        <f t="shared" si="25"/>
        <v>-82.48</v>
      </c>
      <c r="O813" s="461"/>
    </row>
    <row r="814" s="419" customFormat="1" customHeight="1" spans="1:15">
      <c r="A814" s="443" t="s">
        <v>2289</v>
      </c>
      <c r="B814" s="444" t="s">
        <v>2290</v>
      </c>
      <c r="C814" s="445"/>
      <c r="D814" s="446" t="s">
        <v>703</v>
      </c>
      <c r="E814" s="446" t="s">
        <v>142</v>
      </c>
      <c r="F814" s="446" t="s">
        <v>671</v>
      </c>
      <c r="G814" s="447">
        <v>8</v>
      </c>
      <c r="H814" s="448">
        <v>828.56</v>
      </c>
      <c r="I814" s="447">
        <v>6628.49</v>
      </c>
      <c r="J814" s="460">
        <v>8</v>
      </c>
      <c r="K814" s="448">
        <v>145.16</v>
      </c>
      <c r="L814" s="448">
        <v>1161.28</v>
      </c>
      <c r="M814" s="448">
        <f t="shared" si="24"/>
        <v>-5467.21</v>
      </c>
      <c r="N814" s="448">
        <f t="shared" si="25"/>
        <v>-82.48</v>
      </c>
      <c r="O814" s="461"/>
    </row>
    <row r="815" s="419" customFormat="1" customHeight="1" spans="1:15">
      <c r="A815" s="443" t="s">
        <v>2291</v>
      </c>
      <c r="B815" s="444" t="s">
        <v>2292</v>
      </c>
      <c r="C815" s="445"/>
      <c r="D815" s="446" t="s">
        <v>703</v>
      </c>
      <c r="E815" s="446" t="s">
        <v>672</v>
      </c>
      <c r="F815" s="446" t="s">
        <v>671</v>
      </c>
      <c r="G815" s="447">
        <v>2</v>
      </c>
      <c r="H815" s="448">
        <v>244.61</v>
      </c>
      <c r="I815" s="447">
        <v>489.21</v>
      </c>
      <c r="J815" s="460">
        <v>2</v>
      </c>
      <c r="K815" s="448">
        <v>68.75</v>
      </c>
      <c r="L815" s="448">
        <v>137.5</v>
      </c>
      <c r="M815" s="448">
        <f t="shared" si="24"/>
        <v>-351.71</v>
      </c>
      <c r="N815" s="448">
        <f t="shared" si="25"/>
        <v>-71.89</v>
      </c>
      <c r="O815" s="461"/>
    </row>
    <row r="816" s="419" customFormat="1" customHeight="1" spans="1:15">
      <c r="A816" s="443" t="s">
        <v>2293</v>
      </c>
      <c r="B816" s="444" t="s">
        <v>2294</v>
      </c>
      <c r="C816" s="445"/>
      <c r="D816" s="446" t="s">
        <v>703</v>
      </c>
      <c r="E816" s="446" t="s">
        <v>142</v>
      </c>
      <c r="F816" s="446" t="s">
        <v>671</v>
      </c>
      <c r="G816" s="447">
        <v>2</v>
      </c>
      <c r="H816" s="448">
        <v>397.44</v>
      </c>
      <c r="I816" s="447">
        <v>794.88</v>
      </c>
      <c r="J816" s="460">
        <v>2</v>
      </c>
      <c r="K816" s="448">
        <v>69.63</v>
      </c>
      <c r="L816" s="448">
        <v>139.26</v>
      </c>
      <c r="M816" s="448">
        <f t="shared" si="24"/>
        <v>-655.62</v>
      </c>
      <c r="N816" s="448">
        <f t="shared" si="25"/>
        <v>-82.48</v>
      </c>
      <c r="O816" s="461"/>
    </row>
    <row r="817" s="419" customFormat="1" customHeight="1" spans="1:15">
      <c r="A817" s="443" t="s">
        <v>2295</v>
      </c>
      <c r="B817" s="444" t="s">
        <v>2296</v>
      </c>
      <c r="C817" s="445"/>
      <c r="D817" s="446" t="s">
        <v>703</v>
      </c>
      <c r="E817" s="446" t="s">
        <v>142</v>
      </c>
      <c r="F817" s="446" t="s">
        <v>671</v>
      </c>
      <c r="G817" s="447">
        <v>4</v>
      </c>
      <c r="H817" s="448">
        <v>391.45</v>
      </c>
      <c r="I817" s="447">
        <v>1565.8</v>
      </c>
      <c r="J817" s="460">
        <v>4</v>
      </c>
      <c r="K817" s="448">
        <v>68.58</v>
      </c>
      <c r="L817" s="448">
        <v>274.32</v>
      </c>
      <c r="M817" s="448">
        <f t="shared" si="24"/>
        <v>-1291.48</v>
      </c>
      <c r="N817" s="448">
        <f t="shared" si="25"/>
        <v>-82.48</v>
      </c>
      <c r="O817" s="461"/>
    </row>
    <row r="818" s="419" customFormat="1" customHeight="1" spans="1:15">
      <c r="A818" s="443" t="s">
        <v>2297</v>
      </c>
      <c r="B818" s="444" t="s">
        <v>2298</v>
      </c>
      <c r="C818" s="445"/>
      <c r="D818" s="446" t="s">
        <v>703</v>
      </c>
      <c r="E818" s="446" t="s">
        <v>142</v>
      </c>
      <c r="F818" s="446" t="s">
        <v>671</v>
      </c>
      <c r="G818" s="447">
        <v>3</v>
      </c>
      <c r="H818" s="448">
        <v>340.18</v>
      </c>
      <c r="I818" s="447">
        <v>1020.53</v>
      </c>
      <c r="J818" s="460">
        <v>3</v>
      </c>
      <c r="K818" s="448">
        <v>59.6</v>
      </c>
      <c r="L818" s="448">
        <v>178.8</v>
      </c>
      <c r="M818" s="448">
        <f t="shared" si="24"/>
        <v>-841.73</v>
      </c>
      <c r="N818" s="448">
        <f t="shared" si="25"/>
        <v>-82.48</v>
      </c>
      <c r="O818" s="461"/>
    </row>
    <row r="819" s="419" customFormat="1" customHeight="1" spans="1:15">
      <c r="A819" s="443" t="s">
        <v>2299</v>
      </c>
      <c r="B819" s="444" t="s">
        <v>2300</v>
      </c>
      <c r="C819" s="445"/>
      <c r="D819" s="446" t="s">
        <v>703</v>
      </c>
      <c r="E819" s="446" t="s">
        <v>672</v>
      </c>
      <c r="F819" s="446" t="s">
        <v>671</v>
      </c>
      <c r="G819" s="447">
        <v>11</v>
      </c>
      <c r="H819" s="448">
        <v>573.83</v>
      </c>
      <c r="I819" s="447">
        <v>6312.09</v>
      </c>
      <c r="J819" s="460">
        <v>11</v>
      </c>
      <c r="K819" s="448">
        <v>161.28</v>
      </c>
      <c r="L819" s="448">
        <v>1774.08</v>
      </c>
      <c r="M819" s="448">
        <f t="shared" si="24"/>
        <v>-4538.01</v>
      </c>
      <c r="N819" s="448">
        <f t="shared" si="25"/>
        <v>-71.89</v>
      </c>
      <c r="O819" s="461"/>
    </row>
    <row r="820" s="419" customFormat="1" customHeight="1" spans="1:15">
      <c r="A820" s="443" t="s">
        <v>2301</v>
      </c>
      <c r="B820" s="444" t="s">
        <v>2302</v>
      </c>
      <c r="C820" s="445"/>
      <c r="D820" s="446" t="s">
        <v>703</v>
      </c>
      <c r="E820" s="446" t="s">
        <v>142</v>
      </c>
      <c r="F820" s="446" t="s">
        <v>671</v>
      </c>
      <c r="G820" s="447">
        <v>5</v>
      </c>
      <c r="H820" s="448">
        <v>348.38</v>
      </c>
      <c r="I820" s="447">
        <v>1741.88</v>
      </c>
      <c r="J820" s="460">
        <v>5</v>
      </c>
      <c r="K820" s="448">
        <v>61.04</v>
      </c>
      <c r="L820" s="448">
        <v>305.2</v>
      </c>
      <c r="M820" s="448">
        <f t="shared" si="24"/>
        <v>-1436.68</v>
      </c>
      <c r="N820" s="448">
        <f t="shared" si="25"/>
        <v>-82.48</v>
      </c>
      <c r="O820" s="461"/>
    </row>
    <row r="821" s="419" customFormat="1" customHeight="1" spans="1:15">
      <c r="A821" s="443" t="s">
        <v>2303</v>
      </c>
      <c r="B821" s="444" t="s">
        <v>2304</v>
      </c>
      <c r="C821" s="445"/>
      <c r="D821" s="446" t="s">
        <v>703</v>
      </c>
      <c r="E821" s="446" t="s">
        <v>142</v>
      </c>
      <c r="F821" s="446" t="s">
        <v>671</v>
      </c>
      <c r="G821" s="447">
        <v>2</v>
      </c>
      <c r="H821" s="448">
        <v>628.21</v>
      </c>
      <c r="I821" s="447">
        <v>1256.41</v>
      </c>
      <c r="J821" s="460">
        <v>2</v>
      </c>
      <c r="K821" s="448">
        <v>110.06</v>
      </c>
      <c r="L821" s="448">
        <v>220.12</v>
      </c>
      <c r="M821" s="448">
        <f t="shared" si="24"/>
        <v>-1036.29</v>
      </c>
      <c r="N821" s="448">
        <f t="shared" si="25"/>
        <v>-82.48</v>
      </c>
      <c r="O821" s="461"/>
    </row>
    <row r="822" s="419" customFormat="1" customHeight="1" spans="1:15">
      <c r="A822" s="443" t="s">
        <v>2305</v>
      </c>
      <c r="B822" s="444" t="s">
        <v>2306</v>
      </c>
      <c r="C822" s="445"/>
      <c r="D822" s="446" t="s">
        <v>703</v>
      </c>
      <c r="E822" s="446" t="s">
        <v>142</v>
      </c>
      <c r="F822" s="446" t="s">
        <v>671</v>
      </c>
      <c r="G822" s="447">
        <v>1</v>
      </c>
      <c r="H822" s="448">
        <v>1412.82</v>
      </c>
      <c r="I822" s="447">
        <v>1412.82</v>
      </c>
      <c r="J822" s="460">
        <v>1</v>
      </c>
      <c r="K822" s="448">
        <v>247.53</v>
      </c>
      <c r="L822" s="448">
        <v>247.53</v>
      </c>
      <c r="M822" s="448">
        <f t="shared" si="24"/>
        <v>-1165.29</v>
      </c>
      <c r="N822" s="448">
        <f t="shared" si="25"/>
        <v>-82.48</v>
      </c>
      <c r="O822" s="461"/>
    </row>
    <row r="823" s="419" customFormat="1" customHeight="1" spans="1:15">
      <c r="A823" s="443" t="s">
        <v>2307</v>
      </c>
      <c r="B823" s="444" t="s">
        <v>2308</v>
      </c>
      <c r="C823" s="445"/>
      <c r="D823" s="446" t="s">
        <v>703</v>
      </c>
      <c r="E823" s="446" t="s">
        <v>675</v>
      </c>
      <c r="F823" s="446" t="s">
        <v>671</v>
      </c>
      <c r="G823" s="447">
        <v>4</v>
      </c>
      <c r="H823" s="448">
        <v>297.44</v>
      </c>
      <c r="I823" s="447">
        <v>1189.76</v>
      </c>
      <c r="J823" s="460">
        <v>4</v>
      </c>
      <c r="K823" s="448">
        <v>69.49</v>
      </c>
      <c r="L823" s="448">
        <v>277.96</v>
      </c>
      <c r="M823" s="448">
        <f t="shared" si="24"/>
        <v>-911.8</v>
      </c>
      <c r="N823" s="448">
        <f t="shared" si="25"/>
        <v>-76.64</v>
      </c>
      <c r="O823" s="461"/>
    </row>
    <row r="824" s="419" customFormat="1" customHeight="1" spans="1:15">
      <c r="A824" s="443" t="s">
        <v>2309</v>
      </c>
      <c r="B824" s="444" t="s">
        <v>2310</v>
      </c>
      <c r="C824" s="445"/>
      <c r="D824" s="446" t="s">
        <v>703</v>
      </c>
      <c r="E824" s="446" t="s">
        <v>675</v>
      </c>
      <c r="F824" s="446" t="s">
        <v>671</v>
      </c>
      <c r="G824" s="447">
        <v>1</v>
      </c>
      <c r="H824" s="448">
        <v>1335.74</v>
      </c>
      <c r="I824" s="447">
        <v>1335.74</v>
      </c>
      <c r="J824" s="460">
        <v>1</v>
      </c>
      <c r="K824" s="448">
        <v>312.08</v>
      </c>
      <c r="L824" s="448">
        <v>312.08</v>
      </c>
      <c r="M824" s="448">
        <f t="shared" si="24"/>
        <v>-1023.66</v>
      </c>
      <c r="N824" s="448">
        <f t="shared" si="25"/>
        <v>-76.64</v>
      </c>
      <c r="O824" s="461"/>
    </row>
    <row r="825" s="419" customFormat="1" customHeight="1" spans="1:15">
      <c r="A825" s="443" t="s">
        <v>2311</v>
      </c>
      <c r="B825" s="444" t="s">
        <v>2312</v>
      </c>
      <c r="C825" s="445"/>
      <c r="D825" s="446" t="s">
        <v>703</v>
      </c>
      <c r="E825" s="446" t="s">
        <v>675</v>
      </c>
      <c r="F825" s="446" t="s">
        <v>671</v>
      </c>
      <c r="G825" s="447">
        <v>1</v>
      </c>
      <c r="H825" s="448">
        <v>776.07</v>
      </c>
      <c r="I825" s="447">
        <v>776.07</v>
      </c>
      <c r="J825" s="460">
        <v>1</v>
      </c>
      <c r="K825" s="448">
        <v>181.32</v>
      </c>
      <c r="L825" s="448">
        <v>181.32</v>
      </c>
      <c r="M825" s="448">
        <f t="shared" si="24"/>
        <v>-594.75</v>
      </c>
      <c r="N825" s="448">
        <f t="shared" si="25"/>
        <v>-76.64</v>
      </c>
      <c r="O825" s="461"/>
    </row>
    <row r="826" s="419" customFormat="1" customHeight="1" spans="1:15">
      <c r="A826" s="443" t="s">
        <v>2313</v>
      </c>
      <c r="B826" s="444" t="s">
        <v>2314</v>
      </c>
      <c r="C826" s="445"/>
      <c r="D826" s="446" t="s">
        <v>703</v>
      </c>
      <c r="E826" s="446" t="s">
        <v>675</v>
      </c>
      <c r="F826" s="446" t="s">
        <v>671</v>
      </c>
      <c r="G826" s="447">
        <v>4</v>
      </c>
      <c r="H826" s="448">
        <v>2376.07</v>
      </c>
      <c r="I826" s="447">
        <v>9504.28</v>
      </c>
      <c r="J826" s="460">
        <v>4</v>
      </c>
      <c r="K826" s="448">
        <v>555.15</v>
      </c>
      <c r="L826" s="448">
        <v>2220.6</v>
      </c>
      <c r="M826" s="448">
        <f t="shared" si="24"/>
        <v>-7283.68</v>
      </c>
      <c r="N826" s="448">
        <f t="shared" si="25"/>
        <v>-76.64</v>
      </c>
      <c r="O826" s="461"/>
    </row>
    <row r="827" s="419" customFormat="1" customHeight="1" spans="1:15">
      <c r="A827" s="443" t="s">
        <v>2315</v>
      </c>
      <c r="B827" s="444" t="s">
        <v>2316</v>
      </c>
      <c r="C827" s="445"/>
      <c r="D827" s="446" t="s">
        <v>703</v>
      </c>
      <c r="E827" s="446" t="s">
        <v>675</v>
      </c>
      <c r="F827" s="446" t="s">
        <v>671</v>
      </c>
      <c r="G827" s="447">
        <v>48</v>
      </c>
      <c r="H827" s="448">
        <v>163.38</v>
      </c>
      <c r="I827" s="447">
        <v>7842.22</v>
      </c>
      <c r="J827" s="460">
        <v>48</v>
      </c>
      <c r="K827" s="448">
        <v>38.17</v>
      </c>
      <c r="L827" s="448">
        <v>1832.16</v>
      </c>
      <c r="M827" s="448">
        <f t="shared" si="24"/>
        <v>-6010.06</v>
      </c>
      <c r="N827" s="448">
        <f t="shared" si="25"/>
        <v>-76.64</v>
      </c>
      <c r="O827" s="461"/>
    </row>
    <row r="828" s="419" customFormat="1" customHeight="1" spans="1:15">
      <c r="A828" s="443" t="s">
        <v>2317</v>
      </c>
      <c r="B828" s="444" t="s">
        <v>2318</v>
      </c>
      <c r="C828" s="445"/>
      <c r="D828" s="446" t="s">
        <v>703</v>
      </c>
      <c r="E828" s="446" t="s">
        <v>675</v>
      </c>
      <c r="F828" s="446" t="s">
        <v>671</v>
      </c>
      <c r="G828" s="447">
        <v>6</v>
      </c>
      <c r="H828" s="448">
        <v>29.92</v>
      </c>
      <c r="I828" s="447">
        <v>179.49</v>
      </c>
      <c r="J828" s="460">
        <v>6</v>
      </c>
      <c r="K828" s="448">
        <v>6.99</v>
      </c>
      <c r="L828" s="448">
        <v>41.94</v>
      </c>
      <c r="M828" s="448">
        <f t="shared" si="24"/>
        <v>-137.55</v>
      </c>
      <c r="N828" s="448">
        <f t="shared" si="25"/>
        <v>-76.63</v>
      </c>
      <c r="O828" s="461"/>
    </row>
    <row r="829" s="419" customFormat="1" customHeight="1" spans="1:15">
      <c r="A829" s="443" t="s">
        <v>2319</v>
      </c>
      <c r="B829" s="444" t="s">
        <v>2320</v>
      </c>
      <c r="C829" s="445"/>
      <c r="D829" s="446" t="s">
        <v>703</v>
      </c>
      <c r="E829" s="446" t="s">
        <v>675</v>
      </c>
      <c r="F829" s="446" t="s">
        <v>671</v>
      </c>
      <c r="G829" s="447">
        <v>3</v>
      </c>
      <c r="H829" s="448">
        <v>7.69</v>
      </c>
      <c r="I829" s="447">
        <v>23.08</v>
      </c>
      <c r="J829" s="460">
        <v>3</v>
      </c>
      <c r="K829" s="448">
        <v>1.8</v>
      </c>
      <c r="L829" s="448">
        <v>5.4</v>
      </c>
      <c r="M829" s="448">
        <f t="shared" si="24"/>
        <v>-17.68</v>
      </c>
      <c r="N829" s="448">
        <f t="shared" si="25"/>
        <v>-76.6</v>
      </c>
      <c r="O829" s="461"/>
    </row>
    <row r="830" s="419" customFormat="1" customHeight="1" spans="1:15">
      <c r="A830" s="443" t="s">
        <v>2321</v>
      </c>
      <c r="B830" s="444" t="s">
        <v>2322</v>
      </c>
      <c r="C830" s="445"/>
      <c r="D830" s="446" t="s">
        <v>703</v>
      </c>
      <c r="E830" s="446" t="s">
        <v>675</v>
      </c>
      <c r="F830" s="446" t="s">
        <v>671</v>
      </c>
      <c r="G830" s="447">
        <v>4</v>
      </c>
      <c r="H830" s="448">
        <v>21.8</v>
      </c>
      <c r="I830" s="447">
        <v>87.18</v>
      </c>
      <c r="J830" s="460">
        <v>4</v>
      </c>
      <c r="K830" s="448">
        <v>5.09</v>
      </c>
      <c r="L830" s="448">
        <v>20.36</v>
      </c>
      <c r="M830" s="448">
        <f t="shared" si="24"/>
        <v>-66.82</v>
      </c>
      <c r="N830" s="448">
        <f t="shared" si="25"/>
        <v>-76.65</v>
      </c>
      <c r="O830" s="461"/>
    </row>
    <row r="831" s="419" customFormat="1" customHeight="1" spans="1:15">
      <c r="A831" s="443" t="s">
        <v>2323</v>
      </c>
      <c r="B831" s="444" t="s">
        <v>2324</v>
      </c>
      <c r="C831" s="445"/>
      <c r="D831" s="446" t="s">
        <v>703</v>
      </c>
      <c r="E831" s="446" t="s">
        <v>675</v>
      </c>
      <c r="F831" s="446" t="s">
        <v>671</v>
      </c>
      <c r="G831" s="447">
        <v>5</v>
      </c>
      <c r="H831" s="448">
        <v>48.72</v>
      </c>
      <c r="I831" s="447">
        <v>243.59</v>
      </c>
      <c r="J831" s="460">
        <v>5</v>
      </c>
      <c r="K831" s="448">
        <v>11.38</v>
      </c>
      <c r="L831" s="448">
        <v>56.9</v>
      </c>
      <c r="M831" s="448">
        <f t="shared" si="24"/>
        <v>-186.69</v>
      </c>
      <c r="N831" s="448">
        <f t="shared" si="25"/>
        <v>-76.64</v>
      </c>
      <c r="O831" s="461"/>
    </row>
    <row r="832" s="419" customFormat="1" customHeight="1" spans="1:15">
      <c r="A832" s="443" t="s">
        <v>2325</v>
      </c>
      <c r="B832" s="444" t="s">
        <v>2326</v>
      </c>
      <c r="C832" s="445"/>
      <c r="D832" s="446" t="s">
        <v>703</v>
      </c>
      <c r="E832" s="446" t="s">
        <v>675</v>
      </c>
      <c r="F832" s="446" t="s">
        <v>671</v>
      </c>
      <c r="G832" s="447">
        <v>3</v>
      </c>
      <c r="H832" s="448">
        <v>84.62</v>
      </c>
      <c r="I832" s="447">
        <v>253.85</v>
      </c>
      <c r="J832" s="460">
        <v>3</v>
      </c>
      <c r="K832" s="448">
        <v>19.77</v>
      </c>
      <c r="L832" s="448">
        <v>59.31</v>
      </c>
      <c r="M832" s="448">
        <f t="shared" si="24"/>
        <v>-194.54</v>
      </c>
      <c r="N832" s="448">
        <f t="shared" si="25"/>
        <v>-76.64</v>
      </c>
      <c r="O832" s="461"/>
    </row>
    <row r="833" s="419" customFormat="1" customHeight="1" spans="1:15">
      <c r="A833" s="443" t="s">
        <v>2327</v>
      </c>
      <c r="B833" s="444" t="s">
        <v>2328</v>
      </c>
      <c r="C833" s="445"/>
      <c r="D833" s="446" t="s">
        <v>703</v>
      </c>
      <c r="E833" s="446" t="s">
        <v>672</v>
      </c>
      <c r="F833" s="446" t="s">
        <v>671</v>
      </c>
      <c r="G833" s="447">
        <v>5</v>
      </c>
      <c r="H833" s="448">
        <v>97.35</v>
      </c>
      <c r="I833" s="447">
        <v>486.73</v>
      </c>
      <c r="J833" s="460">
        <v>5</v>
      </c>
      <c r="K833" s="448">
        <v>27.36</v>
      </c>
      <c r="L833" s="448">
        <v>136.8</v>
      </c>
      <c r="M833" s="448">
        <f t="shared" si="24"/>
        <v>-349.93</v>
      </c>
      <c r="N833" s="448">
        <f t="shared" si="25"/>
        <v>-71.89</v>
      </c>
      <c r="O833" s="461"/>
    </row>
    <row r="834" s="419" customFormat="1" customHeight="1" spans="1:15">
      <c r="A834" s="443" t="s">
        <v>2329</v>
      </c>
      <c r="B834" s="444" t="s">
        <v>2330</v>
      </c>
      <c r="C834" s="445"/>
      <c r="D834" s="446" t="s">
        <v>703</v>
      </c>
      <c r="E834" s="446" t="s">
        <v>675</v>
      </c>
      <c r="F834" s="446" t="s">
        <v>671</v>
      </c>
      <c r="G834" s="447">
        <v>1</v>
      </c>
      <c r="H834" s="448">
        <v>217.95</v>
      </c>
      <c r="I834" s="447">
        <v>217.95</v>
      </c>
      <c r="J834" s="460">
        <v>1</v>
      </c>
      <c r="K834" s="448">
        <v>50.92</v>
      </c>
      <c r="L834" s="448">
        <v>50.92</v>
      </c>
      <c r="M834" s="448">
        <f t="shared" si="24"/>
        <v>-167.03</v>
      </c>
      <c r="N834" s="448">
        <f t="shared" si="25"/>
        <v>-76.64</v>
      </c>
      <c r="O834" s="461"/>
    </row>
    <row r="835" s="419" customFormat="1" customHeight="1" spans="1:15">
      <c r="A835" s="443" t="s">
        <v>2331</v>
      </c>
      <c r="B835" s="444" t="s">
        <v>2332</v>
      </c>
      <c r="C835" s="445"/>
      <c r="D835" s="446" t="s">
        <v>703</v>
      </c>
      <c r="E835" s="446" t="s">
        <v>675</v>
      </c>
      <c r="F835" s="446" t="s">
        <v>671</v>
      </c>
      <c r="G835" s="447">
        <v>4</v>
      </c>
      <c r="H835" s="448">
        <v>83.76</v>
      </c>
      <c r="I835" s="447">
        <v>335.04</v>
      </c>
      <c r="J835" s="460">
        <v>4</v>
      </c>
      <c r="K835" s="448">
        <v>19.57</v>
      </c>
      <c r="L835" s="448">
        <v>78.28</v>
      </c>
      <c r="M835" s="448">
        <f t="shared" si="24"/>
        <v>-256.76</v>
      </c>
      <c r="N835" s="448">
        <f t="shared" si="25"/>
        <v>-76.64</v>
      </c>
      <c r="O835" s="461"/>
    </row>
    <row r="836" s="419" customFormat="1" customHeight="1" spans="1:15">
      <c r="A836" s="443" t="s">
        <v>2333</v>
      </c>
      <c r="B836" s="444" t="s">
        <v>2334</v>
      </c>
      <c r="C836" s="445"/>
      <c r="D836" s="446" t="s">
        <v>703</v>
      </c>
      <c r="E836" s="446" t="s">
        <v>672</v>
      </c>
      <c r="F836" s="446" t="s">
        <v>671</v>
      </c>
      <c r="G836" s="447">
        <v>2</v>
      </c>
      <c r="H836" s="448">
        <v>601.77</v>
      </c>
      <c r="I836" s="447">
        <v>1203.54</v>
      </c>
      <c r="J836" s="460">
        <v>2</v>
      </c>
      <c r="K836" s="448">
        <v>169.13</v>
      </c>
      <c r="L836" s="448">
        <v>338.26</v>
      </c>
      <c r="M836" s="448">
        <f t="shared" si="24"/>
        <v>-865.28</v>
      </c>
      <c r="N836" s="448">
        <f t="shared" si="25"/>
        <v>-71.89</v>
      </c>
      <c r="O836" s="461"/>
    </row>
    <row r="837" s="419" customFormat="1" customHeight="1" spans="1:15">
      <c r="A837" s="443" t="s">
        <v>2335</v>
      </c>
      <c r="B837" s="444" t="s">
        <v>2336</v>
      </c>
      <c r="C837" s="445"/>
      <c r="D837" s="446" t="s">
        <v>703</v>
      </c>
      <c r="E837" s="446" t="s">
        <v>675</v>
      </c>
      <c r="F837" s="446" t="s">
        <v>671</v>
      </c>
      <c r="G837" s="447">
        <v>4</v>
      </c>
      <c r="H837" s="448">
        <v>170.93</v>
      </c>
      <c r="I837" s="447">
        <v>683.73</v>
      </c>
      <c r="J837" s="460">
        <v>4</v>
      </c>
      <c r="K837" s="448">
        <v>39.94</v>
      </c>
      <c r="L837" s="448">
        <v>159.76</v>
      </c>
      <c r="M837" s="448">
        <f t="shared" si="24"/>
        <v>-523.97</v>
      </c>
      <c r="N837" s="448">
        <f t="shared" si="25"/>
        <v>-76.63</v>
      </c>
      <c r="O837" s="461"/>
    </row>
    <row r="838" s="419" customFormat="1" customHeight="1" spans="1:15">
      <c r="A838" s="443" t="s">
        <v>2337</v>
      </c>
      <c r="B838" s="444" t="s">
        <v>2338</v>
      </c>
      <c r="C838" s="445"/>
      <c r="D838" s="446" t="s">
        <v>703</v>
      </c>
      <c r="E838" s="446" t="s">
        <v>675</v>
      </c>
      <c r="F838" s="446" t="s">
        <v>671</v>
      </c>
      <c r="G838" s="447">
        <v>1</v>
      </c>
      <c r="H838" s="448">
        <v>41.03</v>
      </c>
      <c r="I838" s="447">
        <v>41.03</v>
      </c>
      <c r="J838" s="460">
        <v>1</v>
      </c>
      <c r="K838" s="448">
        <v>9.59</v>
      </c>
      <c r="L838" s="448">
        <v>9.59</v>
      </c>
      <c r="M838" s="448">
        <f t="shared" si="24"/>
        <v>-31.44</v>
      </c>
      <c r="N838" s="448">
        <f t="shared" si="25"/>
        <v>-76.63</v>
      </c>
      <c r="O838" s="461"/>
    </row>
    <row r="839" s="419" customFormat="1" customHeight="1" spans="1:15">
      <c r="A839" s="443" t="s">
        <v>2339</v>
      </c>
      <c r="B839" s="444" t="s">
        <v>2340</v>
      </c>
      <c r="C839" s="445"/>
      <c r="D839" s="446" t="s">
        <v>703</v>
      </c>
      <c r="E839" s="446" t="s">
        <v>675</v>
      </c>
      <c r="F839" s="446" t="s">
        <v>671</v>
      </c>
      <c r="G839" s="447">
        <v>7</v>
      </c>
      <c r="H839" s="448">
        <v>366.21</v>
      </c>
      <c r="I839" s="447">
        <v>2563.49</v>
      </c>
      <c r="J839" s="460">
        <v>7</v>
      </c>
      <c r="K839" s="448">
        <v>85.56</v>
      </c>
      <c r="L839" s="448">
        <v>598.92</v>
      </c>
      <c r="M839" s="448">
        <f t="shared" si="24"/>
        <v>-1964.57</v>
      </c>
      <c r="N839" s="448">
        <f t="shared" si="25"/>
        <v>-76.64</v>
      </c>
      <c r="O839" s="461"/>
    </row>
    <row r="840" s="419" customFormat="1" customHeight="1" spans="1:15">
      <c r="A840" s="443" t="s">
        <v>2341</v>
      </c>
      <c r="B840" s="444" t="s">
        <v>2342</v>
      </c>
      <c r="C840" s="445"/>
      <c r="D840" s="446" t="s">
        <v>703</v>
      </c>
      <c r="E840" s="446" t="s">
        <v>675</v>
      </c>
      <c r="F840" s="446" t="s">
        <v>671</v>
      </c>
      <c r="G840" s="447">
        <v>1</v>
      </c>
      <c r="H840" s="448">
        <v>715.57</v>
      </c>
      <c r="I840" s="447">
        <v>715.57</v>
      </c>
      <c r="J840" s="460">
        <v>1</v>
      </c>
      <c r="K840" s="448">
        <v>167.19</v>
      </c>
      <c r="L840" s="448">
        <v>167.19</v>
      </c>
      <c r="M840" s="448">
        <f t="shared" ref="M840:M903" si="26">L840-I840</f>
        <v>-548.38</v>
      </c>
      <c r="N840" s="448">
        <f t="shared" ref="N840:N903" si="27">IF(I840=0,0,ROUND(M840/I840*100,2))</f>
        <v>-76.64</v>
      </c>
      <c r="O840" s="461"/>
    </row>
    <row r="841" s="419" customFormat="1" customHeight="1" spans="1:15">
      <c r="A841" s="443" t="s">
        <v>2343</v>
      </c>
      <c r="B841" s="444" t="s">
        <v>2344</v>
      </c>
      <c r="C841" s="445"/>
      <c r="D841" s="446" t="s">
        <v>703</v>
      </c>
      <c r="E841" s="446" t="s">
        <v>675</v>
      </c>
      <c r="F841" s="446" t="s">
        <v>671</v>
      </c>
      <c r="G841" s="447">
        <v>1</v>
      </c>
      <c r="H841" s="448">
        <v>126.5</v>
      </c>
      <c r="I841" s="447">
        <v>126.5</v>
      </c>
      <c r="J841" s="460">
        <v>1</v>
      </c>
      <c r="K841" s="448">
        <v>29.55</v>
      </c>
      <c r="L841" s="448">
        <v>29.55</v>
      </c>
      <c r="M841" s="448">
        <f t="shared" si="26"/>
        <v>-96.95</v>
      </c>
      <c r="N841" s="448">
        <f t="shared" si="27"/>
        <v>-76.64</v>
      </c>
      <c r="O841" s="461"/>
    </row>
    <row r="842" s="419" customFormat="1" customHeight="1" spans="1:15">
      <c r="A842" s="443" t="s">
        <v>2345</v>
      </c>
      <c r="B842" s="444" t="s">
        <v>2346</v>
      </c>
      <c r="C842" s="445"/>
      <c r="D842" s="446" t="s">
        <v>703</v>
      </c>
      <c r="E842" s="446" t="s">
        <v>675</v>
      </c>
      <c r="F842" s="446" t="s">
        <v>671</v>
      </c>
      <c r="G842" s="447">
        <v>4</v>
      </c>
      <c r="H842" s="448">
        <v>41.88</v>
      </c>
      <c r="I842" s="447">
        <v>167.52</v>
      </c>
      <c r="J842" s="460">
        <v>4</v>
      </c>
      <c r="K842" s="448">
        <v>9.79</v>
      </c>
      <c r="L842" s="448">
        <v>39.16</v>
      </c>
      <c r="M842" s="448">
        <f t="shared" si="26"/>
        <v>-128.36</v>
      </c>
      <c r="N842" s="448">
        <f t="shared" si="27"/>
        <v>-76.62</v>
      </c>
      <c r="O842" s="461"/>
    </row>
    <row r="843" s="419" customFormat="1" customHeight="1" spans="1:15">
      <c r="A843" s="443" t="s">
        <v>2347</v>
      </c>
      <c r="B843" s="444" t="s">
        <v>2348</v>
      </c>
      <c r="C843" s="445"/>
      <c r="D843" s="446" t="s">
        <v>703</v>
      </c>
      <c r="E843" s="446" t="s">
        <v>675</v>
      </c>
      <c r="F843" s="446" t="s">
        <v>671</v>
      </c>
      <c r="G843" s="447">
        <v>2</v>
      </c>
      <c r="H843" s="448">
        <v>53</v>
      </c>
      <c r="I843" s="447">
        <v>106</v>
      </c>
      <c r="J843" s="460">
        <v>2</v>
      </c>
      <c r="K843" s="448">
        <v>12.38</v>
      </c>
      <c r="L843" s="448">
        <v>24.76</v>
      </c>
      <c r="M843" s="448">
        <f t="shared" si="26"/>
        <v>-81.24</v>
      </c>
      <c r="N843" s="448">
        <f t="shared" si="27"/>
        <v>-76.64</v>
      </c>
      <c r="O843" s="461"/>
    </row>
    <row r="844" s="419" customFormat="1" customHeight="1" spans="1:15">
      <c r="A844" s="443" t="s">
        <v>2349</v>
      </c>
      <c r="B844" s="444" t="s">
        <v>2350</v>
      </c>
      <c r="C844" s="445"/>
      <c r="D844" s="446" t="s">
        <v>703</v>
      </c>
      <c r="E844" s="446" t="s">
        <v>675</v>
      </c>
      <c r="F844" s="446" t="s">
        <v>671</v>
      </c>
      <c r="G844" s="447">
        <v>2</v>
      </c>
      <c r="H844" s="448">
        <v>1568.38</v>
      </c>
      <c r="I844" s="447">
        <v>3136.75</v>
      </c>
      <c r="J844" s="460">
        <v>2</v>
      </c>
      <c r="K844" s="448">
        <v>366.44</v>
      </c>
      <c r="L844" s="448">
        <v>732.88</v>
      </c>
      <c r="M844" s="448">
        <f t="shared" si="26"/>
        <v>-2403.87</v>
      </c>
      <c r="N844" s="448">
        <f t="shared" si="27"/>
        <v>-76.64</v>
      </c>
      <c r="O844" s="461"/>
    </row>
    <row r="845" s="419" customFormat="1" customHeight="1" spans="1:15">
      <c r="A845" s="443" t="s">
        <v>2351</v>
      </c>
      <c r="B845" s="444" t="s">
        <v>2352</v>
      </c>
      <c r="C845" s="445"/>
      <c r="D845" s="446" t="s">
        <v>703</v>
      </c>
      <c r="E845" s="446" t="s">
        <v>675</v>
      </c>
      <c r="F845" s="446" t="s">
        <v>671</v>
      </c>
      <c r="G845" s="447">
        <v>2</v>
      </c>
      <c r="H845" s="448">
        <v>72.65</v>
      </c>
      <c r="I845" s="447">
        <v>145.3</v>
      </c>
      <c r="J845" s="460">
        <v>2</v>
      </c>
      <c r="K845" s="448">
        <v>16.97</v>
      </c>
      <c r="L845" s="448">
        <v>33.94</v>
      </c>
      <c r="M845" s="448">
        <f t="shared" si="26"/>
        <v>-111.36</v>
      </c>
      <c r="N845" s="448">
        <f t="shared" si="27"/>
        <v>-76.64</v>
      </c>
      <c r="O845" s="461"/>
    </row>
    <row r="846" s="419" customFormat="1" customHeight="1" spans="1:15">
      <c r="A846" s="443" t="s">
        <v>2353</v>
      </c>
      <c r="B846" s="444" t="s">
        <v>2354</v>
      </c>
      <c r="C846" s="445"/>
      <c r="D846" s="446" t="s">
        <v>703</v>
      </c>
      <c r="E846" s="446" t="s">
        <v>675</v>
      </c>
      <c r="F846" s="446" t="s">
        <v>671</v>
      </c>
      <c r="G846" s="447">
        <v>2</v>
      </c>
      <c r="H846" s="448">
        <v>8.78</v>
      </c>
      <c r="I846" s="447">
        <v>17.56</v>
      </c>
      <c r="J846" s="460">
        <v>2</v>
      </c>
      <c r="K846" s="448">
        <v>2.05</v>
      </c>
      <c r="L846" s="448">
        <v>4.1</v>
      </c>
      <c r="M846" s="448">
        <f t="shared" si="26"/>
        <v>-13.46</v>
      </c>
      <c r="N846" s="448">
        <f t="shared" si="27"/>
        <v>-76.65</v>
      </c>
      <c r="O846" s="461"/>
    </row>
    <row r="847" s="419" customFormat="1" customHeight="1" spans="1:15">
      <c r="A847" s="443" t="s">
        <v>2355</v>
      </c>
      <c r="B847" s="444" t="s">
        <v>2356</v>
      </c>
      <c r="C847" s="445"/>
      <c r="D847" s="446" t="s">
        <v>703</v>
      </c>
      <c r="E847" s="446" t="s">
        <v>675</v>
      </c>
      <c r="F847" s="446" t="s">
        <v>671</v>
      </c>
      <c r="G847" s="447">
        <v>4</v>
      </c>
      <c r="H847" s="448">
        <v>88.5</v>
      </c>
      <c r="I847" s="447">
        <v>353.98</v>
      </c>
      <c r="J847" s="460">
        <v>4</v>
      </c>
      <c r="K847" s="448">
        <v>20.68</v>
      </c>
      <c r="L847" s="448">
        <v>82.72</v>
      </c>
      <c r="M847" s="448">
        <f t="shared" si="26"/>
        <v>-271.26</v>
      </c>
      <c r="N847" s="448">
        <f t="shared" si="27"/>
        <v>-76.63</v>
      </c>
      <c r="O847" s="461"/>
    </row>
    <row r="848" s="419" customFormat="1" customHeight="1" spans="1:15">
      <c r="A848" s="443" t="s">
        <v>2357</v>
      </c>
      <c r="B848" s="444" t="s">
        <v>2358</v>
      </c>
      <c r="C848" s="445"/>
      <c r="D848" s="446" t="s">
        <v>703</v>
      </c>
      <c r="E848" s="446" t="s">
        <v>675</v>
      </c>
      <c r="F848" s="446" t="s">
        <v>671</v>
      </c>
      <c r="G848" s="447">
        <v>4</v>
      </c>
      <c r="H848" s="448">
        <v>18.8</v>
      </c>
      <c r="I848" s="447">
        <v>75.21</v>
      </c>
      <c r="J848" s="460">
        <v>4</v>
      </c>
      <c r="K848" s="448">
        <v>4.39</v>
      </c>
      <c r="L848" s="448">
        <v>17.56</v>
      </c>
      <c r="M848" s="448">
        <f t="shared" si="26"/>
        <v>-57.65</v>
      </c>
      <c r="N848" s="448">
        <f t="shared" si="27"/>
        <v>-76.65</v>
      </c>
      <c r="O848" s="461"/>
    </row>
    <row r="849" s="419" customFormat="1" customHeight="1" spans="1:15">
      <c r="A849" s="443" t="s">
        <v>2359</v>
      </c>
      <c r="B849" s="444" t="s">
        <v>2360</v>
      </c>
      <c r="C849" s="445"/>
      <c r="D849" s="446" t="s">
        <v>703</v>
      </c>
      <c r="E849" s="446" t="s">
        <v>675</v>
      </c>
      <c r="F849" s="446" t="s">
        <v>671</v>
      </c>
      <c r="G849" s="447">
        <v>1</v>
      </c>
      <c r="H849" s="448">
        <v>47.87</v>
      </c>
      <c r="I849" s="447">
        <v>47.87</v>
      </c>
      <c r="J849" s="460">
        <v>1</v>
      </c>
      <c r="K849" s="448">
        <v>11.18</v>
      </c>
      <c r="L849" s="448">
        <v>11.18</v>
      </c>
      <c r="M849" s="448">
        <f t="shared" si="26"/>
        <v>-36.69</v>
      </c>
      <c r="N849" s="448">
        <f t="shared" si="27"/>
        <v>-76.65</v>
      </c>
      <c r="O849" s="461"/>
    </row>
    <row r="850" s="419" customFormat="1" customHeight="1" spans="1:15">
      <c r="A850" s="443" t="s">
        <v>2361</v>
      </c>
      <c r="B850" s="444" t="s">
        <v>2362</v>
      </c>
      <c r="C850" s="445"/>
      <c r="D850" s="446" t="s">
        <v>703</v>
      </c>
      <c r="E850" s="446" t="s">
        <v>675</v>
      </c>
      <c r="F850" s="446" t="s">
        <v>671</v>
      </c>
      <c r="G850" s="447">
        <v>10</v>
      </c>
      <c r="H850" s="448">
        <v>8.23</v>
      </c>
      <c r="I850" s="447">
        <v>82.3</v>
      </c>
      <c r="J850" s="460">
        <v>10</v>
      </c>
      <c r="K850" s="448">
        <v>1.92</v>
      </c>
      <c r="L850" s="448">
        <v>19.2</v>
      </c>
      <c r="M850" s="448">
        <f t="shared" si="26"/>
        <v>-63.1</v>
      </c>
      <c r="N850" s="448">
        <f t="shared" si="27"/>
        <v>-76.67</v>
      </c>
      <c r="O850" s="461"/>
    </row>
    <row r="851" s="419" customFormat="1" customHeight="1" spans="1:15">
      <c r="A851" s="443" t="s">
        <v>2363</v>
      </c>
      <c r="B851" s="444" t="s">
        <v>2364</v>
      </c>
      <c r="C851" s="445"/>
      <c r="D851" s="446" t="s">
        <v>703</v>
      </c>
      <c r="E851" s="446" t="s">
        <v>675</v>
      </c>
      <c r="F851" s="446" t="s">
        <v>671</v>
      </c>
      <c r="G851" s="447">
        <v>2</v>
      </c>
      <c r="H851" s="448">
        <v>5.99</v>
      </c>
      <c r="I851" s="447">
        <v>11.97</v>
      </c>
      <c r="J851" s="460">
        <v>2</v>
      </c>
      <c r="K851" s="448">
        <v>1.4</v>
      </c>
      <c r="L851" s="448">
        <v>2.8</v>
      </c>
      <c r="M851" s="448">
        <f t="shared" si="26"/>
        <v>-9.17</v>
      </c>
      <c r="N851" s="448">
        <f t="shared" si="27"/>
        <v>-76.61</v>
      </c>
      <c r="O851" s="461"/>
    </row>
    <row r="852" s="419" customFormat="1" customHeight="1" spans="1:15">
      <c r="A852" s="443" t="s">
        <v>2365</v>
      </c>
      <c r="B852" s="444" t="s">
        <v>2366</v>
      </c>
      <c r="C852" s="445"/>
      <c r="D852" s="446" t="s">
        <v>703</v>
      </c>
      <c r="E852" s="446" t="s">
        <v>675</v>
      </c>
      <c r="F852" s="446" t="s">
        <v>671</v>
      </c>
      <c r="G852" s="447">
        <v>20</v>
      </c>
      <c r="H852" s="448">
        <v>7.07</v>
      </c>
      <c r="I852" s="447">
        <v>141.46</v>
      </c>
      <c r="J852" s="460">
        <v>20</v>
      </c>
      <c r="K852" s="448">
        <v>1.65</v>
      </c>
      <c r="L852" s="448">
        <v>33</v>
      </c>
      <c r="M852" s="448">
        <f t="shared" si="26"/>
        <v>-108.46</v>
      </c>
      <c r="N852" s="448">
        <f t="shared" si="27"/>
        <v>-76.67</v>
      </c>
      <c r="O852" s="461"/>
    </row>
    <row r="853" s="419" customFormat="1" customHeight="1" spans="1:15">
      <c r="A853" s="443" t="s">
        <v>2367</v>
      </c>
      <c r="B853" s="444" t="s">
        <v>2368</v>
      </c>
      <c r="C853" s="445"/>
      <c r="D853" s="446" t="s">
        <v>703</v>
      </c>
      <c r="E853" s="446" t="s">
        <v>675</v>
      </c>
      <c r="F853" s="446" t="s">
        <v>671</v>
      </c>
      <c r="G853" s="447">
        <v>14</v>
      </c>
      <c r="H853" s="448">
        <v>9.29</v>
      </c>
      <c r="I853" s="447">
        <v>130.09</v>
      </c>
      <c r="J853" s="460">
        <v>14</v>
      </c>
      <c r="K853" s="448">
        <v>2.17</v>
      </c>
      <c r="L853" s="448">
        <v>30.38</v>
      </c>
      <c r="M853" s="448">
        <f t="shared" si="26"/>
        <v>-99.71</v>
      </c>
      <c r="N853" s="448">
        <f t="shared" si="27"/>
        <v>-76.65</v>
      </c>
      <c r="O853" s="461"/>
    </row>
    <row r="854" s="419" customFormat="1" customHeight="1" spans="1:15">
      <c r="A854" s="443" t="s">
        <v>2369</v>
      </c>
      <c r="B854" s="444" t="s">
        <v>2370</v>
      </c>
      <c r="C854" s="445"/>
      <c r="D854" s="446" t="s">
        <v>703</v>
      </c>
      <c r="E854" s="446" t="s">
        <v>675</v>
      </c>
      <c r="F854" s="446" t="s">
        <v>671</v>
      </c>
      <c r="G854" s="447">
        <v>5</v>
      </c>
      <c r="H854" s="448">
        <v>12.08</v>
      </c>
      <c r="I854" s="447">
        <v>60.38</v>
      </c>
      <c r="J854" s="460">
        <v>5</v>
      </c>
      <c r="K854" s="448">
        <v>2.82</v>
      </c>
      <c r="L854" s="448">
        <v>14.1</v>
      </c>
      <c r="M854" s="448">
        <f t="shared" si="26"/>
        <v>-46.28</v>
      </c>
      <c r="N854" s="448">
        <f t="shared" si="27"/>
        <v>-76.65</v>
      </c>
      <c r="O854" s="461"/>
    </row>
    <row r="855" s="419" customFormat="1" customHeight="1" spans="1:15">
      <c r="A855" s="443" t="s">
        <v>2371</v>
      </c>
      <c r="B855" s="444" t="s">
        <v>2372</v>
      </c>
      <c r="C855" s="445"/>
      <c r="D855" s="446" t="s">
        <v>703</v>
      </c>
      <c r="E855" s="446" t="s">
        <v>675</v>
      </c>
      <c r="F855" s="446" t="s">
        <v>671</v>
      </c>
      <c r="G855" s="447">
        <v>6</v>
      </c>
      <c r="H855" s="448">
        <v>14.16</v>
      </c>
      <c r="I855" s="447">
        <v>84.95</v>
      </c>
      <c r="J855" s="460">
        <v>6</v>
      </c>
      <c r="K855" s="448">
        <v>3.31</v>
      </c>
      <c r="L855" s="448">
        <v>19.86</v>
      </c>
      <c r="M855" s="448">
        <f t="shared" si="26"/>
        <v>-65.09</v>
      </c>
      <c r="N855" s="448">
        <f t="shared" si="27"/>
        <v>-76.62</v>
      </c>
      <c r="O855" s="461"/>
    </row>
    <row r="856" s="419" customFormat="1" customHeight="1" spans="1:15">
      <c r="A856" s="443" t="s">
        <v>2373</v>
      </c>
      <c r="B856" s="444" t="s">
        <v>2374</v>
      </c>
      <c r="C856" s="445"/>
      <c r="D856" s="446" t="s">
        <v>703</v>
      </c>
      <c r="E856" s="446" t="s">
        <v>675</v>
      </c>
      <c r="F856" s="446" t="s">
        <v>671</v>
      </c>
      <c r="G856" s="447">
        <v>4</v>
      </c>
      <c r="H856" s="448">
        <v>30.77</v>
      </c>
      <c r="I856" s="447">
        <v>123.08</v>
      </c>
      <c r="J856" s="460">
        <v>4</v>
      </c>
      <c r="K856" s="448">
        <v>7.19</v>
      </c>
      <c r="L856" s="448">
        <v>28.76</v>
      </c>
      <c r="M856" s="448">
        <f t="shared" si="26"/>
        <v>-94.32</v>
      </c>
      <c r="N856" s="448">
        <f t="shared" si="27"/>
        <v>-76.63</v>
      </c>
      <c r="O856" s="461"/>
    </row>
    <row r="857" s="419" customFormat="1" customHeight="1" spans="1:15">
      <c r="A857" s="443" t="s">
        <v>2375</v>
      </c>
      <c r="B857" s="444" t="s">
        <v>2376</v>
      </c>
      <c r="C857" s="445"/>
      <c r="D857" s="446" t="s">
        <v>703</v>
      </c>
      <c r="E857" s="446" t="s">
        <v>675</v>
      </c>
      <c r="F857" s="446" t="s">
        <v>671</v>
      </c>
      <c r="G857" s="447">
        <v>5</v>
      </c>
      <c r="H857" s="448">
        <v>21.5</v>
      </c>
      <c r="I857" s="447">
        <v>107.49</v>
      </c>
      <c r="J857" s="460">
        <v>5</v>
      </c>
      <c r="K857" s="448">
        <v>5.02</v>
      </c>
      <c r="L857" s="448">
        <v>25.1</v>
      </c>
      <c r="M857" s="448">
        <f t="shared" si="26"/>
        <v>-82.39</v>
      </c>
      <c r="N857" s="448">
        <f t="shared" si="27"/>
        <v>-76.65</v>
      </c>
      <c r="O857" s="461"/>
    </row>
    <row r="858" s="419" customFormat="1" customHeight="1" spans="1:15">
      <c r="A858" s="443" t="s">
        <v>2377</v>
      </c>
      <c r="B858" s="444" t="s">
        <v>2378</v>
      </c>
      <c r="C858" s="445"/>
      <c r="D858" s="446" t="s">
        <v>703</v>
      </c>
      <c r="E858" s="446" t="s">
        <v>675</v>
      </c>
      <c r="F858" s="446" t="s">
        <v>671</v>
      </c>
      <c r="G858" s="447">
        <v>5</v>
      </c>
      <c r="H858" s="448">
        <v>26.72</v>
      </c>
      <c r="I858" s="447">
        <v>133.62</v>
      </c>
      <c r="J858" s="460">
        <v>5</v>
      </c>
      <c r="K858" s="448">
        <v>6.24</v>
      </c>
      <c r="L858" s="448">
        <v>31.2</v>
      </c>
      <c r="M858" s="448">
        <f t="shared" si="26"/>
        <v>-102.42</v>
      </c>
      <c r="N858" s="448">
        <f t="shared" si="27"/>
        <v>-76.65</v>
      </c>
      <c r="O858" s="461"/>
    </row>
    <row r="859" s="419" customFormat="1" customHeight="1" spans="1:15">
      <c r="A859" s="443" t="s">
        <v>2379</v>
      </c>
      <c r="B859" s="444" t="s">
        <v>2380</v>
      </c>
      <c r="C859" s="445"/>
      <c r="D859" s="446" t="s">
        <v>703</v>
      </c>
      <c r="E859" s="446" t="s">
        <v>675</v>
      </c>
      <c r="F859" s="446" t="s">
        <v>671</v>
      </c>
      <c r="G859" s="447">
        <v>4</v>
      </c>
      <c r="H859" s="448">
        <v>13.68</v>
      </c>
      <c r="I859" s="447">
        <v>54.7</v>
      </c>
      <c r="J859" s="460">
        <v>4</v>
      </c>
      <c r="K859" s="448">
        <v>3.2</v>
      </c>
      <c r="L859" s="448">
        <v>12.8</v>
      </c>
      <c r="M859" s="448">
        <f t="shared" si="26"/>
        <v>-41.9</v>
      </c>
      <c r="N859" s="448">
        <f t="shared" si="27"/>
        <v>-76.6</v>
      </c>
      <c r="O859" s="461"/>
    </row>
    <row r="860" s="419" customFormat="1" customHeight="1" spans="1:15">
      <c r="A860" s="443" t="s">
        <v>2381</v>
      </c>
      <c r="B860" s="444" t="s">
        <v>2382</v>
      </c>
      <c r="C860" s="445"/>
      <c r="D860" s="446" t="s">
        <v>703</v>
      </c>
      <c r="E860" s="446" t="s">
        <v>675</v>
      </c>
      <c r="F860" s="446" t="s">
        <v>671</v>
      </c>
      <c r="G860" s="447">
        <v>3</v>
      </c>
      <c r="H860" s="448">
        <v>19.66</v>
      </c>
      <c r="I860" s="447">
        <v>58.97</v>
      </c>
      <c r="J860" s="460">
        <v>3</v>
      </c>
      <c r="K860" s="448">
        <v>4.59</v>
      </c>
      <c r="L860" s="448">
        <v>13.77</v>
      </c>
      <c r="M860" s="448">
        <f t="shared" si="26"/>
        <v>-45.2</v>
      </c>
      <c r="N860" s="448">
        <f t="shared" si="27"/>
        <v>-76.65</v>
      </c>
      <c r="O860" s="461"/>
    </row>
    <row r="861" s="419" customFormat="1" customHeight="1" spans="1:15">
      <c r="A861" s="443" t="s">
        <v>2383</v>
      </c>
      <c r="B861" s="444" t="s">
        <v>2384</v>
      </c>
      <c r="C861" s="445"/>
      <c r="D861" s="446" t="s">
        <v>703</v>
      </c>
      <c r="E861" s="446" t="s">
        <v>675</v>
      </c>
      <c r="F861" s="446" t="s">
        <v>671</v>
      </c>
      <c r="G861" s="447">
        <v>10</v>
      </c>
      <c r="H861" s="448">
        <v>50.44</v>
      </c>
      <c r="I861" s="447">
        <v>504.42</v>
      </c>
      <c r="J861" s="460">
        <v>10</v>
      </c>
      <c r="K861" s="448">
        <v>11.79</v>
      </c>
      <c r="L861" s="448">
        <v>117.9</v>
      </c>
      <c r="M861" s="448">
        <f t="shared" si="26"/>
        <v>-386.52</v>
      </c>
      <c r="N861" s="448">
        <f t="shared" si="27"/>
        <v>-76.63</v>
      </c>
      <c r="O861" s="461"/>
    </row>
    <row r="862" s="419" customFormat="1" customHeight="1" spans="1:15">
      <c r="A862" s="443" t="s">
        <v>2385</v>
      </c>
      <c r="B862" s="444" t="s">
        <v>2386</v>
      </c>
      <c r="C862" s="445"/>
      <c r="D862" s="446" t="s">
        <v>703</v>
      </c>
      <c r="E862" s="446" t="s">
        <v>675</v>
      </c>
      <c r="F862" s="446" t="s">
        <v>671</v>
      </c>
      <c r="G862" s="447">
        <v>17</v>
      </c>
      <c r="H862" s="448">
        <v>27.71</v>
      </c>
      <c r="I862" s="447">
        <v>471</v>
      </c>
      <c r="J862" s="460">
        <v>17</v>
      </c>
      <c r="K862" s="448">
        <v>6.47</v>
      </c>
      <c r="L862" s="448">
        <v>109.99</v>
      </c>
      <c r="M862" s="448">
        <f t="shared" si="26"/>
        <v>-361.01</v>
      </c>
      <c r="N862" s="448">
        <f t="shared" si="27"/>
        <v>-76.65</v>
      </c>
      <c r="O862" s="461"/>
    </row>
    <row r="863" s="419" customFormat="1" customHeight="1" spans="1:15">
      <c r="A863" s="443" t="s">
        <v>2387</v>
      </c>
      <c r="B863" s="444" t="s">
        <v>2388</v>
      </c>
      <c r="C863" s="445"/>
      <c r="D863" s="446" t="s">
        <v>703</v>
      </c>
      <c r="E863" s="446" t="s">
        <v>675</v>
      </c>
      <c r="F863" s="446" t="s">
        <v>671</v>
      </c>
      <c r="G863" s="447">
        <v>4</v>
      </c>
      <c r="H863" s="448">
        <v>31.8</v>
      </c>
      <c r="I863" s="447">
        <v>127.18</v>
      </c>
      <c r="J863" s="460">
        <v>4</v>
      </c>
      <c r="K863" s="448">
        <v>7.43</v>
      </c>
      <c r="L863" s="448">
        <v>29.72</v>
      </c>
      <c r="M863" s="448">
        <f t="shared" si="26"/>
        <v>-97.46</v>
      </c>
      <c r="N863" s="448">
        <f t="shared" si="27"/>
        <v>-76.63</v>
      </c>
      <c r="O863" s="461"/>
    </row>
    <row r="864" s="419" customFormat="1" customHeight="1" spans="1:15">
      <c r="A864" s="443" t="s">
        <v>2389</v>
      </c>
      <c r="B864" s="444" t="s">
        <v>2390</v>
      </c>
      <c r="C864" s="445"/>
      <c r="D864" s="446" t="s">
        <v>703</v>
      </c>
      <c r="E864" s="446" t="s">
        <v>675</v>
      </c>
      <c r="F864" s="446" t="s">
        <v>671</v>
      </c>
      <c r="G864" s="447">
        <v>4</v>
      </c>
      <c r="H864" s="448">
        <v>87.18</v>
      </c>
      <c r="I864" s="447">
        <v>348.72</v>
      </c>
      <c r="J864" s="460">
        <v>4</v>
      </c>
      <c r="K864" s="448">
        <v>20.37</v>
      </c>
      <c r="L864" s="448">
        <v>81.48</v>
      </c>
      <c r="M864" s="448">
        <f t="shared" si="26"/>
        <v>-267.24</v>
      </c>
      <c r="N864" s="448">
        <f t="shared" si="27"/>
        <v>-76.63</v>
      </c>
      <c r="O864" s="461"/>
    </row>
    <row r="865" s="419" customFormat="1" customHeight="1" spans="1:15">
      <c r="A865" s="443" t="s">
        <v>2391</v>
      </c>
      <c r="B865" s="444" t="s">
        <v>2392</v>
      </c>
      <c r="C865" s="445"/>
      <c r="D865" s="446" t="s">
        <v>703</v>
      </c>
      <c r="E865" s="446" t="s">
        <v>675</v>
      </c>
      <c r="F865" s="446" t="s">
        <v>671</v>
      </c>
      <c r="G865" s="447">
        <v>10</v>
      </c>
      <c r="H865" s="448">
        <v>124.79</v>
      </c>
      <c r="I865" s="447">
        <v>1247.86</v>
      </c>
      <c r="J865" s="460">
        <v>10</v>
      </c>
      <c r="K865" s="448">
        <v>29.16</v>
      </c>
      <c r="L865" s="448">
        <v>291.6</v>
      </c>
      <c r="M865" s="448">
        <f t="shared" si="26"/>
        <v>-956.26</v>
      </c>
      <c r="N865" s="448">
        <f t="shared" si="27"/>
        <v>-76.63</v>
      </c>
      <c r="O865" s="461"/>
    </row>
    <row r="866" s="419" customFormat="1" customHeight="1" spans="1:15">
      <c r="A866" s="443" t="s">
        <v>2393</v>
      </c>
      <c r="B866" s="444" t="s">
        <v>2394</v>
      </c>
      <c r="C866" s="445"/>
      <c r="D866" s="446" t="s">
        <v>703</v>
      </c>
      <c r="E866" s="446" t="s">
        <v>675</v>
      </c>
      <c r="F866" s="446" t="s">
        <v>671</v>
      </c>
      <c r="G866" s="447">
        <v>3</v>
      </c>
      <c r="H866" s="448">
        <v>141.94</v>
      </c>
      <c r="I866" s="447">
        <v>425.81</v>
      </c>
      <c r="J866" s="460">
        <v>3</v>
      </c>
      <c r="K866" s="448">
        <v>33.16</v>
      </c>
      <c r="L866" s="448">
        <v>99.48</v>
      </c>
      <c r="M866" s="448">
        <f t="shared" si="26"/>
        <v>-326.33</v>
      </c>
      <c r="N866" s="448">
        <f t="shared" si="27"/>
        <v>-76.64</v>
      </c>
      <c r="O866" s="461"/>
    </row>
    <row r="867" s="419" customFormat="1" customHeight="1" spans="1:15">
      <c r="A867" s="443" t="s">
        <v>2395</v>
      </c>
      <c r="B867" s="444" t="s">
        <v>2396</v>
      </c>
      <c r="C867" s="445"/>
      <c r="D867" s="446" t="s">
        <v>703</v>
      </c>
      <c r="E867" s="446" t="s">
        <v>675</v>
      </c>
      <c r="F867" s="446" t="s">
        <v>671</v>
      </c>
      <c r="G867" s="447">
        <v>3</v>
      </c>
      <c r="H867" s="448">
        <v>188.03</v>
      </c>
      <c r="I867" s="447">
        <v>564.1</v>
      </c>
      <c r="J867" s="460">
        <v>3</v>
      </c>
      <c r="K867" s="448">
        <v>43.93</v>
      </c>
      <c r="L867" s="448">
        <v>131.79</v>
      </c>
      <c r="M867" s="448">
        <f t="shared" si="26"/>
        <v>-432.31</v>
      </c>
      <c r="N867" s="448">
        <f t="shared" si="27"/>
        <v>-76.64</v>
      </c>
      <c r="O867" s="461"/>
    </row>
    <row r="868" s="419" customFormat="1" customHeight="1" spans="1:15">
      <c r="A868" s="443" t="s">
        <v>2397</v>
      </c>
      <c r="B868" s="444" t="s">
        <v>2398</v>
      </c>
      <c r="C868" s="445"/>
      <c r="D868" s="446" t="s">
        <v>703</v>
      </c>
      <c r="E868" s="446" t="s">
        <v>675</v>
      </c>
      <c r="F868" s="446" t="s">
        <v>671</v>
      </c>
      <c r="G868" s="447">
        <v>4</v>
      </c>
      <c r="H868" s="448">
        <v>305.98</v>
      </c>
      <c r="I868" s="447">
        <v>1223.93</v>
      </c>
      <c r="J868" s="460">
        <v>4</v>
      </c>
      <c r="K868" s="448">
        <v>71.49</v>
      </c>
      <c r="L868" s="448">
        <v>285.96</v>
      </c>
      <c r="M868" s="448">
        <f t="shared" si="26"/>
        <v>-937.97</v>
      </c>
      <c r="N868" s="448">
        <f t="shared" si="27"/>
        <v>-76.64</v>
      </c>
      <c r="O868" s="461"/>
    </row>
    <row r="869" s="419" customFormat="1" customHeight="1" spans="1:15">
      <c r="A869" s="443" t="s">
        <v>2399</v>
      </c>
      <c r="B869" s="444" t="s">
        <v>2400</v>
      </c>
      <c r="C869" s="445"/>
      <c r="D869" s="446" t="s">
        <v>703</v>
      </c>
      <c r="E869" s="446" t="s">
        <v>675</v>
      </c>
      <c r="F869" s="446" t="s">
        <v>671</v>
      </c>
      <c r="G869" s="447">
        <v>4</v>
      </c>
      <c r="H869" s="448">
        <v>4.27</v>
      </c>
      <c r="I869" s="447">
        <v>17.09</v>
      </c>
      <c r="J869" s="460">
        <v>4</v>
      </c>
      <c r="K869" s="448">
        <v>1</v>
      </c>
      <c r="L869" s="448">
        <v>4</v>
      </c>
      <c r="M869" s="448">
        <f t="shared" si="26"/>
        <v>-13.09</v>
      </c>
      <c r="N869" s="448">
        <f t="shared" si="27"/>
        <v>-76.59</v>
      </c>
      <c r="O869" s="461"/>
    </row>
    <row r="870" s="419" customFormat="1" customHeight="1" spans="1:15">
      <c r="A870" s="443" t="s">
        <v>2401</v>
      </c>
      <c r="B870" s="444" t="s">
        <v>2402</v>
      </c>
      <c r="C870" s="445"/>
      <c r="D870" s="446" t="s">
        <v>703</v>
      </c>
      <c r="E870" s="446" t="s">
        <v>675</v>
      </c>
      <c r="F870" s="446" t="s">
        <v>671</v>
      </c>
      <c r="G870" s="447">
        <v>2</v>
      </c>
      <c r="H870" s="448">
        <v>69.23</v>
      </c>
      <c r="I870" s="447">
        <v>138.46</v>
      </c>
      <c r="J870" s="460">
        <v>2</v>
      </c>
      <c r="K870" s="448">
        <v>16.17</v>
      </c>
      <c r="L870" s="448">
        <v>32.34</v>
      </c>
      <c r="M870" s="448">
        <f t="shared" si="26"/>
        <v>-106.12</v>
      </c>
      <c r="N870" s="448">
        <f t="shared" si="27"/>
        <v>-76.64</v>
      </c>
      <c r="O870" s="461"/>
    </row>
    <row r="871" s="419" customFormat="1" customHeight="1" spans="1:15">
      <c r="A871" s="443" t="s">
        <v>2403</v>
      </c>
      <c r="B871" s="444" t="s">
        <v>2404</v>
      </c>
      <c r="C871" s="445"/>
      <c r="D871" s="446" t="s">
        <v>703</v>
      </c>
      <c r="E871" s="446" t="s">
        <v>675</v>
      </c>
      <c r="F871" s="446" t="s">
        <v>671</v>
      </c>
      <c r="G871" s="447">
        <v>2</v>
      </c>
      <c r="H871" s="448">
        <v>22.22</v>
      </c>
      <c r="I871" s="447">
        <v>44.44</v>
      </c>
      <c r="J871" s="460">
        <v>2</v>
      </c>
      <c r="K871" s="448">
        <v>5.19</v>
      </c>
      <c r="L871" s="448">
        <v>10.38</v>
      </c>
      <c r="M871" s="448">
        <f t="shared" si="26"/>
        <v>-34.06</v>
      </c>
      <c r="N871" s="448">
        <f t="shared" si="27"/>
        <v>-76.64</v>
      </c>
      <c r="O871" s="461"/>
    </row>
    <row r="872" s="419" customFormat="1" customHeight="1" spans="1:15">
      <c r="A872" s="443" t="s">
        <v>2405</v>
      </c>
      <c r="B872" s="444" t="s">
        <v>2406</v>
      </c>
      <c r="C872" s="445"/>
      <c r="D872" s="446" t="s">
        <v>703</v>
      </c>
      <c r="E872" s="446" t="s">
        <v>675</v>
      </c>
      <c r="F872" s="446" t="s">
        <v>671</v>
      </c>
      <c r="G872" s="447">
        <v>59</v>
      </c>
      <c r="H872" s="448">
        <v>7.33</v>
      </c>
      <c r="I872" s="447">
        <v>432.33</v>
      </c>
      <c r="J872" s="460">
        <v>59</v>
      </c>
      <c r="K872" s="448">
        <v>1.71</v>
      </c>
      <c r="L872" s="448">
        <v>100.89</v>
      </c>
      <c r="M872" s="448">
        <f t="shared" si="26"/>
        <v>-331.44</v>
      </c>
      <c r="N872" s="448">
        <f t="shared" si="27"/>
        <v>-76.66</v>
      </c>
      <c r="O872" s="461"/>
    </row>
    <row r="873" s="419" customFormat="1" customHeight="1" spans="1:15">
      <c r="A873" s="443" t="s">
        <v>2407</v>
      </c>
      <c r="B873" s="444" t="s">
        <v>2408</v>
      </c>
      <c r="C873" s="445"/>
      <c r="D873" s="446" t="s">
        <v>703</v>
      </c>
      <c r="E873" s="446" t="s">
        <v>675</v>
      </c>
      <c r="F873" s="446" t="s">
        <v>671</v>
      </c>
      <c r="G873" s="447">
        <v>5</v>
      </c>
      <c r="H873" s="448">
        <v>4.87</v>
      </c>
      <c r="I873" s="447">
        <v>24.33</v>
      </c>
      <c r="J873" s="460">
        <v>5</v>
      </c>
      <c r="K873" s="448">
        <v>1.14</v>
      </c>
      <c r="L873" s="448">
        <v>5.7</v>
      </c>
      <c r="M873" s="448">
        <f t="shared" si="26"/>
        <v>-18.63</v>
      </c>
      <c r="N873" s="448">
        <f t="shared" si="27"/>
        <v>-76.57</v>
      </c>
      <c r="O873" s="461"/>
    </row>
    <row r="874" s="419" customFormat="1" customHeight="1" spans="1:15">
      <c r="A874" s="443" t="s">
        <v>2409</v>
      </c>
      <c r="B874" s="444" t="s">
        <v>2410</v>
      </c>
      <c r="C874" s="445"/>
      <c r="D874" s="446" t="s">
        <v>703</v>
      </c>
      <c r="E874" s="446" t="s">
        <v>675</v>
      </c>
      <c r="F874" s="446" t="s">
        <v>671</v>
      </c>
      <c r="G874" s="447">
        <v>29</v>
      </c>
      <c r="H874" s="448">
        <v>6.72</v>
      </c>
      <c r="I874" s="447">
        <v>195</v>
      </c>
      <c r="J874" s="460">
        <v>29</v>
      </c>
      <c r="K874" s="448">
        <v>1.57</v>
      </c>
      <c r="L874" s="448">
        <v>45.53</v>
      </c>
      <c r="M874" s="448">
        <f t="shared" si="26"/>
        <v>-149.47</v>
      </c>
      <c r="N874" s="448">
        <f t="shared" si="27"/>
        <v>-76.65</v>
      </c>
      <c r="O874" s="461"/>
    </row>
    <row r="875" s="419" customFormat="1" customHeight="1" spans="1:15">
      <c r="A875" s="443" t="s">
        <v>2411</v>
      </c>
      <c r="B875" s="444" t="s">
        <v>2412</v>
      </c>
      <c r="C875" s="445"/>
      <c r="D875" s="446" t="s">
        <v>703</v>
      </c>
      <c r="E875" s="446" t="s">
        <v>675</v>
      </c>
      <c r="F875" s="446" t="s">
        <v>671</v>
      </c>
      <c r="G875" s="447">
        <v>32</v>
      </c>
      <c r="H875" s="448">
        <v>7.08</v>
      </c>
      <c r="I875" s="447">
        <v>226.54</v>
      </c>
      <c r="J875" s="460">
        <v>32</v>
      </c>
      <c r="K875" s="448">
        <v>1.65</v>
      </c>
      <c r="L875" s="448">
        <v>52.8</v>
      </c>
      <c r="M875" s="448">
        <f t="shared" si="26"/>
        <v>-173.74</v>
      </c>
      <c r="N875" s="448">
        <f t="shared" si="27"/>
        <v>-76.69</v>
      </c>
      <c r="O875" s="461"/>
    </row>
    <row r="876" s="419" customFormat="1" customHeight="1" spans="1:15">
      <c r="A876" s="443" t="s">
        <v>2413</v>
      </c>
      <c r="B876" s="444" t="s">
        <v>2414</v>
      </c>
      <c r="C876" s="445"/>
      <c r="D876" s="446" t="s">
        <v>703</v>
      </c>
      <c r="E876" s="446" t="s">
        <v>675</v>
      </c>
      <c r="F876" s="446" t="s">
        <v>671</v>
      </c>
      <c r="G876" s="447">
        <v>5</v>
      </c>
      <c r="H876" s="448">
        <v>7.46</v>
      </c>
      <c r="I876" s="447">
        <v>37.32</v>
      </c>
      <c r="J876" s="460">
        <v>5</v>
      </c>
      <c r="K876" s="448">
        <v>1.74</v>
      </c>
      <c r="L876" s="448">
        <v>8.7</v>
      </c>
      <c r="M876" s="448">
        <f t="shared" si="26"/>
        <v>-28.62</v>
      </c>
      <c r="N876" s="448">
        <f t="shared" si="27"/>
        <v>-76.69</v>
      </c>
      <c r="O876" s="461"/>
    </row>
    <row r="877" s="419" customFormat="1" customHeight="1" spans="1:15">
      <c r="A877" s="443" t="s">
        <v>2415</v>
      </c>
      <c r="B877" s="444" t="s">
        <v>2416</v>
      </c>
      <c r="C877" s="445"/>
      <c r="D877" s="446" t="s">
        <v>703</v>
      </c>
      <c r="E877" s="446" t="s">
        <v>675</v>
      </c>
      <c r="F877" s="446" t="s">
        <v>671</v>
      </c>
      <c r="G877" s="447">
        <v>9</v>
      </c>
      <c r="H877" s="448">
        <v>7.86</v>
      </c>
      <c r="I877" s="447">
        <v>70.76</v>
      </c>
      <c r="J877" s="460">
        <v>9</v>
      </c>
      <c r="K877" s="448">
        <v>1.84</v>
      </c>
      <c r="L877" s="448">
        <v>16.56</v>
      </c>
      <c r="M877" s="448">
        <f t="shared" si="26"/>
        <v>-54.2</v>
      </c>
      <c r="N877" s="448">
        <f t="shared" si="27"/>
        <v>-76.6</v>
      </c>
      <c r="O877" s="461"/>
    </row>
    <row r="878" s="419" customFormat="1" customHeight="1" spans="1:15">
      <c r="A878" s="443" t="s">
        <v>2417</v>
      </c>
      <c r="B878" s="444" t="s">
        <v>2418</v>
      </c>
      <c r="C878" s="445"/>
      <c r="D878" s="446" t="s">
        <v>703</v>
      </c>
      <c r="E878" s="446" t="s">
        <v>675</v>
      </c>
      <c r="F878" s="446" t="s">
        <v>671</v>
      </c>
      <c r="G878" s="447">
        <v>28</v>
      </c>
      <c r="H878" s="448">
        <v>14.6</v>
      </c>
      <c r="I878" s="447">
        <v>408.87</v>
      </c>
      <c r="J878" s="460">
        <v>28</v>
      </c>
      <c r="K878" s="448">
        <v>3.41</v>
      </c>
      <c r="L878" s="448">
        <v>95.48</v>
      </c>
      <c r="M878" s="448">
        <f t="shared" si="26"/>
        <v>-313.39</v>
      </c>
      <c r="N878" s="448">
        <f t="shared" si="27"/>
        <v>-76.65</v>
      </c>
      <c r="O878" s="461"/>
    </row>
    <row r="879" s="419" customFormat="1" customHeight="1" spans="1:15">
      <c r="A879" s="443" t="s">
        <v>2419</v>
      </c>
      <c r="B879" s="444" t="s">
        <v>2420</v>
      </c>
      <c r="C879" s="445"/>
      <c r="D879" s="446" t="s">
        <v>703</v>
      </c>
      <c r="E879" s="446" t="s">
        <v>672</v>
      </c>
      <c r="F879" s="446" t="s">
        <v>671</v>
      </c>
      <c r="G879" s="447">
        <v>20</v>
      </c>
      <c r="H879" s="448">
        <v>18.58</v>
      </c>
      <c r="I879" s="447">
        <v>371.68</v>
      </c>
      <c r="J879" s="460">
        <v>20</v>
      </c>
      <c r="K879" s="448">
        <v>5.22</v>
      </c>
      <c r="L879" s="448">
        <v>104.4</v>
      </c>
      <c r="M879" s="448">
        <f t="shared" si="26"/>
        <v>-267.28</v>
      </c>
      <c r="N879" s="448">
        <f t="shared" si="27"/>
        <v>-71.91</v>
      </c>
      <c r="O879" s="461"/>
    </row>
    <row r="880" s="419" customFormat="1" customHeight="1" spans="1:15">
      <c r="A880" s="443" t="s">
        <v>2421</v>
      </c>
      <c r="B880" s="444" t="s">
        <v>2422</v>
      </c>
      <c r="C880" s="445"/>
      <c r="D880" s="446" t="s">
        <v>703</v>
      </c>
      <c r="E880" s="446" t="s">
        <v>675</v>
      </c>
      <c r="F880" s="446" t="s">
        <v>671</v>
      </c>
      <c r="G880" s="447">
        <v>8</v>
      </c>
      <c r="H880" s="448">
        <v>18.62</v>
      </c>
      <c r="I880" s="447">
        <v>148.97</v>
      </c>
      <c r="J880" s="460">
        <v>8</v>
      </c>
      <c r="K880" s="448">
        <v>4.35</v>
      </c>
      <c r="L880" s="448">
        <v>34.8</v>
      </c>
      <c r="M880" s="448">
        <f t="shared" si="26"/>
        <v>-114.17</v>
      </c>
      <c r="N880" s="448">
        <f t="shared" si="27"/>
        <v>-76.64</v>
      </c>
      <c r="O880" s="461"/>
    </row>
    <row r="881" s="419" customFormat="1" customHeight="1" spans="1:15">
      <c r="A881" s="443" t="s">
        <v>2423</v>
      </c>
      <c r="B881" s="444" t="s">
        <v>2424</v>
      </c>
      <c r="C881" s="445"/>
      <c r="D881" s="446" t="s">
        <v>703</v>
      </c>
      <c r="E881" s="446" t="s">
        <v>675</v>
      </c>
      <c r="F881" s="446" t="s">
        <v>671</v>
      </c>
      <c r="G881" s="447">
        <v>9</v>
      </c>
      <c r="H881" s="448">
        <v>54.98</v>
      </c>
      <c r="I881" s="447">
        <v>494.83</v>
      </c>
      <c r="J881" s="460">
        <v>9</v>
      </c>
      <c r="K881" s="448">
        <v>12.85</v>
      </c>
      <c r="L881" s="448">
        <v>115.65</v>
      </c>
      <c r="M881" s="448">
        <f t="shared" si="26"/>
        <v>-379.18</v>
      </c>
      <c r="N881" s="448">
        <f t="shared" si="27"/>
        <v>-76.63</v>
      </c>
      <c r="O881" s="461"/>
    </row>
    <row r="882" s="419" customFormat="1" customHeight="1" spans="1:15">
      <c r="A882" s="443" t="s">
        <v>2425</v>
      </c>
      <c r="B882" s="444" t="s">
        <v>2426</v>
      </c>
      <c r="C882" s="445"/>
      <c r="D882" s="446" t="s">
        <v>703</v>
      </c>
      <c r="E882" s="446" t="s">
        <v>675</v>
      </c>
      <c r="F882" s="446" t="s">
        <v>671</v>
      </c>
      <c r="G882" s="447">
        <v>10</v>
      </c>
      <c r="H882" s="448">
        <v>40.52</v>
      </c>
      <c r="I882" s="447">
        <v>405.17</v>
      </c>
      <c r="J882" s="460">
        <v>10</v>
      </c>
      <c r="K882" s="448">
        <v>9.47</v>
      </c>
      <c r="L882" s="448">
        <v>94.7</v>
      </c>
      <c r="M882" s="448">
        <f t="shared" si="26"/>
        <v>-310.47</v>
      </c>
      <c r="N882" s="448">
        <f t="shared" si="27"/>
        <v>-76.63</v>
      </c>
      <c r="O882" s="461"/>
    </row>
    <row r="883" s="419" customFormat="1" customHeight="1" spans="1:15">
      <c r="A883" s="443" t="s">
        <v>2427</v>
      </c>
      <c r="B883" s="444" t="s">
        <v>2428</v>
      </c>
      <c r="C883" s="445"/>
      <c r="D883" s="446" t="s">
        <v>703</v>
      </c>
      <c r="E883" s="446" t="s">
        <v>675</v>
      </c>
      <c r="F883" s="446" t="s">
        <v>671</v>
      </c>
      <c r="G883" s="447">
        <v>1</v>
      </c>
      <c r="H883" s="448">
        <v>13</v>
      </c>
      <c r="I883" s="447">
        <v>13</v>
      </c>
      <c r="J883" s="460">
        <v>1</v>
      </c>
      <c r="K883" s="448">
        <v>3.04</v>
      </c>
      <c r="L883" s="448">
        <v>3.04</v>
      </c>
      <c r="M883" s="448">
        <f t="shared" si="26"/>
        <v>-9.96</v>
      </c>
      <c r="N883" s="448">
        <f t="shared" si="27"/>
        <v>-76.62</v>
      </c>
      <c r="O883" s="461"/>
    </row>
    <row r="884" s="419" customFormat="1" customHeight="1" spans="1:15">
      <c r="A884" s="443" t="s">
        <v>2429</v>
      </c>
      <c r="B884" s="444" t="s">
        <v>2430</v>
      </c>
      <c r="C884" s="445"/>
      <c r="D884" s="446" t="s">
        <v>703</v>
      </c>
      <c r="E884" s="446" t="s">
        <v>675</v>
      </c>
      <c r="F884" s="446" t="s">
        <v>671</v>
      </c>
      <c r="G884" s="447">
        <v>4</v>
      </c>
      <c r="H884" s="448">
        <v>17</v>
      </c>
      <c r="I884" s="447">
        <v>67.98</v>
      </c>
      <c r="J884" s="460">
        <v>4</v>
      </c>
      <c r="K884" s="448">
        <v>3.97</v>
      </c>
      <c r="L884" s="448">
        <v>15.88</v>
      </c>
      <c r="M884" s="448">
        <f t="shared" si="26"/>
        <v>-52.1</v>
      </c>
      <c r="N884" s="448">
        <f t="shared" si="27"/>
        <v>-76.64</v>
      </c>
      <c r="O884" s="461"/>
    </row>
    <row r="885" s="419" customFormat="1" customHeight="1" spans="1:15">
      <c r="A885" s="443" t="s">
        <v>2431</v>
      </c>
      <c r="B885" s="444" t="s">
        <v>2432</v>
      </c>
      <c r="C885" s="445"/>
      <c r="D885" s="446" t="s">
        <v>703</v>
      </c>
      <c r="E885" s="446" t="s">
        <v>675</v>
      </c>
      <c r="F885" s="446" t="s">
        <v>671</v>
      </c>
      <c r="G885" s="447">
        <v>1</v>
      </c>
      <c r="H885" s="448">
        <v>22.22</v>
      </c>
      <c r="I885" s="447">
        <v>22.22</v>
      </c>
      <c r="J885" s="460">
        <v>1</v>
      </c>
      <c r="K885" s="448">
        <v>5.19</v>
      </c>
      <c r="L885" s="448">
        <v>5.19</v>
      </c>
      <c r="M885" s="448">
        <f t="shared" si="26"/>
        <v>-17.03</v>
      </c>
      <c r="N885" s="448">
        <f t="shared" si="27"/>
        <v>-76.64</v>
      </c>
      <c r="O885" s="461"/>
    </row>
    <row r="886" s="419" customFormat="1" customHeight="1" spans="1:15">
      <c r="A886" s="443" t="s">
        <v>2433</v>
      </c>
      <c r="B886" s="444" t="s">
        <v>2434</v>
      </c>
      <c r="C886" s="445"/>
      <c r="D886" s="446" t="s">
        <v>703</v>
      </c>
      <c r="E886" s="446" t="s">
        <v>675</v>
      </c>
      <c r="F886" s="446" t="s">
        <v>671</v>
      </c>
      <c r="G886" s="447">
        <v>9</v>
      </c>
      <c r="H886" s="448">
        <v>21.21</v>
      </c>
      <c r="I886" s="447">
        <v>190.9</v>
      </c>
      <c r="J886" s="460">
        <v>9</v>
      </c>
      <c r="K886" s="448">
        <v>4.96</v>
      </c>
      <c r="L886" s="448">
        <v>44.64</v>
      </c>
      <c r="M886" s="448">
        <f t="shared" si="26"/>
        <v>-146.26</v>
      </c>
      <c r="N886" s="448">
        <f t="shared" si="27"/>
        <v>-76.62</v>
      </c>
      <c r="O886" s="461"/>
    </row>
    <row r="887" s="419" customFormat="1" customHeight="1" spans="1:15">
      <c r="A887" s="443" t="s">
        <v>2435</v>
      </c>
      <c r="B887" s="444" t="s">
        <v>2436</v>
      </c>
      <c r="C887" s="445"/>
      <c r="D887" s="446" t="s">
        <v>703</v>
      </c>
      <c r="E887" s="446" t="s">
        <v>675</v>
      </c>
      <c r="F887" s="446" t="s">
        <v>671</v>
      </c>
      <c r="G887" s="447">
        <v>1</v>
      </c>
      <c r="H887" s="448">
        <v>41.01</v>
      </c>
      <c r="I887" s="447">
        <v>41.01</v>
      </c>
      <c r="J887" s="460">
        <v>1</v>
      </c>
      <c r="K887" s="448">
        <v>9.58</v>
      </c>
      <c r="L887" s="448">
        <v>9.58</v>
      </c>
      <c r="M887" s="448">
        <f t="shared" si="26"/>
        <v>-31.43</v>
      </c>
      <c r="N887" s="448">
        <f t="shared" si="27"/>
        <v>-76.64</v>
      </c>
      <c r="O887" s="461"/>
    </row>
    <row r="888" s="419" customFormat="1" customHeight="1" spans="1:15">
      <c r="A888" s="443" t="s">
        <v>2437</v>
      </c>
      <c r="B888" s="444" t="s">
        <v>2438</v>
      </c>
      <c r="C888" s="445"/>
      <c r="D888" s="446" t="s">
        <v>703</v>
      </c>
      <c r="E888" s="446" t="s">
        <v>672</v>
      </c>
      <c r="F888" s="446" t="s">
        <v>671</v>
      </c>
      <c r="G888" s="447">
        <v>5</v>
      </c>
      <c r="H888" s="448">
        <v>101.77</v>
      </c>
      <c r="I888" s="447">
        <v>508.85</v>
      </c>
      <c r="J888" s="460">
        <v>5</v>
      </c>
      <c r="K888" s="448">
        <v>28.6</v>
      </c>
      <c r="L888" s="448">
        <v>143</v>
      </c>
      <c r="M888" s="448">
        <f t="shared" si="26"/>
        <v>-365.85</v>
      </c>
      <c r="N888" s="448">
        <f t="shared" si="27"/>
        <v>-71.9</v>
      </c>
      <c r="O888" s="461"/>
    </row>
    <row r="889" s="419" customFormat="1" customHeight="1" spans="1:15">
      <c r="A889" s="443" t="s">
        <v>2439</v>
      </c>
      <c r="B889" s="444" t="s">
        <v>2440</v>
      </c>
      <c r="C889" s="445"/>
      <c r="D889" s="446" t="s">
        <v>703</v>
      </c>
      <c r="E889" s="446" t="s">
        <v>675</v>
      </c>
      <c r="F889" s="446" t="s">
        <v>671</v>
      </c>
      <c r="G889" s="447">
        <v>3</v>
      </c>
      <c r="H889" s="448">
        <v>44.44</v>
      </c>
      <c r="I889" s="447">
        <v>133.33</v>
      </c>
      <c r="J889" s="460">
        <v>3</v>
      </c>
      <c r="K889" s="448">
        <v>10.38</v>
      </c>
      <c r="L889" s="448">
        <v>31.14</v>
      </c>
      <c r="M889" s="448">
        <f t="shared" si="26"/>
        <v>-102.19</v>
      </c>
      <c r="N889" s="448">
        <f t="shared" si="27"/>
        <v>-76.64</v>
      </c>
      <c r="O889" s="461"/>
    </row>
    <row r="890" s="419" customFormat="1" customHeight="1" spans="1:15">
      <c r="A890" s="443" t="s">
        <v>2441</v>
      </c>
      <c r="B890" s="444" t="s">
        <v>2442</v>
      </c>
      <c r="C890" s="445"/>
      <c r="D890" s="446" t="s">
        <v>703</v>
      </c>
      <c r="E890" s="446" t="s">
        <v>675</v>
      </c>
      <c r="F890" s="446" t="s">
        <v>671</v>
      </c>
      <c r="G890" s="447">
        <v>2</v>
      </c>
      <c r="H890" s="448">
        <v>52.14</v>
      </c>
      <c r="I890" s="447">
        <v>104.27</v>
      </c>
      <c r="J890" s="460">
        <v>2</v>
      </c>
      <c r="K890" s="448">
        <v>12.18</v>
      </c>
      <c r="L890" s="448">
        <v>24.36</v>
      </c>
      <c r="M890" s="448">
        <f t="shared" si="26"/>
        <v>-79.91</v>
      </c>
      <c r="N890" s="448">
        <f t="shared" si="27"/>
        <v>-76.64</v>
      </c>
      <c r="O890" s="461"/>
    </row>
    <row r="891" s="419" customFormat="1" customHeight="1" spans="1:15">
      <c r="A891" s="443" t="s">
        <v>2443</v>
      </c>
      <c r="B891" s="444" t="s">
        <v>2444</v>
      </c>
      <c r="C891" s="445"/>
      <c r="D891" s="446" t="s">
        <v>703</v>
      </c>
      <c r="E891" s="446" t="s">
        <v>675</v>
      </c>
      <c r="F891" s="446" t="s">
        <v>671</v>
      </c>
      <c r="G891" s="447">
        <v>1</v>
      </c>
      <c r="H891" s="448">
        <v>75</v>
      </c>
      <c r="I891" s="447">
        <v>75</v>
      </c>
      <c r="J891" s="460">
        <v>1</v>
      </c>
      <c r="K891" s="448">
        <v>17.52</v>
      </c>
      <c r="L891" s="448">
        <v>17.52</v>
      </c>
      <c r="M891" s="448">
        <f t="shared" si="26"/>
        <v>-57.48</v>
      </c>
      <c r="N891" s="448">
        <f t="shared" si="27"/>
        <v>-76.64</v>
      </c>
      <c r="O891" s="461"/>
    </row>
    <row r="892" s="419" customFormat="1" customHeight="1" spans="1:15">
      <c r="A892" s="443" t="s">
        <v>2445</v>
      </c>
      <c r="B892" s="444" t="s">
        <v>2446</v>
      </c>
      <c r="C892" s="445"/>
      <c r="D892" s="446" t="s">
        <v>703</v>
      </c>
      <c r="E892" s="446" t="s">
        <v>675</v>
      </c>
      <c r="F892" s="446" t="s">
        <v>671</v>
      </c>
      <c r="G892" s="447">
        <v>2</v>
      </c>
      <c r="H892" s="448">
        <v>126.5</v>
      </c>
      <c r="I892" s="447">
        <v>253</v>
      </c>
      <c r="J892" s="460">
        <v>2</v>
      </c>
      <c r="K892" s="448">
        <v>29.55</v>
      </c>
      <c r="L892" s="448">
        <v>59.1</v>
      </c>
      <c r="M892" s="448">
        <f t="shared" si="26"/>
        <v>-193.9</v>
      </c>
      <c r="N892" s="448">
        <f t="shared" si="27"/>
        <v>-76.64</v>
      </c>
      <c r="O892" s="461"/>
    </row>
    <row r="893" s="419" customFormat="1" customHeight="1" spans="1:15">
      <c r="A893" s="443" t="s">
        <v>2447</v>
      </c>
      <c r="B893" s="444" t="s">
        <v>2448</v>
      </c>
      <c r="C893" s="445"/>
      <c r="D893" s="446" t="s">
        <v>703</v>
      </c>
      <c r="E893" s="446" t="s">
        <v>675</v>
      </c>
      <c r="F893" s="446" t="s">
        <v>671</v>
      </c>
      <c r="G893" s="447">
        <v>2</v>
      </c>
      <c r="H893" s="448">
        <v>821.38</v>
      </c>
      <c r="I893" s="447">
        <v>1642.76</v>
      </c>
      <c r="J893" s="460">
        <v>2</v>
      </c>
      <c r="K893" s="448">
        <v>191.91</v>
      </c>
      <c r="L893" s="448">
        <v>383.82</v>
      </c>
      <c r="M893" s="448">
        <f t="shared" si="26"/>
        <v>-1258.94</v>
      </c>
      <c r="N893" s="448">
        <f t="shared" si="27"/>
        <v>-76.64</v>
      </c>
      <c r="O893" s="461"/>
    </row>
    <row r="894" s="419" customFormat="1" customHeight="1" spans="1:15">
      <c r="A894" s="443" t="s">
        <v>2449</v>
      </c>
      <c r="B894" s="444" t="s">
        <v>2450</v>
      </c>
      <c r="C894" s="445"/>
      <c r="D894" s="446" t="s">
        <v>703</v>
      </c>
      <c r="E894" s="446" t="s">
        <v>675</v>
      </c>
      <c r="F894" s="446" t="s">
        <v>671</v>
      </c>
      <c r="G894" s="447">
        <v>7</v>
      </c>
      <c r="H894" s="448">
        <v>23.16</v>
      </c>
      <c r="I894" s="447">
        <v>162.14</v>
      </c>
      <c r="J894" s="460">
        <v>7</v>
      </c>
      <c r="K894" s="448">
        <v>5.41</v>
      </c>
      <c r="L894" s="448">
        <v>37.87</v>
      </c>
      <c r="M894" s="448">
        <f t="shared" si="26"/>
        <v>-124.27</v>
      </c>
      <c r="N894" s="448">
        <f t="shared" si="27"/>
        <v>-76.64</v>
      </c>
      <c r="O894" s="461"/>
    </row>
    <row r="895" s="419" customFormat="1" customHeight="1" spans="1:15">
      <c r="A895" s="443" t="s">
        <v>2451</v>
      </c>
      <c r="B895" s="444" t="s">
        <v>2452</v>
      </c>
      <c r="C895" s="445"/>
      <c r="D895" s="446" t="s">
        <v>703</v>
      </c>
      <c r="E895" s="446" t="s">
        <v>675</v>
      </c>
      <c r="F895" s="446" t="s">
        <v>671</v>
      </c>
      <c r="G895" s="447">
        <v>14</v>
      </c>
      <c r="H895" s="448">
        <v>16.07</v>
      </c>
      <c r="I895" s="447">
        <v>224.96</v>
      </c>
      <c r="J895" s="460">
        <v>14</v>
      </c>
      <c r="K895" s="448">
        <v>3.76</v>
      </c>
      <c r="L895" s="448">
        <v>52.64</v>
      </c>
      <c r="M895" s="448">
        <f t="shared" si="26"/>
        <v>-172.32</v>
      </c>
      <c r="N895" s="448">
        <f t="shared" si="27"/>
        <v>-76.6</v>
      </c>
      <c r="O895" s="461"/>
    </row>
    <row r="896" s="419" customFormat="1" customHeight="1" spans="1:15">
      <c r="A896" s="443" t="s">
        <v>2453</v>
      </c>
      <c r="B896" s="444" t="s">
        <v>2454</v>
      </c>
      <c r="C896" s="445"/>
      <c r="D896" s="446" t="s">
        <v>703</v>
      </c>
      <c r="E896" s="446" t="s">
        <v>675</v>
      </c>
      <c r="F896" s="446" t="s">
        <v>671</v>
      </c>
      <c r="G896" s="447">
        <v>3</v>
      </c>
      <c r="H896" s="448">
        <v>9.57</v>
      </c>
      <c r="I896" s="447">
        <v>28.72</v>
      </c>
      <c r="J896" s="460">
        <v>3</v>
      </c>
      <c r="K896" s="448">
        <v>2.24</v>
      </c>
      <c r="L896" s="448">
        <v>6.72</v>
      </c>
      <c r="M896" s="448">
        <f t="shared" si="26"/>
        <v>-22</v>
      </c>
      <c r="N896" s="448">
        <f t="shared" si="27"/>
        <v>-76.6</v>
      </c>
      <c r="O896" s="461"/>
    </row>
    <row r="897" s="419" customFormat="1" customHeight="1" spans="1:15">
      <c r="A897" s="443" t="s">
        <v>2455</v>
      </c>
      <c r="B897" s="444" t="s">
        <v>2456</v>
      </c>
      <c r="C897" s="445"/>
      <c r="D897" s="446" t="s">
        <v>703</v>
      </c>
      <c r="E897" s="446" t="s">
        <v>675</v>
      </c>
      <c r="F897" s="446" t="s">
        <v>671</v>
      </c>
      <c r="G897" s="447">
        <v>18</v>
      </c>
      <c r="H897" s="448">
        <v>8.08</v>
      </c>
      <c r="I897" s="447">
        <v>145.35</v>
      </c>
      <c r="J897" s="460">
        <v>18</v>
      </c>
      <c r="K897" s="448">
        <v>1.89</v>
      </c>
      <c r="L897" s="448">
        <v>34.02</v>
      </c>
      <c r="M897" s="448">
        <f t="shared" si="26"/>
        <v>-111.33</v>
      </c>
      <c r="N897" s="448">
        <f t="shared" si="27"/>
        <v>-76.59</v>
      </c>
      <c r="O897" s="461"/>
    </row>
    <row r="898" s="419" customFormat="1" customHeight="1" spans="1:15">
      <c r="A898" s="443" t="s">
        <v>2457</v>
      </c>
      <c r="B898" s="444" t="s">
        <v>2458</v>
      </c>
      <c r="C898" s="445"/>
      <c r="D898" s="446" t="s">
        <v>703</v>
      </c>
      <c r="E898" s="446" t="s">
        <v>672</v>
      </c>
      <c r="F898" s="446" t="s">
        <v>671</v>
      </c>
      <c r="G898" s="447">
        <v>4</v>
      </c>
      <c r="H898" s="448">
        <v>22.12</v>
      </c>
      <c r="I898" s="447">
        <v>88.49</v>
      </c>
      <c r="J898" s="460">
        <v>4</v>
      </c>
      <c r="K898" s="448">
        <v>6.22</v>
      </c>
      <c r="L898" s="448">
        <v>24.88</v>
      </c>
      <c r="M898" s="448">
        <f t="shared" si="26"/>
        <v>-63.61</v>
      </c>
      <c r="N898" s="448">
        <f t="shared" si="27"/>
        <v>-71.88</v>
      </c>
      <c r="O898" s="461"/>
    </row>
    <row r="899" s="419" customFormat="1" customHeight="1" spans="1:15">
      <c r="A899" s="443" t="s">
        <v>2459</v>
      </c>
      <c r="B899" s="444" t="s">
        <v>2460</v>
      </c>
      <c r="C899" s="445"/>
      <c r="D899" s="446" t="s">
        <v>703</v>
      </c>
      <c r="E899" s="446" t="s">
        <v>675</v>
      </c>
      <c r="F899" s="446" t="s">
        <v>671</v>
      </c>
      <c r="G899" s="447">
        <v>5</v>
      </c>
      <c r="H899" s="448">
        <v>93.62</v>
      </c>
      <c r="I899" s="447">
        <v>468.12</v>
      </c>
      <c r="J899" s="460">
        <v>5</v>
      </c>
      <c r="K899" s="448">
        <v>21.87</v>
      </c>
      <c r="L899" s="448">
        <v>109.35</v>
      </c>
      <c r="M899" s="448">
        <f t="shared" si="26"/>
        <v>-358.77</v>
      </c>
      <c r="N899" s="448">
        <f t="shared" si="27"/>
        <v>-76.64</v>
      </c>
      <c r="O899" s="461"/>
    </row>
    <row r="900" s="419" customFormat="1" customHeight="1" spans="1:15">
      <c r="A900" s="443" t="s">
        <v>2461</v>
      </c>
      <c r="B900" s="444" t="s">
        <v>2462</v>
      </c>
      <c r="C900" s="445"/>
      <c r="D900" s="446" t="s">
        <v>703</v>
      </c>
      <c r="E900" s="446" t="s">
        <v>672</v>
      </c>
      <c r="F900" s="446" t="s">
        <v>671</v>
      </c>
      <c r="G900" s="447">
        <v>5</v>
      </c>
      <c r="H900" s="448">
        <v>101.64</v>
      </c>
      <c r="I900" s="447">
        <v>508.21</v>
      </c>
      <c r="J900" s="460">
        <v>5</v>
      </c>
      <c r="K900" s="448">
        <v>28.57</v>
      </c>
      <c r="L900" s="448">
        <v>142.85</v>
      </c>
      <c r="M900" s="448">
        <f t="shared" si="26"/>
        <v>-365.36</v>
      </c>
      <c r="N900" s="448">
        <f t="shared" si="27"/>
        <v>-71.89</v>
      </c>
      <c r="O900" s="461"/>
    </row>
    <row r="901" s="419" customFormat="1" customHeight="1" spans="1:15">
      <c r="A901" s="443" t="s">
        <v>2463</v>
      </c>
      <c r="B901" s="444" t="s">
        <v>2464</v>
      </c>
      <c r="C901" s="445"/>
      <c r="D901" s="446" t="s">
        <v>703</v>
      </c>
      <c r="E901" s="446" t="s">
        <v>672</v>
      </c>
      <c r="F901" s="446" t="s">
        <v>671</v>
      </c>
      <c r="G901" s="447">
        <v>12</v>
      </c>
      <c r="H901" s="448">
        <v>46.02</v>
      </c>
      <c r="I901" s="447">
        <v>552.21</v>
      </c>
      <c r="J901" s="460">
        <v>12</v>
      </c>
      <c r="K901" s="448">
        <v>12.94</v>
      </c>
      <c r="L901" s="448">
        <v>155.28</v>
      </c>
      <c r="M901" s="448">
        <f t="shared" si="26"/>
        <v>-396.93</v>
      </c>
      <c r="N901" s="448">
        <f t="shared" si="27"/>
        <v>-71.88</v>
      </c>
      <c r="O901" s="461"/>
    </row>
    <row r="902" s="419" customFormat="1" customHeight="1" spans="1:15">
      <c r="A902" s="443" t="s">
        <v>2465</v>
      </c>
      <c r="B902" s="444" t="s">
        <v>2466</v>
      </c>
      <c r="C902" s="445"/>
      <c r="D902" s="446" t="s">
        <v>703</v>
      </c>
      <c r="E902" s="446" t="s">
        <v>675</v>
      </c>
      <c r="F902" s="446" t="s">
        <v>671</v>
      </c>
      <c r="G902" s="447">
        <v>12</v>
      </c>
      <c r="H902" s="448">
        <v>48.65</v>
      </c>
      <c r="I902" s="447">
        <v>583.76</v>
      </c>
      <c r="J902" s="460">
        <v>12</v>
      </c>
      <c r="K902" s="448">
        <v>11.37</v>
      </c>
      <c r="L902" s="448">
        <v>136.44</v>
      </c>
      <c r="M902" s="448">
        <f t="shared" si="26"/>
        <v>-447.32</v>
      </c>
      <c r="N902" s="448">
        <f t="shared" si="27"/>
        <v>-76.63</v>
      </c>
      <c r="O902" s="461"/>
    </row>
    <row r="903" s="419" customFormat="1" customHeight="1" spans="1:15">
      <c r="A903" s="443" t="s">
        <v>2467</v>
      </c>
      <c r="B903" s="444" t="s">
        <v>2468</v>
      </c>
      <c r="C903" s="445"/>
      <c r="D903" s="446" t="s">
        <v>703</v>
      </c>
      <c r="E903" s="446" t="s">
        <v>675</v>
      </c>
      <c r="F903" s="446" t="s">
        <v>671</v>
      </c>
      <c r="G903" s="447">
        <v>6</v>
      </c>
      <c r="H903" s="448">
        <v>64.1</v>
      </c>
      <c r="I903" s="447">
        <v>384.62</v>
      </c>
      <c r="J903" s="460">
        <v>6</v>
      </c>
      <c r="K903" s="448">
        <v>14.98</v>
      </c>
      <c r="L903" s="448">
        <v>89.88</v>
      </c>
      <c r="M903" s="448">
        <f t="shared" si="26"/>
        <v>-294.74</v>
      </c>
      <c r="N903" s="448">
        <f t="shared" si="27"/>
        <v>-76.63</v>
      </c>
      <c r="O903" s="461"/>
    </row>
    <row r="904" s="419" customFormat="1" customHeight="1" spans="1:15">
      <c r="A904" s="443" t="s">
        <v>2469</v>
      </c>
      <c r="B904" s="444" t="s">
        <v>2470</v>
      </c>
      <c r="C904" s="445"/>
      <c r="D904" s="446" t="s">
        <v>703</v>
      </c>
      <c r="E904" s="446" t="s">
        <v>672</v>
      </c>
      <c r="F904" s="446" t="s">
        <v>671</v>
      </c>
      <c r="G904" s="447">
        <v>2</v>
      </c>
      <c r="H904" s="448">
        <v>263.72</v>
      </c>
      <c r="I904" s="447">
        <v>527.43</v>
      </c>
      <c r="J904" s="460">
        <v>2</v>
      </c>
      <c r="K904" s="448">
        <v>74.12</v>
      </c>
      <c r="L904" s="448">
        <v>148.24</v>
      </c>
      <c r="M904" s="448">
        <f t="shared" ref="M904:M967" si="28">L904-I904</f>
        <v>-379.19</v>
      </c>
      <c r="N904" s="448">
        <f t="shared" ref="N904:N967" si="29">IF(I904=0,0,ROUND(M904/I904*100,2))</f>
        <v>-71.89</v>
      </c>
      <c r="O904" s="461"/>
    </row>
    <row r="905" s="419" customFormat="1" customHeight="1" spans="1:15">
      <c r="A905" s="443" t="s">
        <v>2471</v>
      </c>
      <c r="B905" s="444" t="s">
        <v>2472</v>
      </c>
      <c r="C905" s="445"/>
      <c r="D905" s="446" t="s">
        <v>703</v>
      </c>
      <c r="E905" s="446" t="s">
        <v>675</v>
      </c>
      <c r="F905" s="446" t="s">
        <v>671</v>
      </c>
      <c r="G905" s="447">
        <v>4</v>
      </c>
      <c r="H905" s="448">
        <v>92.31</v>
      </c>
      <c r="I905" s="447">
        <v>369.23</v>
      </c>
      <c r="J905" s="460">
        <v>4</v>
      </c>
      <c r="K905" s="448">
        <v>21.57</v>
      </c>
      <c r="L905" s="448">
        <v>86.28</v>
      </c>
      <c r="M905" s="448">
        <f t="shared" si="28"/>
        <v>-282.95</v>
      </c>
      <c r="N905" s="448">
        <f t="shared" si="29"/>
        <v>-76.63</v>
      </c>
      <c r="O905" s="461"/>
    </row>
    <row r="906" s="419" customFormat="1" customHeight="1" spans="1:15">
      <c r="A906" s="443" t="s">
        <v>2473</v>
      </c>
      <c r="B906" s="444" t="s">
        <v>2474</v>
      </c>
      <c r="C906" s="445"/>
      <c r="D906" s="446" t="s">
        <v>703</v>
      </c>
      <c r="E906" s="446" t="s">
        <v>675</v>
      </c>
      <c r="F906" s="446" t="s">
        <v>671</v>
      </c>
      <c r="G906" s="447">
        <v>3</v>
      </c>
      <c r="H906" s="448">
        <v>102.57</v>
      </c>
      <c r="I906" s="447">
        <v>307.7</v>
      </c>
      <c r="J906" s="460">
        <v>3</v>
      </c>
      <c r="K906" s="448">
        <v>23.96</v>
      </c>
      <c r="L906" s="448">
        <v>71.88</v>
      </c>
      <c r="M906" s="448">
        <f t="shared" si="28"/>
        <v>-235.82</v>
      </c>
      <c r="N906" s="448">
        <f t="shared" si="29"/>
        <v>-76.64</v>
      </c>
      <c r="O906" s="461"/>
    </row>
    <row r="907" s="419" customFormat="1" customHeight="1" spans="1:15">
      <c r="A907" s="443" t="s">
        <v>2475</v>
      </c>
      <c r="B907" s="444" t="s">
        <v>2476</v>
      </c>
      <c r="C907" s="445"/>
      <c r="D907" s="446" t="s">
        <v>703</v>
      </c>
      <c r="E907" s="446" t="s">
        <v>675</v>
      </c>
      <c r="F907" s="446" t="s">
        <v>671</v>
      </c>
      <c r="G907" s="447">
        <v>2</v>
      </c>
      <c r="H907" s="448">
        <v>143.59</v>
      </c>
      <c r="I907" s="447">
        <v>287.18</v>
      </c>
      <c r="J907" s="460">
        <v>2</v>
      </c>
      <c r="K907" s="448">
        <v>33.55</v>
      </c>
      <c r="L907" s="448">
        <v>67.1</v>
      </c>
      <c r="M907" s="448">
        <f t="shared" si="28"/>
        <v>-220.08</v>
      </c>
      <c r="N907" s="448">
        <f t="shared" si="29"/>
        <v>-76.63</v>
      </c>
      <c r="O907" s="461"/>
    </row>
    <row r="908" s="419" customFormat="1" customHeight="1" spans="1:15">
      <c r="A908" s="443" t="s">
        <v>2477</v>
      </c>
      <c r="B908" s="444" t="s">
        <v>2478</v>
      </c>
      <c r="C908" s="445"/>
      <c r="D908" s="446" t="s">
        <v>703</v>
      </c>
      <c r="E908" s="446" t="s">
        <v>675</v>
      </c>
      <c r="F908" s="446" t="s">
        <v>671</v>
      </c>
      <c r="G908" s="447">
        <v>3</v>
      </c>
      <c r="H908" s="448">
        <v>35.04</v>
      </c>
      <c r="I908" s="447">
        <v>105.13</v>
      </c>
      <c r="J908" s="460">
        <v>3</v>
      </c>
      <c r="K908" s="448">
        <v>8.19</v>
      </c>
      <c r="L908" s="448">
        <v>24.57</v>
      </c>
      <c r="M908" s="448">
        <f t="shared" si="28"/>
        <v>-80.56</v>
      </c>
      <c r="N908" s="448">
        <f t="shared" si="29"/>
        <v>-76.63</v>
      </c>
      <c r="O908" s="461"/>
    </row>
    <row r="909" s="419" customFormat="1" customHeight="1" spans="1:15">
      <c r="A909" s="443" t="s">
        <v>2479</v>
      </c>
      <c r="B909" s="444" t="s">
        <v>2480</v>
      </c>
      <c r="C909" s="445"/>
      <c r="D909" s="446" t="s">
        <v>703</v>
      </c>
      <c r="E909" s="446" t="s">
        <v>672</v>
      </c>
      <c r="F909" s="446" t="s">
        <v>671</v>
      </c>
      <c r="G909" s="447">
        <v>6</v>
      </c>
      <c r="H909" s="448">
        <v>101.77</v>
      </c>
      <c r="I909" s="447">
        <v>610.62</v>
      </c>
      <c r="J909" s="460">
        <v>6</v>
      </c>
      <c r="K909" s="448">
        <v>28.6</v>
      </c>
      <c r="L909" s="448">
        <v>171.6</v>
      </c>
      <c r="M909" s="448">
        <f t="shared" si="28"/>
        <v>-439.02</v>
      </c>
      <c r="N909" s="448">
        <f t="shared" si="29"/>
        <v>-71.9</v>
      </c>
      <c r="O909" s="461"/>
    </row>
    <row r="910" s="419" customFormat="1" customHeight="1" spans="1:15">
      <c r="A910" s="443" t="s">
        <v>2481</v>
      </c>
      <c r="B910" s="444" t="s">
        <v>2482</v>
      </c>
      <c r="C910" s="445"/>
      <c r="D910" s="446" t="s">
        <v>703</v>
      </c>
      <c r="E910" s="446" t="s">
        <v>675</v>
      </c>
      <c r="F910" s="446" t="s">
        <v>671</v>
      </c>
      <c r="G910" s="447">
        <v>4</v>
      </c>
      <c r="H910" s="448">
        <v>16.24</v>
      </c>
      <c r="I910" s="447">
        <v>64.96</v>
      </c>
      <c r="J910" s="460">
        <v>4</v>
      </c>
      <c r="K910" s="448">
        <v>3.8</v>
      </c>
      <c r="L910" s="448">
        <v>15.2</v>
      </c>
      <c r="M910" s="448">
        <f t="shared" si="28"/>
        <v>-49.76</v>
      </c>
      <c r="N910" s="448">
        <f t="shared" si="29"/>
        <v>-76.6</v>
      </c>
      <c r="O910" s="461"/>
    </row>
    <row r="911" s="419" customFormat="1" customHeight="1" spans="1:15">
      <c r="A911" s="443" t="s">
        <v>2483</v>
      </c>
      <c r="B911" s="444" t="s">
        <v>2484</v>
      </c>
      <c r="C911" s="445"/>
      <c r="D911" s="446" t="s">
        <v>703</v>
      </c>
      <c r="E911" s="446" t="s">
        <v>675</v>
      </c>
      <c r="F911" s="446" t="s">
        <v>671</v>
      </c>
      <c r="G911" s="447">
        <v>3</v>
      </c>
      <c r="H911" s="448">
        <v>6.84</v>
      </c>
      <c r="I911" s="447">
        <v>20.51</v>
      </c>
      <c r="J911" s="460">
        <v>3</v>
      </c>
      <c r="K911" s="448">
        <v>1.6</v>
      </c>
      <c r="L911" s="448">
        <v>4.8</v>
      </c>
      <c r="M911" s="448">
        <f t="shared" si="28"/>
        <v>-15.71</v>
      </c>
      <c r="N911" s="448">
        <f t="shared" si="29"/>
        <v>-76.6</v>
      </c>
      <c r="O911" s="461"/>
    </row>
    <row r="912" s="419" customFormat="1" customHeight="1" spans="1:15">
      <c r="A912" s="443" t="s">
        <v>2485</v>
      </c>
      <c r="B912" s="444" t="s">
        <v>2486</v>
      </c>
      <c r="C912" s="445"/>
      <c r="D912" s="446" t="s">
        <v>703</v>
      </c>
      <c r="E912" s="446" t="s">
        <v>675</v>
      </c>
      <c r="F912" s="446" t="s">
        <v>671</v>
      </c>
      <c r="G912" s="447">
        <v>5</v>
      </c>
      <c r="H912" s="448">
        <v>215.16</v>
      </c>
      <c r="I912" s="447">
        <v>1075.82</v>
      </c>
      <c r="J912" s="460">
        <v>5</v>
      </c>
      <c r="K912" s="448">
        <v>50.27</v>
      </c>
      <c r="L912" s="448">
        <v>251.35</v>
      </c>
      <c r="M912" s="448">
        <f t="shared" si="28"/>
        <v>-824.47</v>
      </c>
      <c r="N912" s="448">
        <f t="shared" si="29"/>
        <v>-76.64</v>
      </c>
      <c r="O912" s="461"/>
    </row>
    <row r="913" s="419" customFormat="1" customHeight="1" spans="1:15">
      <c r="A913" s="443" t="s">
        <v>2487</v>
      </c>
      <c r="B913" s="444" t="s">
        <v>2488</v>
      </c>
      <c r="C913" s="445"/>
      <c r="D913" s="446" t="s">
        <v>703</v>
      </c>
      <c r="E913" s="446" t="s">
        <v>675</v>
      </c>
      <c r="F913" s="446" t="s">
        <v>671</v>
      </c>
      <c r="G913" s="447">
        <v>5</v>
      </c>
      <c r="H913" s="448">
        <v>216.58</v>
      </c>
      <c r="I913" s="447">
        <v>1082.9</v>
      </c>
      <c r="J913" s="460">
        <v>5</v>
      </c>
      <c r="K913" s="448">
        <v>50.6</v>
      </c>
      <c r="L913" s="448">
        <v>253</v>
      </c>
      <c r="M913" s="448">
        <f t="shared" si="28"/>
        <v>-829.9</v>
      </c>
      <c r="N913" s="448">
        <f t="shared" si="29"/>
        <v>-76.64</v>
      </c>
      <c r="O913" s="461"/>
    </row>
    <row r="914" s="419" customFormat="1" customHeight="1" spans="1:15">
      <c r="A914" s="443" t="s">
        <v>2489</v>
      </c>
      <c r="B914" s="444" t="s">
        <v>2490</v>
      </c>
      <c r="C914" s="445"/>
      <c r="D914" s="446" t="s">
        <v>703</v>
      </c>
      <c r="E914" s="446" t="s">
        <v>675</v>
      </c>
      <c r="F914" s="446" t="s">
        <v>671</v>
      </c>
      <c r="G914" s="447">
        <v>1</v>
      </c>
      <c r="H914" s="448">
        <v>422.23</v>
      </c>
      <c r="I914" s="447">
        <v>422.23</v>
      </c>
      <c r="J914" s="460">
        <v>1</v>
      </c>
      <c r="K914" s="448">
        <v>98.65</v>
      </c>
      <c r="L914" s="448">
        <v>98.65</v>
      </c>
      <c r="M914" s="448">
        <f t="shared" si="28"/>
        <v>-323.58</v>
      </c>
      <c r="N914" s="448">
        <f t="shared" si="29"/>
        <v>-76.64</v>
      </c>
      <c r="O914" s="461"/>
    </row>
    <row r="915" s="419" customFormat="1" customHeight="1" spans="1:15">
      <c r="A915" s="443" t="s">
        <v>2491</v>
      </c>
      <c r="B915" s="444" t="s">
        <v>2492</v>
      </c>
      <c r="C915" s="445"/>
      <c r="D915" s="446" t="s">
        <v>703</v>
      </c>
      <c r="E915" s="446" t="s">
        <v>675</v>
      </c>
      <c r="F915" s="446" t="s">
        <v>671</v>
      </c>
      <c r="G915" s="447">
        <v>2</v>
      </c>
      <c r="H915" s="448">
        <v>386.33</v>
      </c>
      <c r="I915" s="447">
        <v>772.65</v>
      </c>
      <c r="J915" s="460">
        <v>2</v>
      </c>
      <c r="K915" s="448">
        <v>90.26</v>
      </c>
      <c r="L915" s="448">
        <v>180.52</v>
      </c>
      <c r="M915" s="448">
        <f t="shared" si="28"/>
        <v>-592.13</v>
      </c>
      <c r="N915" s="448">
        <f t="shared" si="29"/>
        <v>-76.64</v>
      </c>
      <c r="O915" s="461"/>
    </row>
    <row r="916" s="419" customFormat="1" customHeight="1" spans="1:15">
      <c r="A916" s="443" t="s">
        <v>2493</v>
      </c>
      <c r="B916" s="444" t="s">
        <v>2494</v>
      </c>
      <c r="C916" s="445"/>
      <c r="D916" s="446" t="s">
        <v>703</v>
      </c>
      <c r="E916" s="446" t="s">
        <v>675</v>
      </c>
      <c r="F916" s="446" t="s">
        <v>671</v>
      </c>
      <c r="G916" s="447">
        <v>5</v>
      </c>
      <c r="H916" s="448">
        <v>486.72</v>
      </c>
      <c r="I916" s="447">
        <v>2433.62</v>
      </c>
      <c r="J916" s="460">
        <v>5</v>
      </c>
      <c r="K916" s="448">
        <v>113.72</v>
      </c>
      <c r="L916" s="448">
        <v>568.6</v>
      </c>
      <c r="M916" s="448">
        <f t="shared" si="28"/>
        <v>-1865.02</v>
      </c>
      <c r="N916" s="448">
        <f t="shared" si="29"/>
        <v>-76.64</v>
      </c>
      <c r="O916" s="461"/>
    </row>
    <row r="917" s="419" customFormat="1" customHeight="1" spans="1:15">
      <c r="A917" s="443" t="s">
        <v>2495</v>
      </c>
      <c r="B917" s="444" t="s">
        <v>2496</v>
      </c>
      <c r="C917" s="445"/>
      <c r="D917" s="446" t="s">
        <v>703</v>
      </c>
      <c r="E917" s="446" t="s">
        <v>675</v>
      </c>
      <c r="F917" s="446" t="s">
        <v>671</v>
      </c>
      <c r="G917" s="447">
        <v>7</v>
      </c>
      <c r="H917" s="448">
        <v>31.49</v>
      </c>
      <c r="I917" s="447">
        <v>220.4</v>
      </c>
      <c r="J917" s="460">
        <v>7</v>
      </c>
      <c r="K917" s="448">
        <v>7.36</v>
      </c>
      <c r="L917" s="448">
        <v>51.52</v>
      </c>
      <c r="M917" s="448">
        <f t="shared" si="28"/>
        <v>-168.88</v>
      </c>
      <c r="N917" s="448">
        <f t="shared" si="29"/>
        <v>-76.62</v>
      </c>
      <c r="O917" s="461"/>
    </row>
    <row r="918" s="419" customFormat="1" customHeight="1" spans="1:15">
      <c r="A918" s="443" t="s">
        <v>2497</v>
      </c>
      <c r="B918" s="444" t="s">
        <v>2498</v>
      </c>
      <c r="C918" s="445"/>
      <c r="D918" s="446" t="s">
        <v>703</v>
      </c>
      <c r="E918" s="446" t="s">
        <v>675</v>
      </c>
      <c r="F918" s="446" t="s">
        <v>671</v>
      </c>
      <c r="G918" s="447">
        <v>2</v>
      </c>
      <c r="H918" s="448">
        <v>47.42</v>
      </c>
      <c r="I918" s="447">
        <v>94.83</v>
      </c>
      <c r="J918" s="460">
        <v>2</v>
      </c>
      <c r="K918" s="448">
        <v>11.08</v>
      </c>
      <c r="L918" s="448">
        <v>22.16</v>
      </c>
      <c r="M918" s="448">
        <f t="shared" si="28"/>
        <v>-72.67</v>
      </c>
      <c r="N918" s="448">
        <f t="shared" si="29"/>
        <v>-76.63</v>
      </c>
      <c r="O918" s="461"/>
    </row>
    <row r="919" s="419" customFormat="1" customHeight="1" spans="1:15">
      <c r="A919" s="443" t="s">
        <v>2499</v>
      </c>
      <c r="B919" s="444" t="s">
        <v>2500</v>
      </c>
      <c r="C919" s="445"/>
      <c r="D919" s="446" t="s">
        <v>703</v>
      </c>
      <c r="E919" s="446" t="s">
        <v>675</v>
      </c>
      <c r="F919" s="446" t="s">
        <v>671</v>
      </c>
      <c r="G919" s="447">
        <v>5</v>
      </c>
      <c r="H919" s="448">
        <v>243.59</v>
      </c>
      <c r="I919" s="447">
        <v>1217.95</v>
      </c>
      <c r="J919" s="460">
        <v>5</v>
      </c>
      <c r="K919" s="448">
        <v>56.91</v>
      </c>
      <c r="L919" s="448">
        <v>284.55</v>
      </c>
      <c r="M919" s="448">
        <f t="shared" si="28"/>
        <v>-933.4</v>
      </c>
      <c r="N919" s="448">
        <f t="shared" si="29"/>
        <v>-76.64</v>
      </c>
      <c r="O919" s="461"/>
    </row>
    <row r="920" s="419" customFormat="1" customHeight="1" spans="1:15">
      <c r="A920" s="443" t="s">
        <v>2501</v>
      </c>
      <c r="B920" s="444" t="s">
        <v>2502</v>
      </c>
      <c r="C920" s="445"/>
      <c r="D920" s="446" t="s">
        <v>703</v>
      </c>
      <c r="E920" s="446" t="s">
        <v>675</v>
      </c>
      <c r="F920" s="446" t="s">
        <v>671</v>
      </c>
      <c r="G920" s="447">
        <v>2</v>
      </c>
      <c r="H920" s="448">
        <v>29.92</v>
      </c>
      <c r="I920" s="447">
        <v>59.83</v>
      </c>
      <c r="J920" s="460">
        <v>2</v>
      </c>
      <c r="K920" s="448">
        <v>6.99</v>
      </c>
      <c r="L920" s="448">
        <v>13.98</v>
      </c>
      <c r="M920" s="448">
        <f t="shared" si="28"/>
        <v>-45.85</v>
      </c>
      <c r="N920" s="448">
        <f t="shared" si="29"/>
        <v>-76.63</v>
      </c>
      <c r="O920" s="461"/>
    </row>
    <row r="921" s="419" customFormat="1" customHeight="1" spans="1:15">
      <c r="A921" s="443" t="s">
        <v>2503</v>
      </c>
      <c r="B921" s="444" t="s">
        <v>2504</v>
      </c>
      <c r="C921" s="445"/>
      <c r="D921" s="446" t="s">
        <v>703</v>
      </c>
      <c r="E921" s="446" t="s">
        <v>672</v>
      </c>
      <c r="F921" s="446" t="s">
        <v>671</v>
      </c>
      <c r="G921" s="447">
        <v>2</v>
      </c>
      <c r="H921" s="448">
        <v>1106.2</v>
      </c>
      <c r="I921" s="447">
        <v>2212.39</v>
      </c>
      <c r="J921" s="460">
        <v>2</v>
      </c>
      <c r="K921" s="448">
        <v>310.91</v>
      </c>
      <c r="L921" s="448">
        <v>621.82</v>
      </c>
      <c r="M921" s="448">
        <f t="shared" si="28"/>
        <v>-1590.57</v>
      </c>
      <c r="N921" s="448">
        <f t="shared" si="29"/>
        <v>-71.89</v>
      </c>
      <c r="O921" s="461"/>
    </row>
    <row r="922" s="419" customFormat="1" customHeight="1" spans="1:15">
      <c r="A922" s="443" t="s">
        <v>2505</v>
      </c>
      <c r="B922" s="444" t="s">
        <v>2506</v>
      </c>
      <c r="C922" s="445"/>
      <c r="D922" s="446" t="s">
        <v>703</v>
      </c>
      <c r="E922" s="446" t="s">
        <v>675</v>
      </c>
      <c r="F922" s="446" t="s">
        <v>671</v>
      </c>
      <c r="G922" s="447">
        <v>1</v>
      </c>
      <c r="H922" s="448">
        <v>1683.76</v>
      </c>
      <c r="I922" s="447">
        <v>1683.76</v>
      </c>
      <c r="J922" s="460">
        <v>1</v>
      </c>
      <c r="K922" s="448">
        <v>393.39</v>
      </c>
      <c r="L922" s="448">
        <v>393.39</v>
      </c>
      <c r="M922" s="448">
        <f t="shared" si="28"/>
        <v>-1290.37</v>
      </c>
      <c r="N922" s="448">
        <f t="shared" si="29"/>
        <v>-76.64</v>
      </c>
      <c r="O922" s="461"/>
    </row>
    <row r="923" s="419" customFormat="1" customHeight="1" spans="1:15">
      <c r="A923" s="443" t="s">
        <v>2507</v>
      </c>
      <c r="B923" s="444" t="s">
        <v>2508</v>
      </c>
      <c r="C923" s="445"/>
      <c r="D923" s="446" t="s">
        <v>703</v>
      </c>
      <c r="E923" s="446" t="s">
        <v>675</v>
      </c>
      <c r="F923" s="446" t="s">
        <v>671</v>
      </c>
      <c r="G923" s="447">
        <v>2</v>
      </c>
      <c r="H923" s="448">
        <v>7.76</v>
      </c>
      <c r="I923" s="447">
        <v>15.52</v>
      </c>
      <c r="J923" s="460">
        <v>2</v>
      </c>
      <c r="K923" s="448">
        <v>1.81</v>
      </c>
      <c r="L923" s="448">
        <v>3.62</v>
      </c>
      <c r="M923" s="448">
        <f t="shared" si="28"/>
        <v>-11.9</v>
      </c>
      <c r="N923" s="448">
        <f t="shared" si="29"/>
        <v>-76.68</v>
      </c>
      <c r="O923" s="461"/>
    </row>
    <row r="924" s="419" customFormat="1" customHeight="1" spans="1:15">
      <c r="A924" s="443" t="s">
        <v>2509</v>
      </c>
      <c r="B924" s="444" t="s">
        <v>2510</v>
      </c>
      <c r="C924" s="445"/>
      <c r="D924" s="446" t="s">
        <v>703</v>
      </c>
      <c r="E924" s="446" t="s">
        <v>675</v>
      </c>
      <c r="F924" s="446" t="s">
        <v>671</v>
      </c>
      <c r="G924" s="447">
        <v>1</v>
      </c>
      <c r="H924" s="448">
        <v>1793.16</v>
      </c>
      <c r="I924" s="447">
        <v>1793.16</v>
      </c>
      <c r="J924" s="460">
        <v>1</v>
      </c>
      <c r="K924" s="448">
        <v>418.95</v>
      </c>
      <c r="L924" s="448">
        <v>418.95</v>
      </c>
      <c r="M924" s="448">
        <f t="shared" si="28"/>
        <v>-1374.21</v>
      </c>
      <c r="N924" s="448">
        <f t="shared" si="29"/>
        <v>-76.64</v>
      </c>
      <c r="O924" s="461"/>
    </row>
    <row r="925" s="419" customFormat="1" customHeight="1" spans="1:15">
      <c r="A925" s="443" t="s">
        <v>2511</v>
      </c>
      <c r="B925" s="444" t="s">
        <v>2512</v>
      </c>
      <c r="C925" s="445"/>
      <c r="D925" s="446" t="s">
        <v>703</v>
      </c>
      <c r="E925" s="446" t="s">
        <v>672</v>
      </c>
      <c r="F925" s="446" t="s">
        <v>671</v>
      </c>
      <c r="G925" s="447">
        <v>3</v>
      </c>
      <c r="H925" s="448">
        <v>336.29</v>
      </c>
      <c r="I925" s="447">
        <v>1008.86</v>
      </c>
      <c r="J925" s="460">
        <v>3</v>
      </c>
      <c r="K925" s="448">
        <v>94.52</v>
      </c>
      <c r="L925" s="448">
        <v>283.56</v>
      </c>
      <c r="M925" s="448">
        <f t="shared" si="28"/>
        <v>-725.3</v>
      </c>
      <c r="N925" s="448">
        <f t="shared" si="29"/>
        <v>-71.89</v>
      </c>
      <c r="O925" s="461"/>
    </row>
    <row r="926" s="419" customFormat="1" customHeight="1" spans="1:15">
      <c r="A926" s="443" t="s">
        <v>2513</v>
      </c>
      <c r="B926" s="444" t="s">
        <v>2514</v>
      </c>
      <c r="C926" s="445"/>
      <c r="D926" s="446" t="s">
        <v>703</v>
      </c>
      <c r="E926" s="446" t="s">
        <v>672</v>
      </c>
      <c r="F926" s="446" t="s">
        <v>671</v>
      </c>
      <c r="G926" s="447">
        <v>2</v>
      </c>
      <c r="H926" s="448">
        <v>110.62</v>
      </c>
      <c r="I926" s="447">
        <v>221.24</v>
      </c>
      <c r="J926" s="460">
        <v>2</v>
      </c>
      <c r="K926" s="448">
        <v>31.09</v>
      </c>
      <c r="L926" s="448">
        <v>62.18</v>
      </c>
      <c r="M926" s="448">
        <f t="shared" si="28"/>
        <v>-159.06</v>
      </c>
      <c r="N926" s="448">
        <f t="shared" si="29"/>
        <v>-71.89</v>
      </c>
      <c r="O926" s="461"/>
    </row>
    <row r="927" s="419" customFormat="1" customHeight="1" spans="1:15">
      <c r="A927" s="443" t="s">
        <v>2515</v>
      </c>
      <c r="B927" s="444" t="s">
        <v>2516</v>
      </c>
      <c r="C927" s="445"/>
      <c r="D927" s="446" t="s">
        <v>703</v>
      </c>
      <c r="E927" s="446" t="s">
        <v>675</v>
      </c>
      <c r="F927" s="446" t="s">
        <v>671</v>
      </c>
      <c r="G927" s="447">
        <v>3</v>
      </c>
      <c r="H927" s="448">
        <v>63.25</v>
      </c>
      <c r="I927" s="447">
        <v>189.74</v>
      </c>
      <c r="J927" s="460">
        <v>3</v>
      </c>
      <c r="K927" s="448">
        <v>14.78</v>
      </c>
      <c r="L927" s="448">
        <v>44.34</v>
      </c>
      <c r="M927" s="448">
        <f t="shared" si="28"/>
        <v>-145.4</v>
      </c>
      <c r="N927" s="448">
        <f t="shared" si="29"/>
        <v>-76.63</v>
      </c>
      <c r="O927" s="461"/>
    </row>
    <row r="928" s="419" customFormat="1" customHeight="1" spans="1:15">
      <c r="A928" s="443" t="s">
        <v>2517</v>
      </c>
      <c r="B928" s="444" t="s">
        <v>2518</v>
      </c>
      <c r="C928" s="445"/>
      <c r="D928" s="446" t="s">
        <v>703</v>
      </c>
      <c r="E928" s="446" t="s">
        <v>675</v>
      </c>
      <c r="F928" s="446" t="s">
        <v>671</v>
      </c>
      <c r="G928" s="447">
        <v>2</v>
      </c>
      <c r="H928" s="448">
        <v>333.33</v>
      </c>
      <c r="I928" s="447">
        <v>666.66</v>
      </c>
      <c r="J928" s="460">
        <v>2</v>
      </c>
      <c r="K928" s="448">
        <v>77.88</v>
      </c>
      <c r="L928" s="448">
        <v>155.76</v>
      </c>
      <c r="M928" s="448">
        <f t="shared" si="28"/>
        <v>-510.9</v>
      </c>
      <c r="N928" s="448">
        <f t="shared" si="29"/>
        <v>-76.64</v>
      </c>
      <c r="O928" s="461"/>
    </row>
    <row r="929" s="419" customFormat="1" customHeight="1" spans="1:15">
      <c r="A929" s="443" t="s">
        <v>2519</v>
      </c>
      <c r="B929" s="444" t="s">
        <v>2520</v>
      </c>
      <c r="C929" s="445"/>
      <c r="D929" s="446" t="s">
        <v>703</v>
      </c>
      <c r="E929" s="446" t="s">
        <v>675</v>
      </c>
      <c r="F929" s="446" t="s">
        <v>671</v>
      </c>
      <c r="G929" s="447">
        <v>3</v>
      </c>
      <c r="H929" s="448">
        <v>41.03</v>
      </c>
      <c r="I929" s="447">
        <v>123.08</v>
      </c>
      <c r="J929" s="460">
        <v>3</v>
      </c>
      <c r="K929" s="448">
        <v>9.59</v>
      </c>
      <c r="L929" s="448">
        <v>28.77</v>
      </c>
      <c r="M929" s="448">
        <f t="shared" si="28"/>
        <v>-94.31</v>
      </c>
      <c r="N929" s="448">
        <f t="shared" si="29"/>
        <v>-76.62</v>
      </c>
      <c r="O929" s="461"/>
    </row>
    <row r="930" s="419" customFormat="1" customHeight="1" spans="1:15">
      <c r="A930" s="443" t="s">
        <v>2521</v>
      </c>
      <c r="B930" s="444" t="s">
        <v>2522</v>
      </c>
      <c r="C930" s="445"/>
      <c r="D930" s="446" t="s">
        <v>703</v>
      </c>
      <c r="E930" s="446" t="s">
        <v>675</v>
      </c>
      <c r="F930" s="446" t="s">
        <v>671</v>
      </c>
      <c r="G930" s="447">
        <v>3</v>
      </c>
      <c r="H930" s="448">
        <v>203.42</v>
      </c>
      <c r="I930" s="447">
        <v>610.25</v>
      </c>
      <c r="J930" s="460">
        <v>3</v>
      </c>
      <c r="K930" s="448">
        <v>47.53</v>
      </c>
      <c r="L930" s="448">
        <v>142.59</v>
      </c>
      <c r="M930" s="448">
        <f t="shared" si="28"/>
        <v>-467.66</v>
      </c>
      <c r="N930" s="448">
        <f t="shared" si="29"/>
        <v>-76.63</v>
      </c>
      <c r="O930" s="461"/>
    </row>
    <row r="931" s="419" customFormat="1" customHeight="1" spans="1:15">
      <c r="A931" s="443" t="s">
        <v>2523</v>
      </c>
      <c r="B931" s="444" t="s">
        <v>2524</v>
      </c>
      <c r="C931" s="445"/>
      <c r="D931" s="446" t="s">
        <v>703</v>
      </c>
      <c r="E931" s="446" t="s">
        <v>675</v>
      </c>
      <c r="F931" s="446" t="s">
        <v>671</v>
      </c>
      <c r="G931" s="447">
        <v>1</v>
      </c>
      <c r="H931" s="448">
        <v>63.03</v>
      </c>
      <c r="I931" s="447">
        <v>63.03</v>
      </c>
      <c r="J931" s="460">
        <v>1</v>
      </c>
      <c r="K931" s="448">
        <v>14.73</v>
      </c>
      <c r="L931" s="448">
        <v>14.73</v>
      </c>
      <c r="M931" s="448">
        <f t="shared" si="28"/>
        <v>-48.3</v>
      </c>
      <c r="N931" s="448">
        <f t="shared" si="29"/>
        <v>-76.63</v>
      </c>
      <c r="O931" s="461"/>
    </row>
    <row r="932" s="419" customFormat="1" customHeight="1" spans="1:15">
      <c r="A932" s="443" t="s">
        <v>2525</v>
      </c>
      <c r="B932" s="444" t="s">
        <v>2526</v>
      </c>
      <c r="C932" s="445"/>
      <c r="D932" s="446" t="s">
        <v>703</v>
      </c>
      <c r="E932" s="446" t="s">
        <v>675</v>
      </c>
      <c r="F932" s="446" t="s">
        <v>671</v>
      </c>
      <c r="G932" s="447">
        <v>1</v>
      </c>
      <c r="H932" s="448">
        <v>64.1</v>
      </c>
      <c r="I932" s="447">
        <v>64.1</v>
      </c>
      <c r="J932" s="460">
        <v>1</v>
      </c>
      <c r="K932" s="448">
        <v>14.98</v>
      </c>
      <c r="L932" s="448">
        <v>14.98</v>
      </c>
      <c r="M932" s="448">
        <f t="shared" si="28"/>
        <v>-49.12</v>
      </c>
      <c r="N932" s="448">
        <f t="shared" si="29"/>
        <v>-76.63</v>
      </c>
      <c r="O932" s="461"/>
    </row>
    <row r="933" s="419" customFormat="1" customHeight="1" spans="1:15">
      <c r="A933" s="443" t="s">
        <v>2527</v>
      </c>
      <c r="B933" s="444" t="s">
        <v>2528</v>
      </c>
      <c r="C933" s="445"/>
      <c r="D933" s="446" t="s">
        <v>703</v>
      </c>
      <c r="E933" s="446" t="s">
        <v>675</v>
      </c>
      <c r="F933" s="446" t="s">
        <v>671</v>
      </c>
      <c r="G933" s="447">
        <v>4</v>
      </c>
      <c r="H933" s="448">
        <v>19.83</v>
      </c>
      <c r="I933" s="447">
        <v>79.31</v>
      </c>
      <c r="J933" s="460">
        <v>4</v>
      </c>
      <c r="K933" s="448">
        <v>4.63</v>
      </c>
      <c r="L933" s="448">
        <v>18.52</v>
      </c>
      <c r="M933" s="448">
        <f t="shared" si="28"/>
        <v>-60.79</v>
      </c>
      <c r="N933" s="448">
        <f t="shared" si="29"/>
        <v>-76.65</v>
      </c>
      <c r="O933" s="461"/>
    </row>
    <row r="934" s="419" customFormat="1" customHeight="1" spans="1:15">
      <c r="A934" s="443" t="s">
        <v>2529</v>
      </c>
      <c r="B934" s="444" t="s">
        <v>2530</v>
      </c>
      <c r="C934" s="445"/>
      <c r="D934" s="446" t="s">
        <v>703</v>
      </c>
      <c r="E934" s="446" t="s">
        <v>672</v>
      </c>
      <c r="F934" s="446" t="s">
        <v>671</v>
      </c>
      <c r="G934" s="447">
        <v>2</v>
      </c>
      <c r="H934" s="448">
        <v>24.78</v>
      </c>
      <c r="I934" s="447">
        <v>49.56</v>
      </c>
      <c r="J934" s="460">
        <v>2</v>
      </c>
      <c r="K934" s="448">
        <v>6.97</v>
      </c>
      <c r="L934" s="448">
        <v>13.94</v>
      </c>
      <c r="M934" s="448">
        <f t="shared" si="28"/>
        <v>-35.62</v>
      </c>
      <c r="N934" s="448">
        <f t="shared" si="29"/>
        <v>-71.87</v>
      </c>
      <c r="O934" s="461"/>
    </row>
    <row r="935" s="419" customFormat="1" customHeight="1" spans="1:15">
      <c r="A935" s="443" t="s">
        <v>2531</v>
      </c>
      <c r="B935" s="444" t="s">
        <v>2532</v>
      </c>
      <c r="C935" s="445"/>
      <c r="D935" s="446" t="s">
        <v>2533</v>
      </c>
      <c r="E935" s="446" t="s">
        <v>675</v>
      </c>
      <c r="F935" s="446" t="s">
        <v>671</v>
      </c>
      <c r="G935" s="447">
        <v>1</v>
      </c>
      <c r="H935" s="448">
        <v>275.86</v>
      </c>
      <c r="I935" s="447">
        <v>275.86</v>
      </c>
      <c r="J935" s="460">
        <v>1</v>
      </c>
      <c r="K935" s="448">
        <v>64.45</v>
      </c>
      <c r="L935" s="448">
        <v>64.45</v>
      </c>
      <c r="M935" s="448">
        <f t="shared" si="28"/>
        <v>-211.41</v>
      </c>
      <c r="N935" s="448">
        <f t="shared" si="29"/>
        <v>-76.64</v>
      </c>
      <c r="O935" s="461"/>
    </row>
    <row r="936" s="419" customFormat="1" customHeight="1" spans="1:15">
      <c r="A936" s="443" t="s">
        <v>2534</v>
      </c>
      <c r="B936" s="444" t="s">
        <v>2535</v>
      </c>
      <c r="C936" s="445"/>
      <c r="D936" s="446" t="s">
        <v>703</v>
      </c>
      <c r="E936" s="446" t="s">
        <v>675</v>
      </c>
      <c r="F936" s="446" t="s">
        <v>671</v>
      </c>
      <c r="G936" s="447">
        <v>3</v>
      </c>
      <c r="H936" s="448">
        <v>20</v>
      </c>
      <c r="I936" s="447">
        <v>60</v>
      </c>
      <c r="J936" s="460">
        <v>3</v>
      </c>
      <c r="K936" s="448">
        <v>4.67</v>
      </c>
      <c r="L936" s="448">
        <v>14.01</v>
      </c>
      <c r="M936" s="448">
        <f t="shared" si="28"/>
        <v>-45.99</v>
      </c>
      <c r="N936" s="448">
        <f t="shared" si="29"/>
        <v>-76.65</v>
      </c>
      <c r="O936" s="461"/>
    </row>
    <row r="937" s="419" customFormat="1" customHeight="1" spans="1:15">
      <c r="A937" s="443" t="s">
        <v>2536</v>
      </c>
      <c r="B937" s="444" t="s">
        <v>2537</v>
      </c>
      <c r="C937" s="445"/>
      <c r="D937" s="446" t="s">
        <v>703</v>
      </c>
      <c r="E937" s="446" t="s">
        <v>675</v>
      </c>
      <c r="F937" s="446" t="s">
        <v>671</v>
      </c>
      <c r="G937" s="447">
        <v>2</v>
      </c>
      <c r="H937" s="448">
        <v>27.05</v>
      </c>
      <c r="I937" s="447">
        <v>54.09</v>
      </c>
      <c r="J937" s="460">
        <v>2</v>
      </c>
      <c r="K937" s="448">
        <v>6.32</v>
      </c>
      <c r="L937" s="448">
        <v>12.64</v>
      </c>
      <c r="M937" s="448">
        <f t="shared" si="28"/>
        <v>-41.45</v>
      </c>
      <c r="N937" s="448">
        <f t="shared" si="29"/>
        <v>-76.63</v>
      </c>
      <c r="O937" s="461"/>
    </row>
    <row r="938" s="419" customFormat="1" customHeight="1" spans="1:15">
      <c r="A938" s="443" t="s">
        <v>2538</v>
      </c>
      <c r="B938" s="444" t="s">
        <v>2539</v>
      </c>
      <c r="C938" s="445"/>
      <c r="D938" s="446" t="s">
        <v>703</v>
      </c>
      <c r="E938" s="446" t="s">
        <v>675</v>
      </c>
      <c r="F938" s="446" t="s">
        <v>671</v>
      </c>
      <c r="G938" s="447">
        <v>4</v>
      </c>
      <c r="H938" s="448">
        <v>29.92</v>
      </c>
      <c r="I938" s="447">
        <v>119.66</v>
      </c>
      <c r="J938" s="460">
        <v>4</v>
      </c>
      <c r="K938" s="448">
        <v>6.99</v>
      </c>
      <c r="L938" s="448">
        <v>27.96</v>
      </c>
      <c r="M938" s="448">
        <f t="shared" si="28"/>
        <v>-91.7</v>
      </c>
      <c r="N938" s="448">
        <f t="shared" si="29"/>
        <v>-76.63</v>
      </c>
      <c r="O938" s="461"/>
    </row>
    <row r="939" s="419" customFormat="1" customHeight="1" spans="1:15">
      <c r="A939" s="443" t="s">
        <v>2540</v>
      </c>
      <c r="B939" s="444" t="s">
        <v>2541</v>
      </c>
      <c r="C939" s="445"/>
      <c r="D939" s="446" t="s">
        <v>703</v>
      </c>
      <c r="E939" s="446" t="s">
        <v>675</v>
      </c>
      <c r="F939" s="446" t="s">
        <v>671</v>
      </c>
      <c r="G939" s="447">
        <v>4</v>
      </c>
      <c r="H939" s="448">
        <v>61.56</v>
      </c>
      <c r="I939" s="447">
        <v>246.22</v>
      </c>
      <c r="J939" s="460">
        <v>4</v>
      </c>
      <c r="K939" s="448">
        <v>14.38</v>
      </c>
      <c r="L939" s="448">
        <v>57.52</v>
      </c>
      <c r="M939" s="448">
        <f t="shared" si="28"/>
        <v>-188.7</v>
      </c>
      <c r="N939" s="448">
        <f t="shared" si="29"/>
        <v>-76.64</v>
      </c>
      <c r="O939" s="461"/>
    </row>
    <row r="940" s="419" customFormat="1" customHeight="1" spans="1:15">
      <c r="A940" s="443" t="s">
        <v>2542</v>
      </c>
      <c r="B940" s="444" t="s">
        <v>2543</v>
      </c>
      <c r="C940" s="445"/>
      <c r="D940" s="446" t="s">
        <v>703</v>
      </c>
      <c r="E940" s="446" t="s">
        <v>675</v>
      </c>
      <c r="F940" s="446" t="s">
        <v>671</v>
      </c>
      <c r="G940" s="447">
        <v>4</v>
      </c>
      <c r="H940" s="448">
        <v>77.18</v>
      </c>
      <c r="I940" s="447">
        <v>308.72</v>
      </c>
      <c r="J940" s="460">
        <v>4</v>
      </c>
      <c r="K940" s="448">
        <v>18.03</v>
      </c>
      <c r="L940" s="448">
        <v>72.12</v>
      </c>
      <c r="M940" s="448">
        <f t="shared" si="28"/>
        <v>-236.6</v>
      </c>
      <c r="N940" s="448">
        <f t="shared" si="29"/>
        <v>-76.64</v>
      </c>
      <c r="O940" s="461"/>
    </row>
    <row r="941" s="419" customFormat="1" customHeight="1" spans="1:15">
      <c r="A941" s="443" t="s">
        <v>2544</v>
      </c>
      <c r="B941" s="444" t="s">
        <v>2545</v>
      </c>
      <c r="C941" s="445"/>
      <c r="D941" s="446" t="s">
        <v>703</v>
      </c>
      <c r="E941" s="446" t="s">
        <v>675</v>
      </c>
      <c r="F941" s="446" t="s">
        <v>671</v>
      </c>
      <c r="G941" s="447">
        <v>2</v>
      </c>
      <c r="H941" s="448">
        <v>69.66</v>
      </c>
      <c r="I941" s="447">
        <v>139.32</v>
      </c>
      <c r="J941" s="460">
        <v>2</v>
      </c>
      <c r="K941" s="448">
        <v>16.28</v>
      </c>
      <c r="L941" s="448">
        <v>32.56</v>
      </c>
      <c r="M941" s="448">
        <f t="shared" si="28"/>
        <v>-106.76</v>
      </c>
      <c r="N941" s="448">
        <f t="shared" si="29"/>
        <v>-76.63</v>
      </c>
      <c r="O941" s="461"/>
    </row>
    <row r="942" s="419" customFormat="1" customHeight="1" spans="1:15">
      <c r="A942" s="443" t="s">
        <v>2546</v>
      </c>
      <c r="B942" s="444" t="s">
        <v>2547</v>
      </c>
      <c r="C942" s="445"/>
      <c r="D942" s="446" t="s">
        <v>703</v>
      </c>
      <c r="E942" s="446" t="s">
        <v>675</v>
      </c>
      <c r="F942" s="446" t="s">
        <v>671</v>
      </c>
      <c r="G942" s="447">
        <v>3</v>
      </c>
      <c r="H942" s="448">
        <v>93.82</v>
      </c>
      <c r="I942" s="447">
        <v>281.47</v>
      </c>
      <c r="J942" s="460">
        <v>3</v>
      </c>
      <c r="K942" s="448">
        <v>21.92</v>
      </c>
      <c r="L942" s="448">
        <v>65.76</v>
      </c>
      <c r="M942" s="448">
        <f t="shared" si="28"/>
        <v>-215.71</v>
      </c>
      <c r="N942" s="448">
        <f t="shared" si="29"/>
        <v>-76.64</v>
      </c>
      <c r="O942" s="461"/>
    </row>
    <row r="943" s="419" customFormat="1" customHeight="1" spans="1:15">
      <c r="A943" s="443" t="s">
        <v>2548</v>
      </c>
      <c r="B943" s="444" t="s">
        <v>2549</v>
      </c>
      <c r="C943" s="445"/>
      <c r="D943" s="446" t="s">
        <v>703</v>
      </c>
      <c r="E943" s="446" t="s">
        <v>675</v>
      </c>
      <c r="F943" s="446" t="s">
        <v>671</v>
      </c>
      <c r="G943" s="447">
        <v>3</v>
      </c>
      <c r="H943" s="448">
        <v>114.82</v>
      </c>
      <c r="I943" s="447">
        <v>344.45</v>
      </c>
      <c r="J943" s="460">
        <v>3</v>
      </c>
      <c r="K943" s="448">
        <v>26.83</v>
      </c>
      <c r="L943" s="448">
        <v>80.49</v>
      </c>
      <c r="M943" s="448">
        <f t="shared" si="28"/>
        <v>-263.96</v>
      </c>
      <c r="N943" s="448">
        <f t="shared" si="29"/>
        <v>-76.63</v>
      </c>
      <c r="O943" s="461"/>
    </row>
    <row r="944" s="419" customFormat="1" customHeight="1" spans="1:15">
      <c r="A944" s="443" t="s">
        <v>2550</v>
      </c>
      <c r="B944" s="444" t="s">
        <v>2551</v>
      </c>
      <c r="C944" s="445"/>
      <c r="D944" s="446" t="s">
        <v>703</v>
      </c>
      <c r="E944" s="446" t="s">
        <v>675</v>
      </c>
      <c r="F944" s="446" t="s">
        <v>671</v>
      </c>
      <c r="G944" s="447">
        <v>3</v>
      </c>
      <c r="H944" s="448">
        <v>426.42</v>
      </c>
      <c r="I944" s="447">
        <v>1279.27</v>
      </c>
      <c r="J944" s="460">
        <v>3</v>
      </c>
      <c r="K944" s="448">
        <v>99.63</v>
      </c>
      <c r="L944" s="448">
        <v>298.89</v>
      </c>
      <c r="M944" s="448">
        <f t="shared" si="28"/>
        <v>-980.38</v>
      </c>
      <c r="N944" s="448">
        <f t="shared" si="29"/>
        <v>-76.64</v>
      </c>
      <c r="O944" s="461"/>
    </row>
    <row r="945" s="419" customFormat="1" customHeight="1" spans="1:15">
      <c r="A945" s="443" t="s">
        <v>2552</v>
      </c>
      <c r="B945" s="444" t="s">
        <v>2553</v>
      </c>
      <c r="C945" s="445"/>
      <c r="D945" s="446" t="s">
        <v>703</v>
      </c>
      <c r="E945" s="446" t="s">
        <v>675</v>
      </c>
      <c r="F945" s="446" t="s">
        <v>671</v>
      </c>
      <c r="G945" s="447">
        <v>1</v>
      </c>
      <c r="H945" s="448">
        <v>290.6</v>
      </c>
      <c r="I945" s="447">
        <v>290.6</v>
      </c>
      <c r="J945" s="460">
        <v>1</v>
      </c>
      <c r="K945" s="448">
        <v>67.9</v>
      </c>
      <c r="L945" s="448">
        <v>67.9</v>
      </c>
      <c r="M945" s="448">
        <f t="shared" si="28"/>
        <v>-222.7</v>
      </c>
      <c r="N945" s="448">
        <f t="shared" si="29"/>
        <v>-76.63</v>
      </c>
      <c r="O945" s="461"/>
    </row>
    <row r="946" s="419" customFormat="1" customHeight="1" spans="1:15">
      <c r="A946" s="443" t="s">
        <v>2554</v>
      </c>
      <c r="B946" s="444" t="s">
        <v>2555</v>
      </c>
      <c r="C946" s="445"/>
      <c r="D946" s="446" t="s">
        <v>703</v>
      </c>
      <c r="E946" s="446" t="s">
        <v>675</v>
      </c>
      <c r="F946" s="446" t="s">
        <v>671</v>
      </c>
      <c r="G946" s="447">
        <v>3</v>
      </c>
      <c r="H946" s="448">
        <v>541.88</v>
      </c>
      <c r="I946" s="447">
        <v>1625.64</v>
      </c>
      <c r="J946" s="460">
        <v>3</v>
      </c>
      <c r="K946" s="448">
        <v>126.61</v>
      </c>
      <c r="L946" s="448">
        <v>379.83</v>
      </c>
      <c r="M946" s="448">
        <f t="shared" si="28"/>
        <v>-1245.81</v>
      </c>
      <c r="N946" s="448">
        <f t="shared" si="29"/>
        <v>-76.64</v>
      </c>
      <c r="O946" s="461"/>
    </row>
    <row r="947" s="419" customFormat="1" customHeight="1" spans="1:15">
      <c r="A947" s="443" t="s">
        <v>2556</v>
      </c>
      <c r="B947" s="444" t="s">
        <v>2557</v>
      </c>
      <c r="C947" s="445"/>
      <c r="D947" s="446" t="s">
        <v>703</v>
      </c>
      <c r="E947" s="446" t="s">
        <v>675</v>
      </c>
      <c r="F947" s="446" t="s">
        <v>671</v>
      </c>
      <c r="G947" s="447">
        <v>2</v>
      </c>
      <c r="H947" s="448">
        <v>27.35</v>
      </c>
      <c r="I947" s="447">
        <v>54.7</v>
      </c>
      <c r="J947" s="460">
        <v>2</v>
      </c>
      <c r="K947" s="448">
        <v>6.39</v>
      </c>
      <c r="L947" s="448">
        <v>12.78</v>
      </c>
      <c r="M947" s="448">
        <f t="shared" si="28"/>
        <v>-41.92</v>
      </c>
      <c r="N947" s="448">
        <f t="shared" si="29"/>
        <v>-76.64</v>
      </c>
      <c r="O947" s="461"/>
    </row>
    <row r="948" s="419" customFormat="1" customHeight="1" spans="1:15">
      <c r="A948" s="443" t="s">
        <v>2558</v>
      </c>
      <c r="B948" s="444" t="s">
        <v>2559</v>
      </c>
      <c r="C948" s="445"/>
      <c r="D948" s="446" t="s">
        <v>703</v>
      </c>
      <c r="E948" s="446" t="s">
        <v>675</v>
      </c>
      <c r="F948" s="446" t="s">
        <v>671</v>
      </c>
      <c r="G948" s="447">
        <v>6</v>
      </c>
      <c r="H948" s="448">
        <v>58.12</v>
      </c>
      <c r="I948" s="447">
        <v>348.72</v>
      </c>
      <c r="J948" s="460">
        <v>6</v>
      </c>
      <c r="K948" s="448">
        <v>13.58</v>
      </c>
      <c r="L948" s="448">
        <v>81.48</v>
      </c>
      <c r="M948" s="448">
        <f t="shared" si="28"/>
        <v>-267.24</v>
      </c>
      <c r="N948" s="448">
        <f t="shared" si="29"/>
        <v>-76.63</v>
      </c>
      <c r="O948" s="461"/>
    </row>
    <row r="949" s="419" customFormat="1" customHeight="1" spans="1:15">
      <c r="A949" s="443" t="s">
        <v>2560</v>
      </c>
      <c r="B949" s="444" t="s">
        <v>2561</v>
      </c>
      <c r="C949" s="445"/>
      <c r="D949" s="446" t="s">
        <v>703</v>
      </c>
      <c r="E949" s="446" t="s">
        <v>675</v>
      </c>
      <c r="F949" s="446" t="s">
        <v>671</v>
      </c>
      <c r="G949" s="447">
        <v>6</v>
      </c>
      <c r="H949" s="448">
        <v>36.32</v>
      </c>
      <c r="I949" s="447">
        <v>217.92</v>
      </c>
      <c r="J949" s="460">
        <v>6</v>
      </c>
      <c r="K949" s="448">
        <v>8.49</v>
      </c>
      <c r="L949" s="448">
        <v>50.94</v>
      </c>
      <c r="M949" s="448">
        <f t="shared" si="28"/>
        <v>-166.98</v>
      </c>
      <c r="N949" s="448">
        <f t="shared" si="29"/>
        <v>-76.62</v>
      </c>
      <c r="O949" s="461"/>
    </row>
    <row r="950" s="419" customFormat="1" customHeight="1" spans="1:15">
      <c r="A950" s="443" t="s">
        <v>2562</v>
      </c>
      <c r="B950" s="444" t="s">
        <v>2563</v>
      </c>
      <c r="C950" s="445"/>
      <c r="D950" s="446" t="s">
        <v>703</v>
      </c>
      <c r="E950" s="446" t="s">
        <v>675</v>
      </c>
      <c r="F950" s="446" t="s">
        <v>671</v>
      </c>
      <c r="G950" s="447">
        <v>6</v>
      </c>
      <c r="H950" s="448">
        <v>47.86</v>
      </c>
      <c r="I950" s="447">
        <v>287.18</v>
      </c>
      <c r="J950" s="460">
        <v>6</v>
      </c>
      <c r="K950" s="448">
        <v>11.18</v>
      </c>
      <c r="L950" s="448">
        <v>67.08</v>
      </c>
      <c r="M950" s="448">
        <f t="shared" si="28"/>
        <v>-220.1</v>
      </c>
      <c r="N950" s="448">
        <f t="shared" si="29"/>
        <v>-76.64</v>
      </c>
      <c r="O950" s="461"/>
    </row>
    <row r="951" s="419" customFormat="1" customHeight="1" spans="1:15">
      <c r="A951" s="443" t="s">
        <v>2564</v>
      </c>
      <c r="B951" s="444" t="s">
        <v>2565</v>
      </c>
      <c r="C951" s="445"/>
      <c r="D951" s="446" t="s">
        <v>703</v>
      </c>
      <c r="E951" s="446" t="s">
        <v>675</v>
      </c>
      <c r="F951" s="446" t="s">
        <v>671</v>
      </c>
      <c r="G951" s="447">
        <v>3</v>
      </c>
      <c r="H951" s="448">
        <v>101.85</v>
      </c>
      <c r="I951" s="447">
        <v>305.56</v>
      </c>
      <c r="J951" s="460">
        <v>3</v>
      </c>
      <c r="K951" s="448">
        <v>23.8</v>
      </c>
      <c r="L951" s="448">
        <v>71.4</v>
      </c>
      <c r="M951" s="448">
        <f t="shared" si="28"/>
        <v>-234.16</v>
      </c>
      <c r="N951" s="448">
        <f t="shared" si="29"/>
        <v>-76.63</v>
      </c>
      <c r="O951" s="461"/>
    </row>
    <row r="952" s="419" customFormat="1" customHeight="1" spans="1:15">
      <c r="A952" s="443" t="s">
        <v>2566</v>
      </c>
      <c r="B952" s="444" t="s">
        <v>2567</v>
      </c>
      <c r="C952" s="445"/>
      <c r="D952" s="446" t="s">
        <v>703</v>
      </c>
      <c r="E952" s="446" t="s">
        <v>675</v>
      </c>
      <c r="F952" s="446" t="s">
        <v>671</v>
      </c>
      <c r="G952" s="447">
        <v>2</v>
      </c>
      <c r="H952" s="448">
        <v>63.68</v>
      </c>
      <c r="I952" s="447">
        <v>127.36</v>
      </c>
      <c r="J952" s="460">
        <v>2</v>
      </c>
      <c r="K952" s="448">
        <v>14.88</v>
      </c>
      <c r="L952" s="448">
        <v>29.76</v>
      </c>
      <c r="M952" s="448">
        <f t="shared" si="28"/>
        <v>-97.6</v>
      </c>
      <c r="N952" s="448">
        <f t="shared" si="29"/>
        <v>-76.63</v>
      </c>
      <c r="O952" s="461"/>
    </row>
    <row r="953" s="419" customFormat="1" customHeight="1" spans="1:15">
      <c r="A953" s="443" t="s">
        <v>2568</v>
      </c>
      <c r="B953" s="444" t="s">
        <v>2569</v>
      </c>
      <c r="C953" s="445"/>
      <c r="D953" s="446" t="s">
        <v>703</v>
      </c>
      <c r="E953" s="446" t="s">
        <v>672</v>
      </c>
      <c r="F953" s="446" t="s">
        <v>671</v>
      </c>
      <c r="G953" s="447">
        <v>4</v>
      </c>
      <c r="H953" s="448">
        <v>121.4</v>
      </c>
      <c r="I953" s="447">
        <v>485.61</v>
      </c>
      <c r="J953" s="460">
        <v>4</v>
      </c>
      <c r="K953" s="448">
        <v>34.12</v>
      </c>
      <c r="L953" s="448">
        <v>136.48</v>
      </c>
      <c r="M953" s="448">
        <f t="shared" si="28"/>
        <v>-349.13</v>
      </c>
      <c r="N953" s="448">
        <f t="shared" si="29"/>
        <v>-71.9</v>
      </c>
      <c r="O953" s="461"/>
    </row>
    <row r="954" s="419" customFormat="1" customHeight="1" spans="1:15">
      <c r="A954" s="443" t="s">
        <v>2570</v>
      </c>
      <c r="B954" s="444" t="s">
        <v>2571</v>
      </c>
      <c r="C954" s="445"/>
      <c r="D954" s="446" t="s">
        <v>703</v>
      </c>
      <c r="E954" s="446" t="s">
        <v>675</v>
      </c>
      <c r="F954" s="446" t="s">
        <v>671</v>
      </c>
      <c r="G954" s="447">
        <v>2</v>
      </c>
      <c r="H954" s="448">
        <v>105.13</v>
      </c>
      <c r="I954" s="447">
        <v>210.26</v>
      </c>
      <c r="J954" s="460">
        <v>2</v>
      </c>
      <c r="K954" s="448">
        <v>24.56</v>
      </c>
      <c r="L954" s="448">
        <v>49.12</v>
      </c>
      <c r="M954" s="448">
        <f t="shared" si="28"/>
        <v>-161.14</v>
      </c>
      <c r="N954" s="448">
        <f t="shared" si="29"/>
        <v>-76.64</v>
      </c>
      <c r="O954" s="461"/>
    </row>
    <row r="955" s="419" customFormat="1" customHeight="1" spans="1:15">
      <c r="A955" s="443" t="s">
        <v>2572</v>
      </c>
      <c r="B955" s="444" t="s">
        <v>2573</v>
      </c>
      <c r="C955" s="445"/>
      <c r="D955" s="446" t="s">
        <v>703</v>
      </c>
      <c r="E955" s="446" t="s">
        <v>675</v>
      </c>
      <c r="F955" s="446" t="s">
        <v>671</v>
      </c>
      <c r="G955" s="447">
        <v>2</v>
      </c>
      <c r="H955" s="448">
        <v>152.14</v>
      </c>
      <c r="I955" s="447">
        <v>304.28</v>
      </c>
      <c r="J955" s="460">
        <v>2</v>
      </c>
      <c r="K955" s="448">
        <v>35.55</v>
      </c>
      <c r="L955" s="448">
        <v>71.1</v>
      </c>
      <c r="M955" s="448">
        <f t="shared" si="28"/>
        <v>-233.18</v>
      </c>
      <c r="N955" s="448">
        <f t="shared" si="29"/>
        <v>-76.63</v>
      </c>
      <c r="O955" s="461"/>
    </row>
    <row r="956" s="419" customFormat="1" customHeight="1" spans="1:15">
      <c r="A956" s="443" t="s">
        <v>2574</v>
      </c>
      <c r="B956" s="444" t="s">
        <v>2575</v>
      </c>
      <c r="C956" s="445"/>
      <c r="D956" s="446" t="s">
        <v>703</v>
      </c>
      <c r="E956" s="446" t="s">
        <v>675</v>
      </c>
      <c r="F956" s="446" t="s">
        <v>671</v>
      </c>
      <c r="G956" s="447">
        <v>5</v>
      </c>
      <c r="H956" s="448">
        <v>340.71</v>
      </c>
      <c r="I956" s="447">
        <v>1703.54</v>
      </c>
      <c r="J956" s="460">
        <v>5</v>
      </c>
      <c r="K956" s="448">
        <v>79.6</v>
      </c>
      <c r="L956" s="448">
        <v>398</v>
      </c>
      <c r="M956" s="448">
        <f t="shared" si="28"/>
        <v>-1305.54</v>
      </c>
      <c r="N956" s="448">
        <f t="shared" si="29"/>
        <v>-76.64</v>
      </c>
      <c r="O956" s="461"/>
    </row>
    <row r="957" s="419" customFormat="1" customHeight="1" spans="1:15">
      <c r="A957" s="443" t="s">
        <v>2576</v>
      </c>
      <c r="B957" s="444" t="s">
        <v>2577</v>
      </c>
      <c r="C957" s="445"/>
      <c r="D957" s="446" t="s">
        <v>703</v>
      </c>
      <c r="E957" s="446" t="s">
        <v>675</v>
      </c>
      <c r="F957" s="446" t="s">
        <v>671</v>
      </c>
      <c r="G957" s="447">
        <v>5</v>
      </c>
      <c r="H957" s="448">
        <v>99.32</v>
      </c>
      <c r="I957" s="447">
        <v>496.58</v>
      </c>
      <c r="J957" s="460">
        <v>5</v>
      </c>
      <c r="K957" s="448">
        <v>23.21</v>
      </c>
      <c r="L957" s="448">
        <v>116.05</v>
      </c>
      <c r="M957" s="448">
        <f t="shared" si="28"/>
        <v>-380.53</v>
      </c>
      <c r="N957" s="448">
        <f t="shared" si="29"/>
        <v>-76.63</v>
      </c>
      <c r="O957" s="461"/>
    </row>
    <row r="958" s="419" customFormat="1" customHeight="1" spans="1:15">
      <c r="A958" s="443" t="s">
        <v>2578</v>
      </c>
      <c r="B958" s="444" t="s">
        <v>2579</v>
      </c>
      <c r="C958" s="445"/>
      <c r="D958" s="446" t="s">
        <v>703</v>
      </c>
      <c r="E958" s="446" t="s">
        <v>675</v>
      </c>
      <c r="F958" s="446" t="s">
        <v>671</v>
      </c>
      <c r="G958" s="447">
        <v>2</v>
      </c>
      <c r="H958" s="448">
        <v>459.83</v>
      </c>
      <c r="I958" s="447">
        <v>919.66</v>
      </c>
      <c r="J958" s="460">
        <v>2</v>
      </c>
      <c r="K958" s="448">
        <v>107.43</v>
      </c>
      <c r="L958" s="448">
        <v>214.86</v>
      </c>
      <c r="M958" s="448">
        <f t="shared" si="28"/>
        <v>-704.8</v>
      </c>
      <c r="N958" s="448">
        <f t="shared" si="29"/>
        <v>-76.64</v>
      </c>
      <c r="O958" s="461"/>
    </row>
    <row r="959" s="419" customFormat="1" customHeight="1" spans="1:15">
      <c r="A959" s="443" t="s">
        <v>2580</v>
      </c>
      <c r="B959" s="444" t="s">
        <v>2581</v>
      </c>
      <c r="C959" s="445"/>
      <c r="D959" s="446" t="s">
        <v>703</v>
      </c>
      <c r="E959" s="446" t="s">
        <v>675</v>
      </c>
      <c r="F959" s="446" t="s">
        <v>671</v>
      </c>
      <c r="G959" s="447">
        <v>2</v>
      </c>
      <c r="H959" s="448">
        <v>788.23</v>
      </c>
      <c r="I959" s="447">
        <v>1576.46</v>
      </c>
      <c r="J959" s="460">
        <v>2</v>
      </c>
      <c r="K959" s="448">
        <v>184.16</v>
      </c>
      <c r="L959" s="448">
        <v>368.32</v>
      </c>
      <c r="M959" s="448">
        <f t="shared" si="28"/>
        <v>-1208.14</v>
      </c>
      <c r="N959" s="448">
        <f t="shared" si="29"/>
        <v>-76.64</v>
      </c>
      <c r="O959" s="461"/>
    </row>
    <row r="960" s="419" customFormat="1" customHeight="1" spans="1:15">
      <c r="A960" s="443" t="s">
        <v>2582</v>
      </c>
      <c r="B960" s="444" t="s">
        <v>2583</v>
      </c>
      <c r="C960" s="445"/>
      <c r="D960" s="446" t="s">
        <v>703</v>
      </c>
      <c r="E960" s="446" t="s">
        <v>675</v>
      </c>
      <c r="F960" s="446" t="s">
        <v>671</v>
      </c>
      <c r="G960" s="447">
        <v>7</v>
      </c>
      <c r="H960" s="448">
        <v>119.66</v>
      </c>
      <c r="I960" s="447">
        <v>837.61</v>
      </c>
      <c r="J960" s="460">
        <v>7</v>
      </c>
      <c r="K960" s="448">
        <v>27.96</v>
      </c>
      <c r="L960" s="448">
        <v>195.72</v>
      </c>
      <c r="M960" s="448">
        <f t="shared" si="28"/>
        <v>-641.89</v>
      </c>
      <c r="N960" s="448">
        <f t="shared" si="29"/>
        <v>-76.63</v>
      </c>
      <c r="O960" s="461"/>
    </row>
    <row r="961" s="419" customFormat="1" customHeight="1" spans="1:15">
      <c r="A961" s="443" t="s">
        <v>2584</v>
      </c>
      <c r="B961" s="444" t="s">
        <v>2585</v>
      </c>
      <c r="C961" s="445"/>
      <c r="D961" s="446" t="s">
        <v>703</v>
      </c>
      <c r="E961" s="446" t="s">
        <v>675</v>
      </c>
      <c r="F961" s="446" t="s">
        <v>671</v>
      </c>
      <c r="G961" s="447">
        <v>2</v>
      </c>
      <c r="H961" s="448">
        <v>1170.94</v>
      </c>
      <c r="I961" s="447">
        <v>2341.88</v>
      </c>
      <c r="J961" s="460">
        <v>2</v>
      </c>
      <c r="K961" s="448">
        <v>273.58</v>
      </c>
      <c r="L961" s="448">
        <v>547.16</v>
      </c>
      <c r="M961" s="448">
        <f t="shared" si="28"/>
        <v>-1794.72</v>
      </c>
      <c r="N961" s="448">
        <f t="shared" si="29"/>
        <v>-76.64</v>
      </c>
      <c r="O961" s="461"/>
    </row>
    <row r="962" s="419" customFormat="1" customHeight="1" spans="1:15">
      <c r="A962" s="443" t="s">
        <v>2586</v>
      </c>
      <c r="B962" s="444" t="s">
        <v>2587</v>
      </c>
      <c r="C962" s="445"/>
      <c r="D962" s="446" t="s">
        <v>703</v>
      </c>
      <c r="E962" s="446" t="s">
        <v>675</v>
      </c>
      <c r="F962" s="446" t="s">
        <v>671</v>
      </c>
      <c r="G962" s="447">
        <v>1</v>
      </c>
      <c r="H962" s="448">
        <v>1410.26</v>
      </c>
      <c r="I962" s="447">
        <v>1410.26</v>
      </c>
      <c r="J962" s="460">
        <v>1</v>
      </c>
      <c r="K962" s="448">
        <v>329.49</v>
      </c>
      <c r="L962" s="448">
        <v>329.49</v>
      </c>
      <c r="M962" s="448">
        <f t="shared" si="28"/>
        <v>-1080.77</v>
      </c>
      <c r="N962" s="448">
        <f t="shared" si="29"/>
        <v>-76.64</v>
      </c>
      <c r="O962" s="461"/>
    </row>
    <row r="963" s="419" customFormat="1" customHeight="1" spans="1:15">
      <c r="A963" s="443" t="s">
        <v>2588</v>
      </c>
      <c r="B963" s="444" t="s">
        <v>2589</v>
      </c>
      <c r="C963" s="445"/>
      <c r="D963" s="446" t="s">
        <v>703</v>
      </c>
      <c r="E963" s="446" t="s">
        <v>672</v>
      </c>
      <c r="F963" s="446" t="s">
        <v>671</v>
      </c>
      <c r="G963" s="447">
        <v>1</v>
      </c>
      <c r="H963" s="448">
        <v>3115.04</v>
      </c>
      <c r="I963" s="447">
        <v>3115.04</v>
      </c>
      <c r="J963" s="460">
        <v>1</v>
      </c>
      <c r="K963" s="448">
        <v>875.51</v>
      </c>
      <c r="L963" s="448">
        <v>875.51</v>
      </c>
      <c r="M963" s="448">
        <f t="shared" si="28"/>
        <v>-2239.53</v>
      </c>
      <c r="N963" s="448">
        <f t="shared" si="29"/>
        <v>-71.89</v>
      </c>
      <c r="O963" s="461"/>
    </row>
    <row r="964" s="419" customFormat="1" customHeight="1" spans="1:15">
      <c r="A964" s="443" t="s">
        <v>2590</v>
      </c>
      <c r="B964" s="444" t="s">
        <v>2591</v>
      </c>
      <c r="C964" s="445"/>
      <c r="D964" s="446" t="s">
        <v>703</v>
      </c>
      <c r="E964" s="446" t="s">
        <v>675</v>
      </c>
      <c r="F964" s="446" t="s">
        <v>671</v>
      </c>
      <c r="G964" s="447">
        <v>4</v>
      </c>
      <c r="H964" s="448">
        <v>100.86</v>
      </c>
      <c r="I964" s="447">
        <v>403.42</v>
      </c>
      <c r="J964" s="460">
        <v>4</v>
      </c>
      <c r="K964" s="448">
        <v>23.56</v>
      </c>
      <c r="L964" s="448">
        <v>94.24</v>
      </c>
      <c r="M964" s="448">
        <f t="shared" si="28"/>
        <v>-309.18</v>
      </c>
      <c r="N964" s="448">
        <f t="shared" si="29"/>
        <v>-76.64</v>
      </c>
      <c r="O964" s="461"/>
    </row>
    <row r="965" s="419" customFormat="1" customHeight="1" spans="1:15">
      <c r="A965" s="443" t="s">
        <v>2592</v>
      </c>
      <c r="B965" s="444" t="s">
        <v>2593</v>
      </c>
      <c r="C965" s="445"/>
      <c r="D965" s="446" t="s">
        <v>703</v>
      </c>
      <c r="E965" s="446" t="s">
        <v>675</v>
      </c>
      <c r="F965" s="446" t="s">
        <v>671</v>
      </c>
      <c r="G965" s="447">
        <v>4</v>
      </c>
      <c r="H965" s="448">
        <v>64.1</v>
      </c>
      <c r="I965" s="447">
        <v>256.41</v>
      </c>
      <c r="J965" s="460">
        <v>4</v>
      </c>
      <c r="K965" s="448">
        <v>14.98</v>
      </c>
      <c r="L965" s="448">
        <v>59.92</v>
      </c>
      <c r="M965" s="448">
        <f t="shared" si="28"/>
        <v>-196.49</v>
      </c>
      <c r="N965" s="448">
        <f t="shared" si="29"/>
        <v>-76.63</v>
      </c>
      <c r="O965" s="461"/>
    </row>
    <row r="966" s="419" customFormat="1" customHeight="1" spans="1:15">
      <c r="A966" s="443" t="s">
        <v>2594</v>
      </c>
      <c r="B966" s="444" t="s">
        <v>2595</v>
      </c>
      <c r="C966" s="445"/>
      <c r="D966" s="446" t="s">
        <v>703</v>
      </c>
      <c r="E966" s="446" t="s">
        <v>675</v>
      </c>
      <c r="F966" s="446" t="s">
        <v>671</v>
      </c>
      <c r="G966" s="447">
        <v>6</v>
      </c>
      <c r="H966" s="448">
        <v>61</v>
      </c>
      <c r="I966" s="447">
        <v>366</v>
      </c>
      <c r="J966" s="460">
        <v>6</v>
      </c>
      <c r="K966" s="448">
        <v>14.25</v>
      </c>
      <c r="L966" s="448">
        <v>85.5</v>
      </c>
      <c r="M966" s="448">
        <f t="shared" si="28"/>
        <v>-280.5</v>
      </c>
      <c r="N966" s="448">
        <f t="shared" si="29"/>
        <v>-76.64</v>
      </c>
      <c r="O966" s="461"/>
    </row>
    <row r="967" s="419" customFormat="1" customHeight="1" spans="1:15">
      <c r="A967" s="443" t="s">
        <v>2596</v>
      </c>
      <c r="B967" s="444" t="s">
        <v>2597</v>
      </c>
      <c r="C967" s="445"/>
      <c r="D967" s="446" t="s">
        <v>703</v>
      </c>
      <c r="E967" s="446" t="s">
        <v>675</v>
      </c>
      <c r="F967" s="446" t="s">
        <v>671</v>
      </c>
      <c r="G967" s="447">
        <v>4</v>
      </c>
      <c r="H967" s="448">
        <v>88.83</v>
      </c>
      <c r="I967" s="447">
        <v>355.3</v>
      </c>
      <c r="J967" s="460">
        <v>4</v>
      </c>
      <c r="K967" s="448">
        <v>20.75</v>
      </c>
      <c r="L967" s="448">
        <v>83</v>
      </c>
      <c r="M967" s="448">
        <f t="shared" si="28"/>
        <v>-272.3</v>
      </c>
      <c r="N967" s="448">
        <f t="shared" si="29"/>
        <v>-76.64</v>
      </c>
      <c r="O967" s="461"/>
    </row>
    <row r="968" s="419" customFormat="1" customHeight="1" spans="1:15">
      <c r="A968" s="443" t="s">
        <v>2598</v>
      </c>
      <c r="B968" s="444" t="s">
        <v>2599</v>
      </c>
      <c r="C968" s="445"/>
      <c r="D968" s="446" t="s">
        <v>703</v>
      </c>
      <c r="E968" s="446" t="s">
        <v>675</v>
      </c>
      <c r="F968" s="446" t="s">
        <v>671</v>
      </c>
      <c r="G968" s="447">
        <v>1</v>
      </c>
      <c r="H968" s="448">
        <v>149.57</v>
      </c>
      <c r="I968" s="447">
        <v>149.57</v>
      </c>
      <c r="J968" s="460">
        <v>1</v>
      </c>
      <c r="K968" s="448">
        <v>34.94</v>
      </c>
      <c r="L968" s="448">
        <v>34.94</v>
      </c>
      <c r="M968" s="448">
        <f t="shared" ref="M968:M1031" si="30">L968-I968</f>
        <v>-114.63</v>
      </c>
      <c r="N968" s="448">
        <f t="shared" ref="N968:N1031" si="31">IF(I968=0,0,ROUND(M968/I968*100,2))</f>
        <v>-76.64</v>
      </c>
      <c r="O968" s="461"/>
    </row>
    <row r="969" s="419" customFormat="1" customHeight="1" spans="1:15">
      <c r="A969" s="443" t="s">
        <v>2600</v>
      </c>
      <c r="B969" s="444" t="s">
        <v>2601</v>
      </c>
      <c r="C969" s="445"/>
      <c r="D969" s="446" t="s">
        <v>703</v>
      </c>
      <c r="E969" s="446" t="s">
        <v>675</v>
      </c>
      <c r="F969" s="446" t="s">
        <v>671</v>
      </c>
      <c r="G969" s="447">
        <v>6</v>
      </c>
      <c r="H969" s="448">
        <v>121.69</v>
      </c>
      <c r="I969" s="447">
        <v>730.12</v>
      </c>
      <c r="J969" s="460">
        <v>6</v>
      </c>
      <c r="K969" s="448">
        <v>28.43</v>
      </c>
      <c r="L969" s="448">
        <v>170.58</v>
      </c>
      <c r="M969" s="448">
        <f t="shared" si="30"/>
        <v>-559.54</v>
      </c>
      <c r="N969" s="448">
        <f t="shared" si="31"/>
        <v>-76.64</v>
      </c>
      <c r="O969" s="461"/>
    </row>
    <row r="970" s="419" customFormat="1" customHeight="1" spans="1:15">
      <c r="A970" s="443" t="s">
        <v>2602</v>
      </c>
      <c r="B970" s="444" t="s">
        <v>2603</v>
      </c>
      <c r="C970" s="445"/>
      <c r="D970" s="446" t="s">
        <v>703</v>
      </c>
      <c r="E970" s="446" t="s">
        <v>675</v>
      </c>
      <c r="F970" s="446" t="s">
        <v>671</v>
      </c>
      <c r="G970" s="447">
        <v>1</v>
      </c>
      <c r="H970" s="448">
        <v>132.48</v>
      </c>
      <c r="I970" s="447">
        <v>132.48</v>
      </c>
      <c r="J970" s="460">
        <v>1</v>
      </c>
      <c r="K970" s="448">
        <v>30.95</v>
      </c>
      <c r="L970" s="448">
        <v>30.95</v>
      </c>
      <c r="M970" s="448">
        <f t="shared" si="30"/>
        <v>-101.53</v>
      </c>
      <c r="N970" s="448">
        <f t="shared" si="31"/>
        <v>-76.64</v>
      </c>
      <c r="O970" s="461"/>
    </row>
    <row r="971" s="419" customFormat="1" customHeight="1" spans="1:15">
      <c r="A971" s="443" t="s">
        <v>2604</v>
      </c>
      <c r="B971" s="444" t="s">
        <v>2605</v>
      </c>
      <c r="C971" s="445"/>
      <c r="D971" s="446" t="s">
        <v>703</v>
      </c>
      <c r="E971" s="446" t="s">
        <v>675</v>
      </c>
      <c r="F971" s="446" t="s">
        <v>671</v>
      </c>
      <c r="G971" s="447">
        <v>3</v>
      </c>
      <c r="H971" s="448">
        <v>334.76</v>
      </c>
      <c r="I971" s="447">
        <v>1004.27</v>
      </c>
      <c r="J971" s="460">
        <v>3</v>
      </c>
      <c r="K971" s="448">
        <v>78.21</v>
      </c>
      <c r="L971" s="448">
        <v>234.63</v>
      </c>
      <c r="M971" s="448">
        <f t="shared" si="30"/>
        <v>-769.64</v>
      </c>
      <c r="N971" s="448">
        <f t="shared" si="31"/>
        <v>-76.64</v>
      </c>
      <c r="O971" s="461"/>
    </row>
    <row r="972" s="419" customFormat="1" customHeight="1" spans="1:15">
      <c r="A972" s="443" t="s">
        <v>2606</v>
      </c>
      <c r="B972" s="444" t="s">
        <v>2607</v>
      </c>
      <c r="C972" s="445"/>
      <c r="D972" s="446" t="s">
        <v>703</v>
      </c>
      <c r="E972" s="446" t="s">
        <v>675</v>
      </c>
      <c r="F972" s="446" t="s">
        <v>671</v>
      </c>
      <c r="G972" s="447">
        <v>1</v>
      </c>
      <c r="H972" s="448">
        <v>354.7</v>
      </c>
      <c r="I972" s="447">
        <v>354.7</v>
      </c>
      <c r="J972" s="460">
        <v>1</v>
      </c>
      <c r="K972" s="448">
        <v>82.87</v>
      </c>
      <c r="L972" s="448">
        <v>82.87</v>
      </c>
      <c r="M972" s="448">
        <f t="shared" si="30"/>
        <v>-271.83</v>
      </c>
      <c r="N972" s="448">
        <f t="shared" si="31"/>
        <v>-76.64</v>
      </c>
      <c r="O972" s="461"/>
    </row>
    <row r="973" s="419" customFormat="1" customHeight="1" spans="1:15">
      <c r="A973" s="443" t="s">
        <v>2608</v>
      </c>
      <c r="B973" s="444" t="s">
        <v>2609</v>
      </c>
      <c r="C973" s="445"/>
      <c r="D973" s="446" t="s">
        <v>703</v>
      </c>
      <c r="E973" s="446" t="s">
        <v>675</v>
      </c>
      <c r="F973" s="446" t="s">
        <v>671</v>
      </c>
      <c r="G973" s="447">
        <v>1</v>
      </c>
      <c r="H973" s="448">
        <v>235.04</v>
      </c>
      <c r="I973" s="447">
        <v>235.04</v>
      </c>
      <c r="J973" s="460">
        <v>1</v>
      </c>
      <c r="K973" s="448">
        <v>54.91</v>
      </c>
      <c r="L973" s="448">
        <v>54.91</v>
      </c>
      <c r="M973" s="448">
        <f t="shared" si="30"/>
        <v>-180.13</v>
      </c>
      <c r="N973" s="448">
        <f t="shared" si="31"/>
        <v>-76.64</v>
      </c>
      <c r="O973" s="461"/>
    </row>
    <row r="974" s="419" customFormat="1" customHeight="1" spans="1:15">
      <c r="A974" s="443" t="s">
        <v>2610</v>
      </c>
      <c r="B974" s="444" t="s">
        <v>2611</v>
      </c>
      <c r="C974" s="445"/>
      <c r="D974" s="446" t="s">
        <v>703</v>
      </c>
      <c r="E974" s="446" t="s">
        <v>672</v>
      </c>
      <c r="F974" s="446" t="s">
        <v>671</v>
      </c>
      <c r="G974" s="447">
        <v>3</v>
      </c>
      <c r="H974" s="448">
        <v>1124.79</v>
      </c>
      <c r="I974" s="447">
        <v>3374.36</v>
      </c>
      <c r="J974" s="460">
        <v>3</v>
      </c>
      <c r="K974" s="448">
        <v>316.13</v>
      </c>
      <c r="L974" s="448">
        <v>948.39</v>
      </c>
      <c r="M974" s="448">
        <f t="shared" si="30"/>
        <v>-2425.97</v>
      </c>
      <c r="N974" s="448">
        <f t="shared" si="31"/>
        <v>-71.89</v>
      </c>
      <c r="O974" s="461"/>
    </row>
    <row r="975" s="419" customFormat="1" customHeight="1" spans="1:15">
      <c r="A975" s="443" t="s">
        <v>2612</v>
      </c>
      <c r="B975" s="444" t="s">
        <v>2613</v>
      </c>
      <c r="C975" s="445"/>
      <c r="D975" s="446" t="s">
        <v>703</v>
      </c>
      <c r="E975" s="446" t="s">
        <v>672</v>
      </c>
      <c r="F975" s="446" t="s">
        <v>671</v>
      </c>
      <c r="G975" s="447">
        <v>9</v>
      </c>
      <c r="H975" s="448">
        <v>57.52</v>
      </c>
      <c r="I975" s="447">
        <v>517.7</v>
      </c>
      <c r="J975" s="460">
        <v>9</v>
      </c>
      <c r="K975" s="448">
        <v>16.17</v>
      </c>
      <c r="L975" s="448">
        <v>145.53</v>
      </c>
      <c r="M975" s="448">
        <f t="shared" si="30"/>
        <v>-372.17</v>
      </c>
      <c r="N975" s="448">
        <f t="shared" si="31"/>
        <v>-71.89</v>
      </c>
      <c r="O975" s="461"/>
    </row>
    <row r="976" s="419" customFormat="1" customHeight="1" spans="1:15">
      <c r="A976" s="443" t="s">
        <v>2614</v>
      </c>
      <c r="B976" s="444" t="s">
        <v>2615</v>
      </c>
      <c r="C976" s="445"/>
      <c r="D976" s="446" t="s">
        <v>703</v>
      </c>
      <c r="E976" s="446" t="s">
        <v>675</v>
      </c>
      <c r="F976" s="446" t="s">
        <v>671</v>
      </c>
      <c r="G976" s="447">
        <v>2</v>
      </c>
      <c r="H976" s="448">
        <v>43.16</v>
      </c>
      <c r="I976" s="447">
        <v>86.32</v>
      </c>
      <c r="J976" s="460">
        <v>2</v>
      </c>
      <c r="K976" s="448">
        <v>10.08</v>
      </c>
      <c r="L976" s="448">
        <v>20.16</v>
      </c>
      <c r="M976" s="448">
        <f t="shared" si="30"/>
        <v>-66.16</v>
      </c>
      <c r="N976" s="448">
        <f t="shared" si="31"/>
        <v>-76.65</v>
      </c>
      <c r="O976" s="461"/>
    </row>
    <row r="977" s="419" customFormat="1" customHeight="1" spans="1:15">
      <c r="A977" s="443" t="s">
        <v>2616</v>
      </c>
      <c r="B977" s="444" t="s">
        <v>2617</v>
      </c>
      <c r="C977" s="445"/>
      <c r="D977" s="446" t="s">
        <v>703</v>
      </c>
      <c r="E977" s="446" t="s">
        <v>675</v>
      </c>
      <c r="F977" s="446" t="s">
        <v>671</v>
      </c>
      <c r="G977" s="447">
        <v>3</v>
      </c>
      <c r="H977" s="448">
        <v>134.43</v>
      </c>
      <c r="I977" s="447">
        <v>403.28</v>
      </c>
      <c r="J977" s="460">
        <v>3</v>
      </c>
      <c r="K977" s="448">
        <v>31.41</v>
      </c>
      <c r="L977" s="448">
        <v>94.23</v>
      </c>
      <c r="M977" s="448">
        <f t="shared" si="30"/>
        <v>-309.05</v>
      </c>
      <c r="N977" s="448">
        <f t="shared" si="31"/>
        <v>-76.63</v>
      </c>
      <c r="O977" s="461"/>
    </row>
    <row r="978" s="419" customFormat="1" customHeight="1" spans="1:15">
      <c r="A978" s="443" t="s">
        <v>2618</v>
      </c>
      <c r="B978" s="444" t="s">
        <v>2619</v>
      </c>
      <c r="C978" s="445"/>
      <c r="D978" s="446" t="s">
        <v>703</v>
      </c>
      <c r="E978" s="446" t="s">
        <v>675</v>
      </c>
      <c r="F978" s="446" t="s">
        <v>671</v>
      </c>
      <c r="G978" s="447">
        <v>3</v>
      </c>
      <c r="H978" s="448">
        <v>79.79</v>
      </c>
      <c r="I978" s="447">
        <v>239.36</v>
      </c>
      <c r="J978" s="460">
        <v>3</v>
      </c>
      <c r="K978" s="448">
        <v>18.64</v>
      </c>
      <c r="L978" s="448">
        <v>55.92</v>
      </c>
      <c r="M978" s="448">
        <f t="shared" si="30"/>
        <v>-183.44</v>
      </c>
      <c r="N978" s="448">
        <f t="shared" si="31"/>
        <v>-76.64</v>
      </c>
      <c r="O978" s="461"/>
    </row>
    <row r="979" s="419" customFormat="1" customHeight="1" spans="1:15">
      <c r="A979" s="443" t="s">
        <v>2620</v>
      </c>
      <c r="B979" s="444" t="s">
        <v>2621</v>
      </c>
      <c r="C979" s="445"/>
      <c r="D979" s="446" t="s">
        <v>703</v>
      </c>
      <c r="E979" s="446" t="s">
        <v>672</v>
      </c>
      <c r="F979" s="446" t="s">
        <v>671</v>
      </c>
      <c r="G979" s="447">
        <v>1</v>
      </c>
      <c r="H979" s="448">
        <v>84.96</v>
      </c>
      <c r="I979" s="447">
        <v>84.96</v>
      </c>
      <c r="J979" s="460">
        <v>1</v>
      </c>
      <c r="K979" s="448">
        <v>23.88</v>
      </c>
      <c r="L979" s="448">
        <v>23.88</v>
      </c>
      <c r="M979" s="448">
        <f t="shared" si="30"/>
        <v>-61.08</v>
      </c>
      <c r="N979" s="448">
        <f t="shared" si="31"/>
        <v>-71.89</v>
      </c>
      <c r="O979" s="461"/>
    </row>
    <row r="980" s="419" customFormat="1" customHeight="1" spans="1:15">
      <c r="A980" s="443" t="s">
        <v>2622</v>
      </c>
      <c r="B980" s="444" t="s">
        <v>2623</v>
      </c>
      <c r="C980" s="445"/>
      <c r="D980" s="446" t="s">
        <v>703</v>
      </c>
      <c r="E980" s="446" t="s">
        <v>675</v>
      </c>
      <c r="F980" s="446" t="s">
        <v>671</v>
      </c>
      <c r="G980" s="447">
        <v>3</v>
      </c>
      <c r="H980" s="448">
        <v>149.57</v>
      </c>
      <c r="I980" s="447">
        <v>448.72</v>
      </c>
      <c r="J980" s="460">
        <v>3</v>
      </c>
      <c r="K980" s="448">
        <v>34.94</v>
      </c>
      <c r="L980" s="448">
        <v>104.82</v>
      </c>
      <c r="M980" s="448">
        <f t="shared" si="30"/>
        <v>-343.9</v>
      </c>
      <c r="N980" s="448">
        <f t="shared" si="31"/>
        <v>-76.64</v>
      </c>
      <c r="O980" s="461"/>
    </row>
    <row r="981" s="419" customFormat="1" customHeight="1" spans="1:15">
      <c r="A981" s="443" t="s">
        <v>2624</v>
      </c>
      <c r="B981" s="444" t="s">
        <v>2625</v>
      </c>
      <c r="C981" s="445"/>
      <c r="D981" s="446" t="s">
        <v>703</v>
      </c>
      <c r="E981" s="446" t="s">
        <v>675</v>
      </c>
      <c r="F981" s="446" t="s">
        <v>671</v>
      </c>
      <c r="G981" s="447">
        <v>1</v>
      </c>
      <c r="H981" s="448">
        <v>137.61</v>
      </c>
      <c r="I981" s="447">
        <v>137.61</v>
      </c>
      <c r="J981" s="460">
        <v>1</v>
      </c>
      <c r="K981" s="448">
        <v>32.15</v>
      </c>
      <c r="L981" s="448">
        <v>32.15</v>
      </c>
      <c r="M981" s="448">
        <f t="shared" si="30"/>
        <v>-105.46</v>
      </c>
      <c r="N981" s="448">
        <f t="shared" si="31"/>
        <v>-76.64</v>
      </c>
      <c r="O981" s="461"/>
    </row>
    <row r="982" s="419" customFormat="1" customHeight="1" spans="1:15">
      <c r="A982" s="443" t="s">
        <v>2626</v>
      </c>
      <c r="B982" s="444" t="s">
        <v>2627</v>
      </c>
      <c r="C982" s="445"/>
      <c r="D982" s="446" t="s">
        <v>703</v>
      </c>
      <c r="E982" s="446" t="s">
        <v>675</v>
      </c>
      <c r="F982" s="446" t="s">
        <v>671</v>
      </c>
      <c r="G982" s="447">
        <v>1</v>
      </c>
      <c r="H982" s="448">
        <v>211.97</v>
      </c>
      <c r="I982" s="447">
        <v>211.97</v>
      </c>
      <c r="J982" s="460">
        <v>1</v>
      </c>
      <c r="K982" s="448">
        <v>49.52</v>
      </c>
      <c r="L982" s="448">
        <v>49.52</v>
      </c>
      <c r="M982" s="448">
        <f t="shared" si="30"/>
        <v>-162.45</v>
      </c>
      <c r="N982" s="448">
        <f t="shared" si="31"/>
        <v>-76.64</v>
      </c>
      <c r="O982" s="461"/>
    </row>
    <row r="983" s="419" customFormat="1" customHeight="1" spans="1:15">
      <c r="A983" s="443" t="s">
        <v>2628</v>
      </c>
      <c r="B983" s="444" t="s">
        <v>2629</v>
      </c>
      <c r="C983" s="445"/>
      <c r="D983" s="446" t="s">
        <v>703</v>
      </c>
      <c r="E983" s="446" t="s">
        <v>675</v>
      </c>
      <c r="F983" s="446" t="s">
        <v>671</v>
      </c>
      <c r="G983" s="447">
        <v>1</v>
      </c>
      <c r="H983" s="448">
        <v>414.53</v>
      </c>
      <c r="I983" s="447">
        <v>414.53</v>
      </c>
      <c r="J983" s="460">
        <v>1</v>
      </c>
      <c r="K983" s="448">
        <v>96.85</v>
      </c>
      <c r="L983" s="448">
        <v>96.85</v>
      </c>
      <c r="M983" s="448">
        <f t="shared" si="30"/>
        <v>-317.68</v>
      </c>
      <c r="N983" s="448">
        <f t="shared" si="31"/>
        <v>-76.64</v>
      </c>
      <c r="O983" s="461"/>
    </row>
    <row r="984" s="419" customFormat="1" customHeight="1" spans="1:15">
      <c r="A984" s="443" t="s">
        <v>2630</v>
      </c>
      <c r="B984" s="444" t="s">
        <v>2631</v>
      </c>
      <c r="C984" s="445"/>
      <c r="D984" s="446" t="s">
        <v>703</v>
      </c>
      <c r="E984" s="446" t="s">
        <v>675</v>
      </c>
      <c r="F984" s="446" t="s">
        <v>671</v>
      </c>
      <c r="G984" s="447">
        <v>1</v>
      </c>
      <c r="H984" s="448">
        <v>762.39</v>
      </c>
      <c r="I984" s="447">
        <v>762.39</v>
      </c>
      <c r="J984" s="460">
        <v>1</v>
      </c>
      <c r="K984" s="448">
        <v>178.13</v>
      </c>
      <c r="L984" s="448">
        <v>178.13</v>
      </c>
      <c r="M984" s="448">
        <f t="shared" si="30"/>
        <v>-584.26</v>
      </c>
      <c r="N984" s="448">
        <f t="shared" si="31"/>
        <v>-76.64</v>
      </c>
      <c r="O984" s="461"/>
    </row>
    <row r="985" s="419" customFormat="1" customHeight="1" spans="1:15">
      <c r="A985" s="443" t="s">
        <v>2632</v>
      </c>
      <c r="B985" s="444" t="s">
        <v>2633</v>
      </c>
      <c r="C985" s="445"/>
      <c r="D985" s="446" t="s">
        <v>703</v>
      </c>
      <c r="E985" s="446" t="s">
        <v>675</v>
      </c>
      <c r="F985" s="446" t="s">
        <v>671</v>
      </c>
      <c r="G985" s="447">
        <v>2</v>
      </c>
      <c r="H985" s="448">
        <v>24.36</v>
      </c>
      <c r="I985" s="447">
        <v>48.72</v>
      </c>
      <c r="J985" s="460">
        <v>2</v>
      </c>
      <c r="K985" s="448">
        <v>5.69</v>
      </c>
      <c r="L985" s="448">
        <v>11.38</v>
      </c>
      <c r="M985" s="448">
        <f t="shared" si="30"/>
        <v>-37.34</v>
      </c>
      <c r="N985" s="448">
        <f t="shared" si="31"/>
        <v>-76.64</v>
      </c>
      <c r="O985" s="461"/>
    </row>
    <row r="986" s="419" customFormat="1" customHeight="1" spans="1:15">
      <c r="A986" s="443" t="s">
        <v>2634</v>
      </c>
      <c r="B986" s="444" t="s">
        <v>2635</v>
      </c>
      <c r="C986" s="445"/>
      <c r="D986" s="446" t="s">
        <v>703</v>
      </c>
      <c r="E986" s="446" t="s">
        <v>675</v>
      </c>
      <c r="F986" s="446" t="s">
        <v>671</v>
      </c>
      <c r="G986" s="447">
        <v>9</v>
      </c>
      <c r="H986" s="448">
        <v>53.16</v>
      </c>
      <c r="I986" s="447">
        <v>478.46</v>
      </c>
      <c r="J986" s="460">
        <v>9</v>
      </c>
      <c r="K986" s="448">
        <v>12.42</v>
      </c>
      <c r="L986" s="448">
        <v>111.78</v>
      </c>
      <c r="M986" s="448">
        <f t="shared" si="30"/>
        <v>-366.68</v>
      </c>
      <c r="N986" s="448">
        <f t="shared" si="31"/>
        <v>-76.64</v>
      </c>
      <c r="O986" s="461"/>
    </row>
    <row r="987" s="419" customFormat="1" customHeight="1" spans="1:15">
      <c r="A987" s="443" t="s">
        <v>2636</v>
      </c>
      <c r="B987" s="444" t="s">
        <v>2637</v>
      </c>
      <c r="C987" s="445"/>
      <c r="D987" s="446" t="s">
        <v>703</v>
      </c>
      <c r="E987" s="446" t="s">
        <v>675</v>
      </c>
      <c r="F987" s="446" t="s">
        <v>671</v>
      </c>
      <c r="G987" s="447">
        <v>7</v>
      </c>
      <c r="H987" s="448">
        <v>67.43</v>
      </c>
      <c r="I987" s="447">
        <v>471.99</v>
      </c>
      <c r="J987" s="460">
        <v>7</v>
      </c>
      <c r="K987" s="448">
        <v>15.75</v>
      </c>
      <c r="L987" s="448">
        <v>110.25</v>
      </c>
      <c r="M987" s="448">
        <f t="shared" si="30"/>
        <v>-361.74</v>
      </c>
      <c r="N987" s="448">
        <f t="shared" si="31"/>
        <v>-76.64</v>
      </c>
      <c r="O987" s="461"/>
    </row>
    <row r="988" s="419" customFormat="1" customHeight="1" spans="1:15">
      <c r="A988" s="443" t="s">
        <v>2638</v>
      </c>
      <c r="B988" s="444" t="s">
        <v>2639</v>
      </c>
      <c r="C988" s="445"/>
      <c r="D988" s="446" t="s">
        <v>703</v>
      </c>
      <c r="E988" s="446" t="s">
        <v>675</v>
      </c>
      <c r="F988" s="446" t="s">
        <v>671</v>
      </c>
      <c r="G988" s="447">
        <v>2</v>
      </c>
      <c r="H988" s="448">
        <v>132.29</v>
      </c>
      <c r="I988" s="447">
        <v>264.57</v>
      </c>
      <c r="J988" s="460">
        <v>2</v>
      </c>
      <c r="K988" s="448">
        <v>30.91</v>
      </c>
      <c r="L988" s="448">
        <v>61.82</v>
      </c>
      <c r="M988" s="448">
        <f t="shared" si="30"/>
        <v>-202.75</v>
      </c>
      <c r="N988" s="448">
        <f t="shared" si="31"/>
        <v>-76.63</v>
      </c>
      <c r="O988" s="461"/>
    </row>
    <row r="989" s="419" customFormat="1" customHeight="1" spans="1:15">
      <c r="A989" s="443" t="s">
        <v>2640</v>
      </c>
      <c r="B989" s="444" t="s">
        <v>2641</v>
      </c>
      <c r="C989" s="445"/>
      <c r="D989" s="446" t="s">
        <v>703</v>
      </c>
      <c r="E989" s="446" t="s">
        <v>675</v>
      </c>
      <c r="F989" s="446" t="s">
        <v>671</v>
      </c>
      <c r="G989" s="447">
        <v>10</v>
      </c>
      <c r="H989" s="448">
        <v>142.76</v>
      </c>
      <c r="I989" s="447">
        <v>1427.64</v>
      </c>
      <c r="J989" s="460">
        <v>10</v>
      </c>
      <c r="K989" s="448">
        <v>33.35</v>
      </c>
      <c r="L989" s="448">
        <v>333.5</v>
      </c>
      <c r="M989" s="448">
        <f t="shared" si="30"/>
        <v>-1094.14</v>
      </c>
      <c r="N989" s="448">
        <f t="shared" si="31"/>
        <v>-76.64</v>
      </c>
      <c r="O989" s="461"/>
    </row>
    <row r="990" s="419" customFormat="1" customHeight="1" spans="1:15">
      <c r="A990" s="443" t="s">
        <v>2642</v>
      </c>
      <c r="B990" s="444" t="s">
        <v>2643</v>
      </c>
      <c r="C990" s="445"/>
      <c r="D990" s="446" t="s">
        <v>703</v>
      </c>
      <c r="E990" s="446" t="s">
        <v>675</v>
      </c>
      <c r="F990" s="446" t="s">
        <v>671</v>
      </c>
      <c r="G990" s="447">
        <v>8</v>
      </c>
      <c r="H990" s="448">
        <v>90.93</v>
      </c>
      <c r="I990" s="447">
        <v>727.4</v>
      </c>
      <c r="J990" s="460">
        <v>8</v>
      </c>
      <c r="K990" s="448">
        <v>21.25</v>
      </c>
      <c r="L990" s="448">
        <v>170</v>
      </c>
      <c r="M990" s="448">
        <f t="shared" si="30"/>
        <v>-557.4</v>
      </c>
      <c r="N990" s="448">
        <f t="shared" si="31"/>
        <v>-76.63</v>
      </c>
      <c r="O990" s="461"/>
    </row>
    <row r="991" s="419" customFormat="1" customHeight="1" spans="1:15">
      <c r="A991" s="443" t="s">
        <v>2644</v>
      </c>
      <c r="B991" s="444" t="s">
        <v>2645</v>
      </c>
      <c r="C991" s="445"/>
      <c r="D991" s="446" t="s">
        <v>703</v>
      </c>
      <c r="E991" s="446" t="s">
        <v>675</v>
      </c>
      <c r="F991" s="446" t="s">
        <v>671</v>
      </c>
      <c r="G991" s="447">
        <v>4</v>
      </c>
      <c r="H991" s="448">
        <v>146.81</v>
      </c>
      <c r="I991" s="447">
        <v>587.23</v>
      </c>
      <c r="J991" s="460">
        <v>4</v>
      </c>
      <c r="K991" s="448">
        <v>34.3</v>
      </c>
      <c r="L991" s="448">
        <v>137.2</v>
      </c>
      <c r="M991" s="448">
        <f t="shared" si="30"/>
        <v>-450.03</v>
      </c>
      <c r="N991" s="448">
        <f t="shared" si="31"/>
        <v>-76.64</v>
      </c>
      <c r="O991" s="461"/>
    </row>
    <row r="992" s="419" customFormat="1" customHeight="1" spans="1:15">
      <c r="A992" s="443" t="s">
        <v>2646</v>
      </c>
      <c r="B992" s="444" t="s">
        <v>2647</v>
      </c>
      <c r="C992" s="445"/>
      <c r="D992" s="446" t="s">
        <v>703</v>
      </c>
      <c r="E992" s="446" t="s">
        <v>672</v>
      </c>
      <c r="F992" s="446" t="s">
        <v>671</v>
      </c>
      <c r="G992" s="447">
        <v>2</v>
      </c>
      <c r="H992" s="448">
        <v>212.39</v>
      </c>
      <c r="I992" s="447">
        <v>424.78</v>
      </c>
      <c r="J992" s="460">
        <v>2</v>
      </c>
      <c r="K992" s="448">
        <v>59.69</v>
      </c>
      <c r="L992" s="448">
        <v>119.38</v>
      </c>
      <c r="M992" s="448">
        <f t="shared" si="30"/>
        <v>-305.4</v>
      </c>
      <c r="N992" s="448">
        <f t="shared" si="31"/>
        <v>-71.9</v>
      </c>
      <c r="O992" s="461"/>
    </row>
    <row r="993" s="419" customFormat="1" customHeight="1" spans="1:15">
      <c r="A993" s="443" t="s">
        <v>2648</v>
      </c>
      <c r="B993" s="444" t="s">
        <v>2649</v>
      </c>
      <c r="C993" s="445"/>
      <c r="D993" s="446" t="s">
        <v>703</v>
      </c>
      <c r="E993" s="446" t="s">
        <v>675</v>
      </c>
      <c r="F993" s="446" t="s">
        <v>671</v>
      </c>
      <c r="G993" s="447">
        <v>4</v>
      </c>
      <c r="H993" s="448">
        <v>135.9</v>
      </c>
      <c r="I993" s="447">
        <v>543.59</v>
      </c>
      <c r="J993" s="460">
        <v>4</v>
      </c>
      <c r="K993" s="448">
        <v>31.75</v>
      </c>
      <c r="L993" s="448">
        <v>127</v>
      </c>
      <c r="M993" s="448">
        <f t="shared" si="30"/>
        <v>-416.59</v>
      </c>
      <c r="N993" s="448">
        <f t="shared" si="31"/>
        <v>-76.64</v>
      </c>
      <c r="O993" s="461"/>
    </row>
    <row r="994" s="419" customFormat="1" customHeight="1" spans="1:15">
      <c r="A994" s="443" t="s">
        <v>2650</v>
      </c>
      <c r="B994" s="444" t="s">
        <v>2651</v>
      </c>
      <c r="C994" s="445"/>
      <c r="D994" s="446" t="s">
        <v>703</v>
      </c>
      <c r="E994" s="446" t="s">
        <v>675</v>
      </c>
      <c r="F994" s="446" t="s">
        <v>671</v>
      </c>
      <c r="G994" s="447">
        <v>3</v>
      </c>
      <c r="H994" s="448">
        <v>217.95</v>
      </c>
      <c r="I994" s="447">
        <v>653.84</v>
      </c>
      <c r="J994" s="460">
        <v>3</v>
      </c>
      <c r="K994" s="448">
        <v>50.92</v>
      </c>
      <c r="L994" s="448">
        <v>152.76</v>
      </c>
      <c r="M994" s="448">
        <f t="shared" si="30"/>
        <v>-501.08</v>
      </c>
      <c r="N994" s="448">
        <f t="shared" si="31"/>
        <v>-76.64</v>
      </c>
      <c r="O994" s="461"/>
    </row>
    <row r="995" s="419" customFormat="1" customHeight="1" spans="1:15">
      <c r="A995" s="443" t="s">
        <v>2652</v>
      </c>
      <c r="B995" s="444" t="s">
        <v>2653</v>
      </c>
      <c r="C995" s="445"/>
      <c r="D995" s="446" t="s">
        <v>703</v>
      </c>
      <c r="E995" s="446" t="s">
        <v>675</v>
      </c>
      <c r="F995" s="446" t="s">
        <v>671</v>
      </c>
      <c r="G995" s="447">
        <v>4</v>
      </c>
      <c r="H995" s="448">
        <v>462.74</v>
      </c>
      <c r="I995" s="447">
        <v>1850.94</v>
      </c>
      <c r="J995" s="460">
        <v>4</v>
      </c>
      <c r="K995" s="448">
        <v>108.11</v>
      </c>
      <c r="L995" s="448">
        <v>432.44</v>
      </c>
      <c r="M995" s="448">
        <f t="shared" si="30"/>
        <v>-1418.5</v>
      </c>
      <c r="N995" s="448">
        <f t="shared" si="31"/>
        <v>-76.64</v>
      </c>
      <c r="O995" s="461"/>
    </row>
    <row r="996" s="419" customFormat="1" customHeight="1" spans="1:15">
      <c r="A996" s="443" t="s">
        <v>2654</v>
      </c>
      <c r="B996" s="444" t="s">
        <v>2655</v>
      </c>
      <c r="C996" s="445"/>
      <c r="D996" s="446" t="s">
        <v>703</v>
      </c>
      <c r="E996" s="446" t="s">
        <v>675</v>
      </c>
      <c r="F996" s="446" t="s">
        <v>671</v>
      </c>
      <c r="G996" s="447">
        <v>2</v>
      </c>
      <c r="H996" s="448">
        <v>376.92</v>
      </c>
      <c r="I996" s="447">
        <v>753.84</v>
      </c>
      <c r="J996" s="460">
        <v>2</v>
      </c>
      <c r="K996" s="448">
        <v>88.06</v>
      </c>
      <c r="L996" s="448">
        <v>176.12</v>
      </c>
      <c r="M996" s="448">
        <f t="shared" si="30"/>
        <v>-577.72</v>
      </c>
      <c r="N996" s="448">
        <f t="shared" si="31"/>
        <v>-76.64</v>
      </c>
      <c r="O996" s="461"/>
    </row>
    <row r="997" s="419" customFormat="1" customHeight="1" spans="1:15">
      <c r="A997" s="443" t="s">
        <v>2656</v>
      </c>
      <c r="B997" s="444" t="s">
        <v>2657</v>
      </c>
      <c r="C997" s="445"/>
      <c r="D997" s="446" t="s">
        <v>703</v>
      </c>
      <c r="E997" s="446" t="s">
        <v>675</v>
      </c>
      <c r="F997" s="446" t="s">
        <v>671</v>
      </c>
      <c r="G997" s="447">
        <v>2</v>
      </c>
      <c r="H997" s="448">
        <v>738.46</v>
      </c>
      <c r="I997" s="447">
        <v>1476.92</v>
      </c>
      <c r="J997" s="460">
        <v>2</v>
      </c>
      <c r="K997" s="448">
        <v>172.53</v>
      </c>
      <c r="L997" s="448">
        <v>345.06</v>
      </c>
      <c r="M997" s="448">
        <f t="shared" si="30"/>
        <v>-1131.86</v>
      </c>
      <c r="N997" s="448">
        <f t="shared" si="31"/>
        <v>-76.64</v>
      </c>
      <c r="O997" s="461"/>
    </row>
    <row r="998" s="419" customFormat="1" customHeight="1" spans="1:15">
      <c r="A998" s="443" t="s">
        <v>2658</v>
      </c>
      <c r="B998" s="444" t="s">
        <v>2659</v>
      </c>
      <c r="C998" s="445"/>
      <c r="D998" s="446" t="s">
        <v>703</v>
      </c>
      <c r="E998" s="446" t="s">
        <v>675</v>
      </c>
      <c r="F998" s="446" t="s">
        <v>671</v>
      </c>
      <c r="G998" s="447">
        <v>2</v>
      </c>
      <c r="H998" s="448">
        <v>86.33</v>
      </c>
      <c r="I998" s="447">
        <v>172.65</v>
      </c>
      <c r="J998" s="460">
        <v>2</v>
      </c>
      <c r="K998" s="448">
        <v>20.17</v>
      </c>
      <c r="L998" s="448">
        <v>40.34</v>
      </c>
      <c r="M998" s="448">
        <f t="shared" si="30"/>
        <v>-132.31</v>
      </c>
      <c r="N998" s="448">
        <f t="shared" si="31"/>
        <v>-76.63</v>
      </c>
      <c r="O998" s="461"/>
    </row>
    <row r="999" s="419" customFormat="1" customHeight="1" spans="1:15">
      <c r="A999" s="443" t="s">
        <v>2660</v>
      </c>
      <c r="B999" s="444" t="s">
        <v>2661</v>
      </c>
      <c r="C999" s="445"/>
      <c r="D999" s="446" t="s">
        <v>703</v>
      </c>
      <c r="E999" s="446" t="s">
        <v>675</v>
      </c>
      <c r="F999" s="446" t="s">
        <v>671</v>
      </c>
      <c r="G999" s="447">
        <v>4</v>
      </c>
      <c r="H999" s="448">
        <v>146.52</v>
      </c>
      <c r="I999" s="447">
        <v>586.09</v>
      </c>
      <c r="J999" s="460">
        <v>4</v>
      </c>
      <c r="K999" s="448">
        <v>34.23</v>
      </c>
      <c r="L999" s="448">
        <v>136.92</v>
      </c>
      <c r="M999" s="448">
        <f t="shared" si="30"/>
        <v>-449.17</v>
      </c>
      <c r="N999" s="448">
        <f t="shared" si="31"/>
        <v>-76.64</v>
      </c>
      <c r="O999" s="461"/>
    </row>
    <row r="1000" s="419" customFormat="1" customHeight="1" spans="1:15">
      <c r="A1000" s="443" t="s">
        <v>2662</v>
      </c>
      <c r="B1000" s="444" t="s">
        <v>2663</v>
      </c>
      <c r="C1000" s="445"/>
      <c r="D1000" s="446" t="s">
        <v>703</v>
      </c>
      <c r="E1000" s="446" t="s">
        <v>675</v>
      </c>
      <c r="F1000" s="446" t="s">
        <v>671</v>
      </c>
      <c r="G1000" s="447">
        <v>3</v>
      </c>
      <c r="H1000" s="448">
        <v>385.93</v>
      </c>
      <c r="I1000" s="447">
        <v>1157.8</v>
      </c>
      <c r="J1000" s="460">
        <v>3</v>
      </c>
      <c r="K1000" s="448">
        <v>90.17</v>
      </c>
      <c r="L1000" s="448">
        <v>270.51</v>
      </c>
      <c r="M1000" s="448">
        <f t="shared" si="30"/>
        <v>-887.29</v>
      </c>
      <c r="N1000" s="448">
        <f t="shared" si="31"/>
        <v>-76.64</v>
      </c>
      <c r="O1000" s="461"/>
    </row>
    <row r="1001" s="419" customFormat="1" customHeight="1" spans="1:15">
      <c r="A1001" s="443" t="s">
        <v>2664</v>
      </c>
      <c r="B1001" s="444" t="s">
        <v>2665</v>
      </c>
      <c r="C1001" s="445"/>
      <c r="D1001" s="446" t="s">
        <v>703</v>
      </c>
      <c r="E1001" s="446" t="s">
        <v>675</v>
      </c>
      <c r="F1001" s="446" t="s">
        <v>671</v>
      </c>
      <c r="G1001" s="447">
        <v>2</v>
      </c>
      <c r="H1001" s="448">
        <v>423.08</v>
      </c>
      <c r="I1001" s="447">
        <v>846.15</v>
      </c>
      <c r="J1001" s="460">
        <v>2</v>
      </c>
      <c r="K1001" s="448">
        <v>98.85</v>
      </c>
      <c r="L1001" s="448">
        <v>197.7</v>
      </c>
      <c r="M1001" s="448">
        <f t="shared" si="30"/>
        <v>-648.45</v>
      </c>
      <c r="N1001" s="448">
        <f t="shared" si="31"/>
        <v>-76.64</v>
      </c>
      <c r="O1001" s="461"/>
    </row>
    <row r="1002" s="419" customFormat="1" customHeight="1" spans="1:15">
      <c r="A1002" s="443" t="s">
        <v>2666</v>
      </c>
      <c r="B1002" s="444" t="s">
        <v>2667</v>
      </c>
      <c r="C1002" s="445"/>
      <c r="D1002" s="446" t="s">
        <v>703</v>
      </c>
      <c r="E1002" s="446" t="s">
        <v>675</v>
      </c>
      <c r="F1002" s="446" t="s">
        <v>671</v>
      </c>
      <c r="G1002" s="447">
        <v>2</v>
      </c>
      <c r="H1002" s="448">
        <v>324.79</v>
      </c>
      <c r="I1002" s="447">
        <v>649.57</v>
      </c>
      <c r="J1002" s="460">
        <v>2</v>
      </c>
      <c r="K1002" s="448">
        <v>75.88</v>
      </c>
      <c r="L1002" s="448">
        <v>151.76</v>
      </c>
      <c r="M1002" s="448">
        <f t="shared" si="30"/>
        <v>-497.81</v>
      </c>
      <c r="N1002" s="448">
        <f t="shared" si="31"/>
        <v>-76.64</v>
      </c>
      <c r="O1002" s="461"/>
    </row>
    <row r="1003" s="419" customFormat="1" customHeight="1" spans="1:15">
      <c r="A1003" s="443" t="s">
        <v>2668</v>
      </c>
      <c r="B1003" s="444" t="s">
        <v>2669</v>
      </c>
      <c r="C1003" s="445"/>
      <c r="D1003" s="446" t="s">
        <v>703</v>
      </c>
      <c r="E1003" s="446" t="s">
        <v>675</v>
      </c>
      <c r="F1003" s="446" t="s">
        <v>671</v>
      </c>
      <c r="G1003" s="447">
        <v>4</v>
      </c>
      <c r="H1003" s="448">
        <v>435.56</v>
      </c>
      <c r="I1003" s="447">
        <v>1742.22</v>
      </c>
      <c r="J1003" s="460">
        <v>4</v>
      </c>
      <c r="K1003" s="448">
        <v>101.76</v>
      </c>
      <c r="L1003" s="448">
        <v>407.04</v>
      </c>
      <c r="M1003" s="448">
        <f t="shared" si="30"/>
        <v>-1335.18</v>
      </c>
      <c r="N1003" s="448">
        <f t="shared" si="31"/>
        <v>-76.64</v>
      </c>
      <c r="O1003" s="461"/>
    </row>
    <row r="1004" s="419" customFormat="1" customHeight="1" spans="1:15">
      <c r="A1004" s="443" t="s">
        <v>2670</v>
      </c>
      <c r="B1004" s="444" t="s">
        <v>2671</v>
      </c>
      <c r="C1004" s="445"/>
      <c r="D1004" s="446" t="s">
        <v>703</v>
      </c>
      <c r="E1004" s="446" t="s">
        <v>675</v>
      </c>
      <c r="F1004" s="446" t="s">
        <v>671</v>
      </c>
      <c r="G1004" s="447">
        <v>1</v>
      </c>
      <c r="H1004" s="448">
        <v>32.48</v>
      </c>
      <c r="I1004" s="447">
        <v>32.48</v>
      </c>
      <c r="J1004" s="460">
        <v>1</v>
      </c>
      <c r="K1004" s="448">
        <v>7.59</v>
      </c>
      <c r="L1004" s="448">
        <v>7.59</v>
      </c>
      <c r="M1004" s="448">
        <f t="shared" si="30"/>
        <v>-24.89</v>
      </c>
      <c r="N1004" s="448">
        <f t="shared" si="31"/>
        <v>-76.63</v>
      </c>
      <c r="O1004" s="461"/>
    </row>
    <row r="1005" s="419" customFormat="1" customHeight="1" spans="1:15">
      <c r="A1005" s="443" t="s">
        <v>2672</v>
      </c>
      <c r="B1005" s="444" t="s">
        <v>2673</v>
      </c>
      <c r="C1005" s="445"/>
      <c r="D1005" s="446" t="s">
        <v>703</v>
      </c>
      <c r="E1005" s="446" t="s">
        <v>675</v>
      </c>
      <c r="F1005" s="446" t="s">
        <v>671</v>
      </c>
      <c r="G1005" s="447">
        <v>1</v>
      </c>
      <c r="H1005" s="448">
        <v>42.31</v>
      </c>
      <c r="I1005" s="447">
        <v>42.31</v>
      </c>
      <c r="J1005" s="460">
        <v>1</v>
      </c>
      <c r="K1005" s="448">
        <v>9.88</v>
      </c>
      <c r="L1005" s="448">
        <v>9.88</v>
      </c>
      <c r="M1005" s="448">
        <f t="shared" si="30"/>
        <v>-32.43</v>
      </c>
      <c r="N1005" s="448">
        <f t="shared" si="31"/>
        <v>-76.65</v>
      </c>
      <c r="O1005" s="461"/>
    </row>
    <row r="1006" s="419" customFormat="1" customHeight="1" spans="1:15">
      <c r="A1006" s="443" t="s">
        <v>2674</v>
      </c>
      <c r="B1006" s="444" t="s">
        <v>2675</v>
      </c>
      <c r="C1006" s="445"/>
      <c r="D1006" s="446" t="s">
        <v>703</v>
      </c>
      <c r="E1006" s="446" t="s">
        <v>675</v>
      </c>
      <c r="F1006" s="446" t="s">
        <v>671</v>
      </c>
      <c r="G1006" s="447">
        <v>3</v>
      </c>
      <c r="H1006" s="448">
        <v>53.85</v>
      </c>
      <c r="I1006" s="447">
        <v>161.54</v>
      </c>
      <c r="J1006" s="460">
        <v>3</v>
      </c>
      <c r="K1006" s="448">
        <v>12.58</v>
      </c>
      <c r="L1006" s="448">
        <v>37.74</v>
      </c>
      <c r="M1006" s="448">
        <f t="shared" si="30"/>
        <v>-123.8</v>
      </c>
      <c r="N1006" s="448">
        <f t="shared" si="31"/>
        <v>-76.64</v>
      </c>
      <c r="O1006" s="461"/>
    </row>
    <row r="1007" s="419" customFormat="1" customHeight="1" spans="1:15">
      <c r="A1007" s="443" t="s">
        <v>2676</v>
      </c>
      <c r="B1007" s="444" t="s">
        <v>2677</v>
      </c>
      <c r="C1007" s="445"/>
      <c r="D1007" s="446" t="s">
        <v>703</v>
      </c>
      <c r="E1007" s="446" t="s">
        <v>675</v>
      </c>
      <c r="F1007" s="446" t="s">
        <v>671</v>
      </c>
      <c r="G1007" s="447">
        <v>3</v>
      </c>
      <c r="H1007" s="448">
        <v>62.82</v>
      </c>
      <c r="I1007" s="447">
        <v>188.46</v>
      </c>
      <c r="J1007" s="460">
        <v>3</v>
      </c>
      <c r="K1007" s="448">
        <v>14.68</v>
      </c>
      <c r="L1007" s="448">
        <v>44.04</v>
      </c>
      <c r="M1007" s="448">
        <f t="shared" si="30"/>
        <v>-144.42</v>
      </c>
      <c r="N1007" s="448">
        <f t="shared" si="31"/>
        <v>-76.63</v>
      </c>
      <c r="O1007" s="461"/>
    </row>
    <row r="1008" s="419" customFormat="1" customHeight="1" spans="1:15">
      <c r="A1008" s="443" t="s">
        <v>2678</v>
      </c>
      <c r="B1008" s="444" t="s">
        <v>2679</v>
      </c>
      <c r="C1008" s="445"/>
      <c r="D1008" s="446" t="s">
        <v>703</v>
      </c>
      <c r="E1008" s="446" t="s">
        <v>675</v>
      </c>
      <c r="F1008" s="446" t="s">
        <v>671</v>
      </c>
      <c r="G1008" s="447">
        <v>17</v>
      </c>
      <c r="H1008" s="448">
        <v>143.79</v>
      </c>
      <c r="I1008" s="447">
        <v>2444.44</v>
      </c>
      <c r="J1008" s="460">
        <v>17</v>
      </c>
      <c r="K1008" s="448">
        <v>33.59</v>
      </c>
      <c r="L1008" s="448">
        <v>571.03</v>
      </c>
      <c r="M1008" s="448">
        <f t="shared" si="30"/>
        <v>-1873.41</v>
      </c>
      <c r="N1008" s="448">
        <f t="shared" si="31"/>
        <v>-76.64</v>
      </c>
      <c r="O1008" s="461"/>
    </row>
    <row r="1009" s="419" customFormat="1" customHeight="1" spans="1:15">
      <c r="A1009" s="443" t="s">
        <v>2680</v>
      </c>
      <c r="B1009" s="444" t="s">
        <v>2681</v>
      </c>
      <c r="C1009" s="445"/>
      <c r="D1009" s="446" t="s">
        <v>703</v>
      </c>
      <c r="E1009" s="446" t="s">
        <v>675</v>
      </c>
      <c r="F1009" s="446" t="s">
        <v>671</v>
      </c>
      <c r="G1009" s="447">
        <v>1</v>
      </c>
      <c r="H1009" s="448">
        <v>105.13</v>
      </c>
      <c r="I1009" s="447">
        <v>105.13</v>
      </c>
      <c r="J1009" s="460">
        <v>1</v>
      </c>
      <c r="K1009" s="448">
        <v>24.56</v>
      </c>
      <c r="L1009" s="448">
        <v>24.56</v>
      </c>
      <c r="M1009" s="448">
        <f t="shared" si="30"/>
        <v>-80.57</v>
      </c>
      <c r="N1009" s="448">
        <f t="shared" si="31"/>
        <v>-76.64</v>
      </c>
      <c r="O1009" s="461"/>
    </row>
    <row r="1010" s="419" customFormat="1" customHeight="1" spans="1:15">
      <c r="A1010" s="443" t="s">
        <v>2682</v>
      </c>
      <c r="B1010" s="444" t="s">
        <v>2683</v>
      </c>
      <c r="C1010" s="445"/>
      <c r="D1010" s="446" t="s">
        <v>703</v>
      </c>
      <c r="E1010" s="446" t="s">
        <v>675</v>
      </c>
      <c r="F1010" s="446" t="s">
        <v>671</v>
      </c>
      <c r="G1010" s="447">
        <v>1</v>
      </c>
      <c r="H1010" s="448">
        <v>118.8</v>
      </c>
      <c r="I1010" s="447">
        <v>118.8</v>
      </c>
      <c r="J1010" s="460">
        <v>1</v>
      </c>
      <c r="K1010" s="448">
        <v>27.76</v>
      </c>
      <c r="L1010" s="448">
        <v>27.76</v>
      </c>
      <c r="M1010" s="448">
        <f t="shared" si="30"/>
        <v>-91.04</v>
      </c>
      <c r="N1010" s="448">
        <f t="shared" si="31"/>
        <v>-76.63</v>
      </c>
      <c r="O1010" s="461"/>
    </row>
    <row r="1011" s="419" customFormat="1" customHeight="1" spans="1:15">
      <c r="A1011" s="443" t="s">
        <v>2684</v>
      </c>
      <c r="B1011" s="444" t="s">
        <v>2685</v>
      </c>
      <c r="C1011" s="445"/>
      <c r="D1011" s="446" t="s">
        <v>703</v>
      </c>
      <c r="E1011" s="446" t="s">
        <v>675</v>
      </c>
      <c r="F1011" s="446" t="s">
        <v>671</v>
      </c>
      <c r="G1011" s="447">
        <v>2</v>
      </c>
      <c r="H1011" s="448">
        <v>203.42</v>
      </c>
      <c r="I1011" s="447">
        <v>406.84</v>
      </c>
      <c r="J1011" s="460">
        <v>2</v>
      </c>
      <c r="K1011" s="448">
        <v>47.53</v>
      </c>
      <c r="L1011" s="448">
        <v>95.06</v>
      </c>
      <c r="M1011" s="448">
        <f t="shared" si="30"/>
        <v>-311.78</v>
      </c>
      <c r="N1011" s="448">
        <f t="shared" si="31"/>
        <v>-76.63</v>
      </c>
      <c r="O1011" s="461"/>
    </row>
    <row r="1012" s="419" customFormat="1" customHeight="1" spans="1:15">
      <c r="A1012" s="443" t="s">
        <v>2686</v>
      </c>
      <c r="B1012" s="444" t="s">
        <v>2687</v>
      </c>
      <c r="C1012" s="445"/>
      <c r="D1012" s="446" t="s">
        <v>703</v>
      </c>
      <c r="E1012" s="446" t="s">
        <v>675</v>
      </c>
      <c r="F1012" s="446" t="s">
        <v>671</v>
      </c>
      <c r="G1012" s="447">
        <v>1</v>
      </c>
      <c r="H1012" s="448">
        <v>61.54</v>
      </c>
      <c r="I1012" s="447">
        <v>61.54</v>
      </c>
      <c r="J1012" s="460">
        <v>1</v>
      </c>
      <c r="K1012" s="448">
        <v>14.38</v>
      </c>
      <c r="L1012" s="448">
        <v>14.38</v>
      </c>
      <c r="M1012" s="448">
        <f t="shared" si="30"/>
        <v>-47.16</v>
      </c>
      <c r="N1012" s="448">
        <f t="shared" si="31"/>
        <v>-76.63</v>
      </c>
      <c r="O1012" s="461"/>
    </row>
    <row r="1013" s="419" customFormat="1" customHeight="1" spans="1:15">
      <c r="A1013" s="443" t="s">
        <v>2688</v>
      </c>
      <c r="B1013" s="444" t="s">
        <v>2689</v>
      </c>
      <c r="C1013" s="445"/>
      <c r="D1013" s="446" t="s">
        <v>703</v>
      </c>
      <c r="E1013" s="446" t="s">
        <v>675</v>
      </c>
      <c r="F1013" s="446" t="s">
        <v>671</v>
      </c>
      <c r="G1013" s="447">
        <v>2</v>
      </c>
      <c r="H1013" s="448">
        <v>111.11</v>
      </c>
      <c r="I1013" s="447">
        <v>222.22</v>
      </c>
      <c r="J1013" s="460">
        <v>2</v>
      </c>
      <c r="K1013" s="448">
        <v>25.96</v>
      </c>
      <c r="L1013" s="448">
        <v>51.92</v>
      </c>
      <c r="M1013" s="448">
        <f t="shared" si="30"/>
        <v>-170.3</v>
      </c>
      <c r="N1013" s="448">
        <f t="shared" si="31"/>
        <v>-76.64</v>
      </c>
      <c r="O1013" s="461"/>
    </row>
    <row r="1014" s="419" customFormat="1" customHeight="1" spans="1:15">
      <c r="A1014" s="443" t="s">
        <v>2690</v>
      </c>
      <c r="B1014" s="444" t="s">
        <v>2691</v>
      </c>
      <c r="C1014" s="445"/>
      <c r="D1014" s="446" t="s">
        <v>703</v>
      </c>
      <c r="E1014" s="446" t="s">
        <v>675</v>
      </c>
      <c r="F1014" s="446" t="s">
        <v>671</v>
      </c>
      <c r="G1014" s="447">
        <v>5</v>
      </c>
      <c r="H1014" s="448">
        <v>414.53</v>
      </c>
      <c r="I1014" s="447">
        <v>2072.65</v>
      </c>
      <c r="J1014" s="460">
        <v>5</v>
      </c>
      <c r="K1014" s="448">
        <v>96.85</v>
      </c>
      <c r="L1014" s="448">
        <v>484.25</v>
      </c>
      <c r="M1014" s="448">
        <f t="shared" si="30"/>
        <v>-1588.4</v>
      </c>
      <c r="N1014" s="448">
        <f t="shared" si="31"/>
        <v>-76.64</v>
      </c>
      <c r="O1014" s="461"/>
    </row>
    <row r="1015" s="419" customFormat="1" customHeight="1" spans="1:15">
      <c r="A1015" s="443" t="s">
        <v>2692</v>
      </c>
      <c r="B1015" s="444" t="s">
        <v>2693</v>
      </c>
      <c r="C1015" s="445"/>
      <c r="D1015" s="446" t="s">
        <v>703</v>
      </c>
      <c r="E1015" s="446" t="s">
        <v>675</v>
      </c>
      <c r="F1015" s="446" t="s">
        <v>671</v>
      </c>
      <c r="G1015" s="447">
        <v>2</v>
      </c>
      <c r="H1015" s="448">
        <v>162.65</v>
      </c>
      <c r="I1015" s="447">
        <v>325.3</v>
      </c>
      <c r="J1015" s="460">
        <v>2</v>
      </c>
      <c r="K1015" s="448">
        <v>38</v>
      </c>
      <c r="L1015" s="448">
        <v>76</v>
      </c>
      <c r="M1015" s="448">
        <f t="shared" si="30"/>
        <v>-249.3</v>
      </c>
      <c r="N1015" s="448">
        <f t="shared" si="31"/>
        <v>-76.64</v>
      </c>
      <c r="O1015" s="461"/>
    </row>
    <row r="1016" s="419" customFormat="1" customHeight="1" spans="1:15">
      <c r="A1016" s="443" t="s">
        <v>2694</v>
      </c>
      <c r="B1016" s="444" t="s">
        <v>2695</v>
      </c>
      <c r="C1016" s="445"/>
      <c r="D1016" s="446" t="s">
        <v>703</v>
      </c>
      <c r="E1016" s="446" t="s">
        <v>675</v>
      </c>
      <c r="F1016" s="446" t="s">
        <v>671</v>
      </c>
      <c r="G1016" s="447">
        <v>3</v>
      </c>
      <c r="H1016" s="448">
        <v>164.81</v>
      </c>
      <c r="I1016" s="447">
        <v>494.44</v>
      </c>
      <c r="J1016" s="460">
        <v>3</v>
      </c>
      <c r="K1016" s="448">
        <v>38.51</v>
      </c>
      <c r="L1016" s="448">
        <v>115.53</v>
      </c>
      <c r="M1016" s="448">
        <f t="shared" si="30"/>
        <v>-378.91</v>
      </c>
      <c r="N1016" s="448">
        <f t="shared" si="31"/>
        <v>-76.63</v>
      </c>
      <c r="O1016" s="461"/>
    </row>
    <row r="1017" s="419" customFormat="1" customHeight="1" spans="1:15">
      <c r="A1017" s="443" t="s">
        <v>2696</v>
      </c>
      <c r="B1017" s="444" t="s">
        <v>2697</v>
      </c>
      <c r="C1017" s="445"/>
      <c r="D1017" s="446" t="s">
        <v>703</v>
      </c>
      <c r="E1017" s="446" t="s">
        <v>675</v>
      </c>
      <c r="F1017" s="446" t="s">
        <v>671</v>
      </c>
      <c r="G1017" s="447">
        <v>5</v>
      </c>
      <c r="H1017" s="448">
        <v>191.97</v>
      </c>
      <c r="I1017" s="447">
        <v>959.83</v>
      </c>
      <c r="J1017" s="460">
        <v>5</v>
      </c>
      <c r="K1017" s="448">
        <v>44.85</v>
      </c>
      <c r="L1017" s="448">
        <v>224.25</v>
      </c>
      <c r="M1017" s="448">
        <f t="shared" si="30"/>
        <v>-735.58</v>
      </c>
      <c r="N1017" s="448">
        <f t="shared" si="31"/>
        <v>-76.64</v>
      </c>
      <c r="O1017" s="461"/>
    </row>
    <row r="1018" s="419" customFormat="1" customHeight="1" spans="1:15">
      <c r="A1018" s="443" t="s">
        <v>2698</v>
      </c>
      <c r="B1018" s="444" t="s">
        <v>2699</v>
      </c>
      <c r="C1018" s="445"/>
      <c r="D1018" s="446" t="s">
        <v>703</v>
      </c>
      <c r="E1018" s="446" t="s">
        <v>675</v>
      </c>
      <c r="F1018" s="446" t="s">
        <v>671</v>
      </c>
      <c r="G1018" s="447">
        <v>1</v>
      </c>
      <c r="H1018" s="448">
        <v>464.96</v>
      </c>
      <c r="I1018" s="447">
        <v>464.96</v>
      </c>
      <c r="J1018" s="460">
        <v>1</v>
      </c>
      <c r="K1018" s="448">
        <v>108.63</v>
      </c>
      <c r="L1018" s="448">
        <v>108.63</v>
      </c>
      <c r="M1018" s="448">
        <f t="shared" si="30"/>
        <v>-356.33</v>
      </c>
      <c r="N1018" s="448">
        <f t="shared" si="31"/>
        <v>-76.64</v>
      </c>
      <c r="O1018" s="461"/>
    </row>
    <row r="1019" s="419" customFormat="1" customHeight="1" spans="1:15">
      <c r="A1019" s="443" t="s">
        <v>2700</v>
      </c>
      <c r="B1019" s="444" t="s">
        <v>2701</v>
      </c>
      <c r="C1019" s="445"/>
      <c r="D1019" s="446" t="s">
        <v>703</v>
      </c>
      <c r="E1019" s="446" t="s">
        <v>675</v>
      </c>
      <c r="F1019" s="446" t="s">
        <v>671</v>
      </c>
      <c r="G1019" s="447">
        <v>3</v>
      </c>
      <c r="H1019" s="448">
        <v>469.45</v>
      </c>
      <c r="I1019" s="447">
        <v>1408.34</v>
      </c>
      <c r="J1019" s="460">
        <v>3</v>
      </c>
      <c r="K1019" s="448">
        <v>109.68</v>
      </c>
      <c r="L1019" s="448">
        <v>329.04</v>
      </c>
      <c r="M1019" s="448">
        <f t="shared" si="30"/>
        <v>-1079.3</v>
      </c>
      <c r="N1019" s="448">
        <f t="shared" si="31"/>
        <v>-76.64</v>
      </c>
      <c r="O1019" s="461"/>
    </row>
    <row r="1020" s="419" customFormat="1" customHeight="1" spans="1:15">
      <c r="A1020" s="443" t="s">
        <v>2702</v>
      </c>
      <c r="B1020" s="444" t="s">
        <v>2703</v>
      </c>
      <c r="C1020" s="445"/>
      <c r="D1020" s="446" t="s">
        <v>703</v>
      </c>
      <c r="E1020" s="446" t="s">
        <v>675</v>
      </c>
      <c r="F1020" s="446" t="s">
        <v>671</v>
      </c>
      <c r="G1020" s="447">
        <v>1</v>
      </c>
      <c r="H1020" s="448">
        <v>873.5</v>
      </c>
      <c r="I1020" s="447">
        <v>873.5</v>
      </c>
      <c r="J1020" s="460">
        <v>1</v>
      </c>
      <c r="K1020" s="448">
        <v>204.09</v>
      </c>
      <c r="L1020" s="448">
        <v>204.09</v>
      </c>
      <c r="M1020" s="448">
        <f t="shared" si="30"/>
        <v>-669.41</v>
      </c>
      <c r="N1020" s="448">
        <f t="shared" si="31"/>
        <v>-76.64</v>
      </c>
      <c r="O1020" s="461"/>
    </row>
    <row r="1021" s="419" customFormat="1" customHeight="1" spans="1:15">
      <c r="A1021" s="443" t="s">
        <v>2704</v>
      </c>
      <c r="B1021" s="444" t="s">
        <v>2705</v>
      </c>
      <c r="C1021" s="445"/>
      <c r="D1021" s="446" t="s">
        <v>703</v>
      </c>
      <c r="E1021" s="446" t="s">
        <v>675</v>
      </c>
      <c r="F1021" s="446" t="s">
        <v>671</v>
      </c>
      <c r="G1021" s="447">
        <v>2</v>
      </c>
      <c r="H1021" s="448">
        <v>240.17</v>
      </c>
      <c r="I1021" s="447">
        <v>480.34</v>
      </c>
      <c r="J1021" s="460">
        <v>2</v>
      </c>
      <c r="K1021" s="448">
        <v>56.11</v>
      </c>
      <c r="L1021" s="448">
        <v>112.22</v>
      </c>
      <c r="M1021" s="448">
        <f t="shared" si="30"/>
        <v>-368.12</v>
      </c>
      <c r="N1021" s="448">
        <f t="shared" si="31"/>
        <v>-76.64</v>
      </c>
      <c r="O1021" s="461"/>
    </row>
    <row r="1022" s="419" customFormat="1" customHeight="1" spans="1:15">
      <c r="A1022" s="443" t="s">
        <v>2706</v>
      </c>
      <c r="B1022" s="444" t="s">
        <v>2707</v>
      </c>
      <c r="C1022" s="445"/>
      <c r="D1022" s="446" t="s">
        <v>703</v>
      </c>
      <c r="E1022" s="446" t="s">
        <v>675</v>
      </c>
      <c r="F1022" s="446" t="s">
        <v>671</v>
      </c>
      <c r="G1022" s="447">
        <v>1</v>
      </c>
      <c r="H1022" s="448">
        <v>363.67</v>
      </c>
      <c r="I1022" s="447">
        <v>363.67</v>
      </c>
      <c r="J1022" s="460">
        <v>1</v>
      </c>
      <c r="K1022" s="448">
        <v>84.97</v>
      </c>
      <c r="L1022" s="448">
        <v>84.97</v>
      </c>
      <c r="M1022" s="448">
        <f t="shared" si="30"/>
        <v>-278.7</v>
      </c>
      <c r="N1022" s="448">
        <f t="shared" si="31"/>
        <v>-76.64</v>
      </c>
      <c r="O1022" s="461"/>
    </row>
    <row r="1023" s="419" customFormat="1" customHeight="1" spans="1:15">
      <c r="A1023" s="443" t="s">
        <v>2708</v>
      </c>
      <c r="B1023" s="444" t="s">
        <v>2709</v>
      </c>
      <c r="C1023" s="445"/>
      <c r="D1023" s="446" t="s">
        <v>703</v>
      </c>
      <c r="E1023" s="446" t="s">
        <v>675</v>
      </c>
      <c r="F1023" s="446" t="s">
        <v>671</v>
      </c>
      <c r="G1023" s="447">
        <v>2</v>
      </c>
      <c r="H1023" s="448">
        <v>338.46</v>
      </c>
      <c r="I1023" s="447">
        <v>676.92</v>
      </c>
      <c r="J1023" s="460">
        <v>2</v>
      </c>
      <c r="K1023" s="448">
        <v>79.08</v>
      </c>
      <c r="L1023" s="448">
        <v>158.16</v>
      </c>
      <c r="M1023" s="448">
        <f t="shared" si="30"/>
        <v>-518.76</v>
      </c>
      <c r="N1023" s="448">
        <f t="shared" si="31"/>
        <v>-76.64</v>
      </c>
      <c r="O1023" s="461"/>
    </row>
    <row r="1024" s="419" customFormat="1" customHeight="1" spans="1:15">
      <c r="A1024" s="443" t="s">
        <v>2710</v>
      </c>
      <c r="B1024" s="444" t="s">
        <v>2711</v>
      </c>
      <c r="C1024" s="445"/>
      <c r="D1024" s="446" t="s">
        <v>703</v>
      </c>
      <c r="E1024" s="446" t="s">
        <v>675</v>
      </c>
      <c r="F1024" s="446" t="s">
        <v>671</v>
      </c>
      <c r="G1024" s="447">
        <v>1</v>
      </c>
      <c r="H1024" s="448">
        <v>586.21</v>
      </c>
      <c r="I1024" s="447">
        <v>586.21</v>
      </c>
      <c r="J1024" s="460">
        <v>1</v>
      </c>
      <c r="K1024" s="448">
        <v>136.96</v>
      </c>
      <c r="L1024" s="448">
        <v>136.96</v>
      </c>
      <c r="M1024" s="448">
        <f t="shared" si="30"/>
        <v>-449.25</v>
      </c>
      <c r="N1024" s="448">
        <f t="shared" si="31"/>
        <v>-76.64</v>
      </c>
      <c r="O1024" s="461"/>
    </row>
    <row r="1025" s="419" customFormat="1" customHeight="1" spans="1:15">
      <c r="A1025" s="443" t="s">
        <v>2712</v>
      </c>
      <c r="B1025" s="444" t="s">
        <v>2713</v>
      </c>
      <c r="C1025" s="445"/>
      <c r="D1025" s="446" t="s">
        <v>703</v>
      </c>
      <c r="E1025" s="446" t="s">
        <v>675</v>
      </c>
      <c r="F1025" s="446" t="s">
        <v>671</v>
      </c>
      <c r="G1025" s="447">
        <v>5</v>
      </c>
      <c r="H1025" s="448">
        <v>164.1</v>
      </c>
      <c r="I1025" s="447">
        <v>820.52</v>
      </c>
      <c r="J1025" s="460">
        <v>5</v>
      </c>
      <c r="K1025" s="448">
        <v>38.34</v>
      </c>
      <c r="L1025" s="448">
        <v>191.7</v>
      </c>
      <c r="M1025" s="448">
        <f t="shared" si="30"/>
        <v>-628.82</v>
      </c>
      <c r="N1025" s="448">
        <f t="shared" si="31"/>
        <v>-76.64</v>
      </c>
      <c r="O1025" s="461"/>
    </row>
    <row r="1026" s="419" customFormat="1" customHeight="1" spans="1:15">
      <c r="A1026" s="443" t="s">
        <v>2714</v>
      </c>
      <c r="B1026" s="444" t="s">
        <v>2715</v>
      </c>
      <c r="C1026" s="445"/>
      <c r="D1026" s="446" t="s">
        <v>703</v>
      </c>
      <c r="E1026" s="446" t="s">
        <v>675</v>
      </c>
      <c r="F1026" s="446" t="s">
        <v>671</v>
      </c>
      <c r="G1026" s="447">
        <v>4</v>
      </c>
      <c r="H1026" s="448">
        <v>364.96</v>
      </c>
      <c r="I1026" s="447">
        <v>1459.83</v>
      </c>
      <c r="J1026" s="460">
        <v>4</v>
      </c>
      <c r="K1026" s="448">
        <v>85.27</v>
      </c>
      <c r="L1026" s="448">
        <v>341.08</v>
      </c>
      <c r="M1026" s="448">
        <f t="shared" si="30"/>
        <v>-1118.75</v>
      </c>
      <c r="N1026" s="448">
        <f t="shared" si="31"/>
        <v>-76.64</v>
      </c>
      <c r="O1026" s="461"/>
    </row>
    <row r="1027" s="419" customFormat="1" customHeight="1" spans="1:15">
      <c r="A1027" s="443" t="s">
        <v>2716</v>
      </c>
      <c r="B1027" s="444" t="s">
        <v>2717</v>
      </c>
      <c r="C1027" s="445"/>
      <c r="D1027" s="446" t="s">
        <v>703</v>
      </c>
      <c r="E1027" s="446" t="s">
        <v>675</v>
      </c>
      <c r="F1027" s="446" t="s">
        <v>671</v>
      </c>
      <c r="G1027" s="447">
        <v>2</v>
      </c>
      <c r="H1027" s="448">
        <v>247.79</v>
      </c>
      <c r="I1027" s="447">
        <v>495.57</v>
      </c>
      <c r="J1027" s="460">
        <v>2</v>
      </c>
      <c r="K1027" s="448">
        <v>57.89</v>
      </c>
      <c r="L1027" s="448">
        <v>115.78</v>
      </c>
      <c r="M1027" s="448">
        <f t="shared" si="30"/>
        <v>-379.79</v>
      </c>
      <c r="N1027" s="448">
        <f t="shared" si="31"/>
        <v>-76.64</v>
      </c>
      <c r="O1027" s="461"/>
    </row>
    <row r="1028" s="419" customFormat="1" customHeight="1" spans="1:15">
      <c r="A1028" s="443" t="s">
        <v>2718</v>
      </c>
      <c r="B1028" s="444" t="s">
        <v>2719</v>
      </c>
      <c r="C1028" s="445"/>
      <c r="D1028" s="446" t="s">
        <v>703</v>
      </c>
      <c r="E1028" s="446" t="s">
        <v>675</v>
      </c>
      <c r="F1028" s="446" t="s">
        <v>671</v>
      </c>
      <c r="G1028" s="447">
        <v>2</v>
      </c>
      <c r="H1028" s="448">
        <v>187.18</v>
      </c>
      <c r="I1028" s="447">
        <v>374.36</v>
      </c>
      <c r="J1028" s="460">
        <v>2</v>
      </c>
      <c r="K1028" s="448">
        <v>43.73</v>
      </c>
      <c r="L1028" s="448">
        <v>87.46</v>
      </c>
      <c r="M1028" s="448">
        <f t="shared" si="30"/>
        <v>-286.9</v>
      </c>
      <c r="N1028" s="448">
        <f t="shared" si="31"/>
        <v>-76.64</v>
      </c>
      <c r="O1028" s="461"/>
    </row>
    <row r="1029" s="419" customFormat="1" customHeight="1" spans="1:15">
      <c r="A1029" s="443" t="s">
        <v>2720</v>
      </c>
      <c r="B1029" s="444" t="s">
        <v>2721</v>
      </c>
      <c r="C1029" s="445"/>
      <c r="D1029" s="446" t="s">
        <v>703</v>
      </c>
      <c r="E1029" s="446" t="s">
        <v>675</v>
      </c>
      <c r="F1029" s="446" t="s">
        <v>671</v>
      </c>
      <c r="G1029" s="447">
        <v>1</v>
      </c>
      <c r="H1029" s="448">
        <v>239.32</v>
      </c>
      <c r="I1029" s="447">
        <v>239.32</v>
      </c>
      <c r="J1029" s="460">
        <v>1</v>
      </c>
      <c r="K1029" s="448">
        <v>55.92</v>
      </c>
      <c r="L1029" s="448">
        <v>55.92</v>
      </c>
      <c r="M1029" s="448">
        <f t="shared" si="30"/>
        <v>-183.4</v>
      </c>
      <c r="N1029" s="448">
        <f t="shared" si="31"/>
        <v>-76.63</v>
      </c>
      <c r="O1029" s="461"/>
    </row>
    <row r="1030" s="419" customFormat="1" customHeight="1" spans="1:15">
      <c r="A1030" s="443" t="s">
        <v>2722</v>
      </c>
      <c r="B1030" s="444" t="s">
        <v>2723</v>
      </c>
      <c r="C1030" s="445"/>
      <c r="D1030" s="446" t="s">
        <v>703</v>
      </c>
      <c r="E1030" s="446" t="s">
        <v>675</v>
      </c>
      <c r="F1030" s="446" t="s">
        <v>671</v>
      </c>
      <c r="G1030" s="447">
        <v>1</v>
      </c>
      <c r="H1030" s="448">
        <v>145.3</v>
      </c>
      <c r="I1030" s="447">
        <v>145.3</v>
      </c>
      <c r="J1030" s="460">
        <v>1</v>
      </c>
      <c r="K1030" s="448">
        <v>33.95</v>
      </c>
      <c r="L1030" s="448">
        <v>33.95</v>
      </c>
      <c r="M1030" s="448">
        <f t="shared" si="30"/>
        <v>-111.35</v>
      </c>
      <c r="N1030" s="448">
        <f t="shared" si="31"/>
        <v>-76.63</v>
      </c>
      <c r="O1030" s="461"/>
    </row>
    <row r="1031" s="419" customFormat="1" customHeight="1" spans="1:15">
      <c r="A1031" s="443" t="s">
        <v>2724</v>
      </c>
      <c r="B1031" s="444" t="s">
        <v>2725</v>
      </c>
      <c r="C1031" s="445"/>
      <c r="D1031" s="446" t="s">
        <v>703</v>
      </c>
      <c r="E1031" s="446" t="s">
        <v>675</v>
      </c>
      <c r="F1031" s="446" t="s">
        <v>671</v>
      </c>
      <c r="G1031" s="447">
        <v>2</v>
      </c>
      <c r="H1031" s="448">
        <v>99.15</v>
      </c>
      <c r="I1031" s="447">
        <v>198.29</v>
      </c>
      <c r="J1031" s="460">
        <v>2</v>
      </c>
      <c r="K1031" s="448">
        <v>23.17</v>
      </c>
      <c r="L1031" s="448">
        <v>46.34</v>
      </c>
      <c r="M1031" s="448">
        <f t="shared" si="30"/>
        <v>-151.95</v>
      </c>
      <c r="N1031" s="448">
        <f t="shared" si="31"/>
        <v>-76.63</v>
      </c>
      <c r="O1031" s="461"/>
    </row>
    <row r="1032" s="419" customFormat="1" customHeight="1" spans="1:15">
      <c r="A1032" s="443" t="s">
        <v>2726</v>
      </c>
      <c r="B1032" s="444" t="s">
        <v>2727</v>
      </c>
      <c r="C1032" s="445"/>
      <c r="D1032" s="446" t="s">
        <v>703</v>
      </c>
      <c r="E1032" s="446" t="s">
        <v>675</v>
      </c>
      <c r="F1032" s="446" t="s">
        <v>671</v>
      </c>
      <c r="G1032" s="447">
        <v>2</v>
      </c>
      <c r="H1032" s="448">
        <v>165.52</v>
      </c>
      <c r="I1032" s="447">
        <v>331.04</v>
      </c>
      <c r="J1032" s="460">
        <v>2</v>
      </c>
      <c r="K1032" s="448">
        <v>38.67</v>
      </c>
      <c r="L1032" s="448">
        <v>77.34</v>
      </c>
      <c r="M1032" s="448">
        <f t="shared" ref="M1032:M1095" si="32">L1032-I1032</f>
        <v>-253.7</v>
      </c>
      <c r="N1032" s="448">
        <f t="shared" ref="N1032:N1095" si="33">IF(I1032=0,0,ROUND(M1032/I1032*100,2))</f>
        <v>-76.64</v>
      </c>
      <c r="O1032" s="461"/>
    </row>
    <row r="1033" s="419" customFormat="1" customHeight="1" spans="1:15">
      <c r="A1033" s="443" t="s">
        <v>2728</v>
      </c>
      <c r="B1033" s="444" t="s">
        <v>2729</v>
      </c>
      <c r="C1033" s="445"/>
      <c r="D1033" s="446" t="s">
        <v>703</v>
      </c>
      <c r="E1033" s="446" t="s">
        <v>675</v>
      </c>
      <c r="F1033" s="446" t="s">
        <v>671</v>
      </c>
      <c r="G1033" s="447">
        <v>3</v>
      </c>
      <c r="H1033" s="448">
        <v>229.06</v>
      </c>
      <c r="I1033" s="447">
        <v>687.18</v>
      </c>
      <c r="J1033" s="460">
        <v>3</v>
      </c>
      <c r="K1033" s="448">
        <v>53.52</v>
      </c>
      <c r="L1033" s="448">
        <v>160.56</v>
      </c>
      <c r="M1033" s="448">
        <f t="shared" si="32"/>
        <v>-526.62</v>
      </c>
      <c r="N1033" s="448">
        <f t="shared" si="33"/>
        <v>-76.63</v>
      </c>
      <c r="O1033" s="461"/>
    </row>
    <row r="1034" s="419" customFormat="1" customHeight="1" spans="1:15">
      <c r="A1034" s="443" t="s">
        <v>2730</v>
      </c>
      <c r="B1034" s="444" t="s">
        <v>2731</v>
      </c>
      <c r="C1034" s="445"/>
      <c r="D1034" s="446" t="s">
        <v>703</v>
      </c>
      <c r="E1034" s="446" t="s">
        <v>675</v>
      </c>
      <c r="F1034" s="446" t="s">
        <v>671</v>
      </c>
      <c r="G1034" s="447">
        <v>1</v>
      </c>
      <c r="H1034" s="448">
        <v>397.86</v>
      </c>
      <c r="I1034" s="447">
        <v>397.86</v>
      </c>
      <c r="J1034" s="460">
        <v>1</v>
      </c>
      <c r="K1034" s="448">
        <v>92.96</v>
      </c>
      <c r="L1034" s="448">
        <v>92.96</v>
      </c>
      <c r="M1034" s="448">
        <f t="shared" si="32"/>
        <v>-304.9</v>
      </c>
      <c r="N1034" s="448">
        <f t="shared" si="33"/>
        <v>-76.63</v>
      </c>
      <c r="O1034" s="461"/>
    </row>
    <row r="1035" s="419" customFormat="1" customHeight="1" spans="1:15">
      <c r="A1035" s="443" t="s">
        <v>2732</v>
      </c>
      <c r="B1035" s="444" t="s">
        <v>2733</v>
      </c>
      <c r="C1035" s="445"/>
      <c r="D1035" s="446" t="s">
        <v>703</v>
      </c>
      <c r="E1035" s="446" t="s">
        <v>675</v>
      </c>
      <c r="F1035" s="446" t="s">
        <v>671</v>
      </c>
      <c r="G1035" s="447">
        <v>2</v>
      </c>
      <c r="H1035" s="448">
        <v>337.61</v>
      </c>
      <c r="I1035" s="447">
        <v>675.21</v>
      </c>
      <c r="J1035" s="460">
        <v>2</v>
      </c>
      <c r="K1035" s="448">
        <v>78.88</v>
      </c>
      <c r="L1035" s="448">
        <v>157.76</v>
      </c>
      <c r="M1035" s="448">
        <f t="shared" si="32"/>
        <v>-517.45</v>
      </c>
      <c r="N1035" s="448">
        <f t="shared" si="33"/>
        <v>-76.64</v>
      </c>
      <c r="O1035" s="461"/>
    </row>
    <row r="1036" s="419" customFormat="1" customHeight="1" spans="1:15">
      <c r="A1036" s="443" t="s">
        <v>2734</v>
      </c>
      <c r="B1036" s="444" t="s">
        <v>2735</v>
      </c>
      <c r="C1036" s="445"/>
      <c r="D1036" s="446" t="s">
        <v>703</v>
      </c>
      <c r="E1036" s="446" t="s">
        <v>675</v>
      </c>
      <c r="F1036" s="446" t="s">
        <v>671</v>
      </c>
      <c r="G1036" s="447">
        <v>3</v>
      </c>
      <c r="H1036" s="448">
        <v>603.99</v>
      </c>
      <c r="I1036" s="447">
        <v>1811.96</v>
      </c>
      <c r="J1036" s="460">
        <v>3</v>
      </c>
      <c r="K1036" s="448">
        <v>141.12</v>
      </c>
      <c r="L1036" s="448">
        <v>423.36</v>
      </c>
      <c r="M1036" s="448">
        <f t="shared" si="32"/>
        <v>-1388.6</v>
      </c>
      <c r="N1036" s="448">
        <f t="shared" si="33"/>
        <v>-76.64</v>
      </c>
      <c r="O1036" s="461"/>
    </row>
    <row r="1037" s="419" customFormat="1" customHeight="1" spans="1:15">
      <c r="A1037" s="443" t="s">
        <v>2736</v>
      </c>
      <c r="B1037" s="444" t="s">
        <v>2737</v>
      </c>
      <c r="C1037" s="445"/>
      <c r="D1037" s="446" t="s">
        <v>703</v>
      </c>
      <c r="E1037" s="446" t="s">
        <v>675</v>
      </c>
      <c r="F1037" s="446" t="s">
        <v>671</v>
      </c>
      <c r="G1037" s="447">
        <v>3</v>
      </c>
      <c r="H1037" s="448">
        <v>176.64</v>
      </c>
      <c r="I1037" s="447">
        <v>529.92</v>
      </c>
      <c r="J1037" s="460">
        <v>3</v>
      </c>
      <c r="K1037" s="448">
        <v>41.27</v>
      </c>
      <c r="L1037" s="448">
        <v>123.81</v>
      </c>
      <c r="M1037" s="448">
        <f t="shared" si="32"/>
        <v>-406.11</v>
      </c>
      <c r="N1037" s="448">
        <f t="shared" si="33"/>
        <v>-76.64</v>
      </c>
      <c r="O1037" s="461"/>
    </row>
    <row r="1038" s="419" customFormat="1" customHeight="1" spans="1:15">
      <c r="A1038" s="443" t="s">
        <v>2738</v>
      </c>
      <c r="B1038" s="444" t="s">
        <v>2739</v>
      </c>
      <c r="C1038" s="445"/>
      <c r="D1038" s="446" t="s">
        <v>703</v>
      </c>
      <c r="E1038" s="446" t="s">
        <v>675</v>
      </c>
      <c r="F1038" s="446" t="s">
        <v>671</v>
      </c>
      <c r="G1038" s="447">
        <v>2</v>
      </c>
      <c r="H1038" s="448">
        <v>262.82</v>
      </c>
      <c r="I1038" s="447">
        <v>525.64</v>
      </c>
      <c r="J1038" s="460">
        <v>2</v>
      </c>
      <c r="K1038" s="448">
        <v>61.4</v>
      </c>
      <c r="L1038" s="448">
        <v>122.8</v>
      </c>
      <c r="M1038" s="448">
        <f t="shared" si="32"/>
        <v>-402.84</v>
      </c>
      <c r="N1038" s="448">
        <f t="shared" si="33"/>
        <v>-76.64</v>
      </c>
      <c r="O1038" s="461"/>
    </row>
    <row r="1039" s="419" customFormat="1" customHeight="1" spans="1:15">
      <c r="A1039" s="443" t="s">
        <v>2740</v>
      </c>
      <c r="B1039" s="444" t="s">
        <v>2741</v>
      </c>
      <c r="C1039" s="445"/>
      <c r="D1039" s="446" t="s">
        <v>679</v>
      </c>
      <c r="E1039" s="446" t="s">
        <v>675</v>
      </c>
      <c r="F1039" s="446" t="s">
        <v>671</v>
      </c>
      <c r="G1039" s="447">
        <v>5</v>
      </c>
      <c r="H1039" s="448">
        <v>2.14</v>
      </c>
      <c r="I1039" s="447">
        <v>10.7</v>
      </c>
      <c r="J1039" s="460">
        <v>5</v>
      </c>
      <c r="K1039" s="448">
        <v>0.5</v>
      </c>
      <c r="L1039" s="448">
        <v>2.5</v>
      </c>
      <c r="M1039" s="448">
        <f t="shared" si="32"/>
        <v>-8.2</v>
      </c>
      <c r="N1039" s="448">
        <f t="shared" si="33"/>
        <v>-76.64</v>
      </c>
      <c r="O1039" s="461"/>
    </row>
    <row r="1040" s="419" customFormat="1" customHeight="1" spans="1:15">
      <c r="A1040" s="443" t="s">
        <v>2742</v>
      </c>
      <c r="B1040" s="444" t="s">
        <v>2743</v>
      </c>
      <c r="C1040" s="445"/>
      <c r="D1040" s="446" t="s">
        <v>679</v>
      </c>
      <c r="E1040" s="446" t="s">
        <v>675</v>
      </c>
      <c r="F1040" s="446" t="s">
        <v>671</v>
      </c>
      <c r="G1040" s="447">
        <v>5</v>
      </c>
      <c r="H1040" s="448">
        <v>2.39</v>
      </c>
      <c r="I1040" s="447">
        <v>11.95</v>
      </c>
      <c r="J1040" s="460">
        <v>5</v>
      </c>
      <c r="K1040" s="448">
        <v>0.56</v>
      </c>
      <c r="L1040" s="448">
        <v>2.8</v>
      </c>
      <c r="M1040" s="448">
        <f t="shared" si="32"/>
        <v>-9.15</v>
      </c>
      <c r="N1040" s="448">
        <f t="shared" si="33"/>
        <v>-76.57</v>
      </c>
      <c r="O1040" s="461"/>
    </row>
    <row r="1041" s="419" customFormat="1" customHeight="1" spans="1:15">
      <c r="A1041" s="443" t="s">
        <v>2744</v>
      </c>
      <c r="B1041" s="444" t="s">
        <v>2745</v>
      </c>
      <c r="C1041" s="445"/>
      <c r="D1041" s="446" t="s">
        <v>679</v>
      </c>
      <c r="E1041" s="446" t="s">
        <v>675</v>
      </c>
      <c r="F1041" s="446" t="s">
        <v>671</v>
      </c>
      <c r="G1041" s="447">
        <v>5</v>
      </c>
      <c r="H1041" s="448">
        <v>2.56</v>
      </c>
      <c r="I1041" s="447">
        <v>12.8</v>
      </c>
      <c r="J1041" s="460">
        <v>5</v>
      </c>
      <c r="K1041" s="448">
        <v>0.6</v>
      </c>
      <c r="L1041" s="448">
        <v>3</v>
      </c>
      <c r="M1041" s="448">
        <f t="shared" si="32"/>
        <v>-9.8</v>
      </c>
      <c r="N1041" s="448">
        <f t="shared" si="33"/>
        <v>-76.56</v>
      </c>
      <c r="O1041" s="461"/>
    </row>
    <row r="1042" s="419" customFormat="1" customHeight="1" spans="1:15">
      <c r="A1042" s="443" t="s">
        <v>2746</v>
      </c>
      <c r="B1042" s="444" t="s">
        <v>2747</v>
      </c>
      <c r="C1042" s="445"/>
      <c r="D1042" s="446" t="s">
        <v>679</v>
      </c>
      <c r="E1042" s="446" t="s">
        <v>675</v>
      </c>
      <c r="F1042" s="446" t="s">
        <v>671</v>
      </c>
      <c r="G1042" s="447">
        <v>5</v>
      </c>
      <c r="H1042" s="448">
        <v>2.99</v>
      </c>
      <c r="I1042" s="447">
        <v>14.96</v>
      </c>
      <c r="J1042" s="460">
        <v>5</v>
      </c>
      <c r="K1042" s="448">
        <v>0.7</v>
      </c>
      <c r="L1042" s="448">
        <v>3.5</v>
      </c>
      <c r="M1042" s="448">
        <f t="shared" si="32"/>
        <v>-11.46</v>
      </c>
      <c r="N1042" s="448">
        <f t="shared" si="33"/>
        <v>-76.6</v>
      </c>
      <c r="O1042" s="461"/>
    </row>
    <row r="1043" s="419" customFormat="1" customHeight="1" spans="1:15">
      <c r="A1043" s="443" t="s">
        <v>2748</v>
      </c>
      <c r="B1043" s="444" t="s">
        <v>2749</v>
      </c>
      <c r="C1043" s="445"/>
      <c r="D1043" s="446" t="s">
        <v>679</v>
      </c>
      <c r="E1043" s="446" t="s">
        <v>675</v>
      </c>
      <c r="F1043" s="446" t="s">
        <v>671</v>
      </c>
      <c r="G1043" s="447">
        <v>5</v>
      </c>
      <c r="H1043" s="448">
        <v>4.27</v>
      </c>
      <c r="I1043" s="447">
        <v>21.37</v>
      </c>
      <c r="J1043" s="460">
        <v>5</v>
      </c>
      <c r="K1043" s="448">
        <v>1</v>
      </c>
      <c r="L1043" s="448">
        <v>5</v>
      </c>
      <c r="M1043" s="448">
        <f t="shared" si="32"/>
        <v>-16.37</v>
      </c>
      <c r="N1043" s="448">
        <f t="shared" si="33"/>
        <v>-76.6</v>
      </c>
      <c r="O1043" s="461"/>
    </row>
    <row r="1044" s="419" customFormat="1" customHeight="1" spans="1:15">
      <c r="A1044" s="443" t="s">
        <v>2750</v>
      </c>
      <c r="B1044" s="444" t="s">
        <v>2751</v>
      </c>
      <c r="C1044" s="445"/>
      <c r="D1044" s="446" t="s">
        <v>679</v>
      </c>
      <c r="E1044" s="446" t="s">
        <v>675</v>
      </c>
      <c r="F1044" s="446" t="s">
        <v>671</v>
      </c>
      <c r="G1044" s="447">
        <v>5</v>
      </c>
      <c r="H1044" s="448">
        <v>4.7</v>
      </c>
      <c r="I1044" s="447">
        <v>23.5</v>
      </c>
      <c r="J1044" s="460">
        <v>5</v>
      </c>
      <c r="K1044" s="448">
        <v>1.1</v>
      </c>
      <c r="L1044" s="448">
        <v>5.5</v>
      </c>
      <c r="M1044" s="448">
        <f t="shared" si="32"/>
        <v>-18</v>
      </c>
      <c r="N1044" s="448">
        <f t="shared" si="33"/>
        <v>-76.6</v>
      </c>
      <c r="O1044" s="461"/>
    </row>
    <row r="1045" s="419" customFormat="1" customHeight="1" spans="1:15">
      <c r="A1045" s="443" t="s">
        <v>2752</v>
      </c>
      <c r="B1045" s="444" t="s">
        <v>2753</v>
      </c>
      <c r="C1045" s="445"/>
      <c r="D1045" s="446" t="s">
        <v>679</v>
      </c>
      <c r="E1045" s="446" t="s">
        <v>675</v>
      </c>
      <c r="F1045" s="446" t="s">
        <v>671</v>
      </c>
      <c r="G1045" s="447">
        <v>5</v>
      </c>
      <c r="H1045" s="448">
        <v>5.13</v>
      </c>
      <c r="I1045" s="447">
        <v>25.64</v>
      </c>
      <c r="J1045" s="460">
        <v>5</v>
      </c>
      <c r="K1045" s="448">
        <v>1.2</v>
      </c>
      <c r="L1045" s="448">
        <v>6</v>
      </c>
      <c r="M1045" s="448">
        <f t="shared" si="32"/>
        <v>-19.64</v>
      </c>
      <c r="N1045" s="448">
        <f t="shared" si="33"/>
        <v>-76.6</v>
      </c>
      <c r="O1045" s="461"/>
    </row>
    <row r="1046" s="419" customFormat="1" customHeight="1" spans="1:15">
      <c r="A1046" s="443" t="s">
        <v>2754</v>
      </c>
      <c r="B1046" s="444" t="s">
        <v>2755</v>
      </c>
      <c r="C1046" s="445"/>
      <c r="D1046" s="446" t="s">
        <v>679</v>
      </c>
      <c r="E1046" s="446" t="s">
        <v>675</v>
      </c>
      <c r="F1046" s="446" t="s">
        <v>671</v>
      </c>
      <c r="G1046" s="447">
        <v>5</v>
      </c>
      <c r="H1046" s="448">
        <v>5.98</v>
      </c>
      <c r="I1046" s="447">
        <v>29.91</v>
      </c>
      <c r="J1046" s="460">
        <v>5</v>
      </c>
      <c r="K1046" s="448">
        <v>1.4</v>
      </c>
      <c r="L1046" s="448">
        <v>7</v>
      </c>
      <c r="M1046" s="448">
        <f t="shared" si="32"/>
        <v>-22.91</v>
      </c>
      <c r="N1046" s="448">
        <f t="shared" si="33"/>
        <v>-76.6</v>
      </c>
      <c r="O1046" s="461"/>
    </row>
    <row r="1047" s="419" customFormat="1" customHeight="1" spans="1:15">
      <c r="A1047" s="443" t="s">
        <v>2756</v>
      </c>
      <c r="B1047" s="444" t="s">
        <v>2757</v>
      </c>
      <c r="C1047" s="445"/>
      <c r="D1047" s="446" t="s">
        <v>679</v>
      </c>
      <c r="E1047" s="446" t="s">
        <v>675</v>
      </c>
      <c r="F1047" s="446" t="s">
        <v>671</v>
      </c>
      <c r="G1047" s="447">
        <v>44</v>
      </c>
      <c r="H1047" s="448">
        <v>0.43</v>
      </c>
      <c r="I1047" s="447">
        <v>18.8</v>
      </c>
      <c r="J1047" s="460">
        <v>44</v>
      </c>
      <c r="K1047" s="448">
        <v>0.1</v>
      </c>
      <c r="L1047" s="448">
        <v>4.4</v>
      </c>
      <c r="M1047" s="448">
        <f t="shared" si="32"/>
        <v>-14.4</v>
      </c>
      <c r="N1047" s="448">
        <f t="shared" si="33"/>
        <v>-76.6</v>
      </c>
      <c r="O1047" s="461"/>
    </row>
    <row r="1048" s="419" customFormat="1" customHeight="1" spans="1:15">
      <c r="A1048" s="443" t="s">
        <v>2758</v>
      </c>
      <c r="B1048" s="444" t="s">
        <v>2759</v>
      </c>
      <c r="C1048" s="445"/>
      <c r="D1048" s="446" t="s">
        <v>679</v>
      </c>
      <c r="E1048" s="446" t="s">
        <v>675</v>
      </c>
      <c r="F1048" s="446" t="s">
        <v>671</v>
      </c>
      <c r="G1048" s="447">
        <v>5</v>
      </c>
      <c r="H1048" s="448">
        <v>5.98</v>
      </c>
      <c r="I1048" s="447">
        <v>29.91</v>
      </c>
      <c r="J1048" s="460">
        <v>5</v>
      </c>
      <c r="K1048" s="448">
        <v>1.4</v>
      </c>
      <c r="L1048" s="448">
        <v>7</v>
      </c>
      <c r="M1048" s="448">
        <f t="shared" si="32"/>
        <v>-22.91</v>
      </c>
      <c r="N1048" s="448">
        <f t="shared" si="33"/>
        <v>-76.6</v>
      </c>
      <c r="O1048" s="461"/>
    </row>
    <row r="1049" s="419" customFormat="1" customHeight="1" spans="1:15">
      <c r="A1049" s="443" t="s">
        <v>2760</v>
      </c>
      <c r="B1049" s="444" t="s">
        <v>2761</v>
      </c>
      <c r="C1049" s="445"/>
      <c r="D1049" s="446" t="s">
        <v>679</v>
      </c>
      <c r="E1049" s="446" t="s">
        <v>142</v>
      </c>
      <c r="F1049" s="446" t="s">
        <v>671</v>
      </c>
      <c r="G1049" s="447">
        <v>5</v>
      </c>
      <c r="H1049" s="448">
        <v>6.84</v>
      </c>
      <c r="I1049" s="447">
        <v>34.19</v>
      </c>
      <c r="J1049" s="460">
        <v>5</v>
      </c>
      <c r="K1049" s="448">
        <v>1.2</v>
      </c>
      <c r="L1049" s="448">
        <v>6</v>
      </c>
      <c r="M1049" s="448">
        <f t="shared" si="32"/>
        <v>-28.19</v>
      </c>
      <c r="N1049" s="448">
        <f t="shared" si="33"/>
        <v>-82.45</v>
      </c>
      <c r="O1049" s="461"/>
    </row>
    <row r="1050" s="419" customFormat="1" customHeight="1" spans="1:15">
      <c r="A1050" s="443" t="s">
        <v>2762</v>
      </c>
      <c r="B1050" s="444" t="s">
        <v>2763</v>
      </c>
      <c r="C1050" s="445"/>
      <c r="D1050" s="446" t="s">
        <v>679</v>
      </c>
      <c r="E1050" s="446" t="s">
        <v>685</v>
      </c>
      <c r="F1050" s="446" t="s">
        <v>671</v>
      </c>
      <c r="G1050" s="447">
        <v>44</v>
      </c>
      <c r="H1050" s="448">
        <v>0.43</v>
      </c>
      <c r="I1050" s="447">
        <v>18.81</v>
      </c>
      <c r="J1050" s="460">
        <v>44</v>
      </c>
      <c r="K1050" s="448">
        <v>0.05</v>
      </c>
      <c r="L1050" s="448">
        <v>2.2</v>
      </c>
      <c r="M1050" s="448">
        <f t="shared" si="32"/>
        <v>-16.61</v>
      </c>
      <c r="N1050" s="448">
        <f t="shared" si="33"/>
        <v>-88.3</v>
      </c>
      <c r="O1050" s="461"/>
    </row>
    <row r="1051" s="419" customFormat="1" customHeight="1" spans="1:15">
      <c r="A1051" s="443" t="s">
        <v>2764</v>
      </c>
      <c r="B1051" s="444" t="s">
        <v>2765</v>
      </c>
      <c r="C1051" s="445"/>
      <c r="D1051" s="446" t="s">
        <v>679</v>
      </c>
      <c r="E1051" s="446" t="s">
        <v>685</v>
      </c>
      <c r="F1051" s="446" t="s">
        <v>671</v>
      </c>
      <c r="G1051" s="447">
        <v>5</v>
      </c>
      <c r="H1051" s="448">
        <v>7.69</v>
      </c>
      <c r="I1051" s="447">
        <v>38.46</v>
      </c>
      <c r="J1051" s="460">
        <v>5</v>
      </c>
      <c r="K1051" s="448">
        <v>0.84</v>
      </c>
      <c r="L1051" s="448">
        <v>4.2</v>
      </c>
      <c r="M1051" s="448">
        <f t="shared" si="32"/>
        <v>-34.26</v>
      </c>
      <c r="N1051" s="448">
        <f t="shared" si="33"/>
        <v>-89.08</v>
      </c>
      <c r="O1051" s="461"/>
    </row>
    <row r="1052" s="419" customFormat="1" customHeight="1" spans="1:15">
      <c r="A1052" s="443" t="s">
        <v>2766</v>
      </c>
      <c r="B1052" s="444" t="s">
        <v>2767</v>
      </c>
      <c r="C1052" s="445"/>
      <c r="D1052" s="446" t="s">
        <v>679</v>
      </c>
      <c r="E1052" s="446" t="s">
        <v>685</v>
      </c>
      <c r="F1052" s="446" t="s">
        <v>671</v>
      </c>
      <c r="G1052" s="447">
        <v>5</v>
      </c>
      <c r="H1052" s="448">
        <v>7.69</v>
      </c>
      <c r="I1052" s="447">
        <v>38.46</v>
      </c>
      <c r="J1052" s="460">
        <v>5</v>
      </c>
      <c r="K1052" s="448">
        <v>0.84</v>
      </c>
      <c r="L1052" s="448">
        <v>4.2</v>
      </c>
      <c r="M1052" s="448">
        <f t="shared" si="32"/>
        <v>-34.26</v>
      </c>
      <c r="N1052" s="448">
        <f t="shared" si="33"/>
        <v>-89.08</v>
      </c>
      <c r="O1052" s="461"/>
    </row>
    <row r="1053" s="419" customFormat="1" customHeight="1" spans="1:15">
      <c r="A1053" s="443" t="s">
        <v>2768</v>
      </c>
      <c r="B1053" s="444" t="s">
        <v>2769</v>
      </c>
      <c r="C1053" s="445"/>
      <c r="D1053" s="446" t="s">
        <v>679</v>
      </c>
      <c r="E1053" s="446" t="s">
        <v>685</v>
      </c>
      <c r="F1053" s="446" t="s">
        <v>671</v>
      </c>
      <c r="G1053" s="447">
        <v>9</v>
      </c>
      <c r="H1053" s="448">
        <v>0.17</v>
      </c>
      <c r="I1053" s="447">
        <v>1.55</v>
      </c>
      <c r="J1053" s="460">
        <v>9</v>
      </c>
      <c r="K1053" s="448">
        <v>0.02</v>
      </c>
      <c r="L1053" s="448">
        <v>0.18</v>
      </c>
      <c r="M1053" s="448">
        <f t="shared" si="32"/>
        <v>-1.37</v>
      </c>
      <c r="N1053" s="448">
        <f t="shared" si="33"/>
        <v>-88.39</v>
      </c>
      <c r="O1053" s="461"/>
    </row>
    <row r="1054" s="419" customFormat="1" customHeight="1" spans="1:15">
      <c r="A1054" s="443" t="s">
        <v>2770</v>
      </c>
      <c r="B1054" s="444" t="s">
        <v>2771</v>
      </c>
      <c r="C1054" s="445"/>
      <c r="D1054" s="446" t="s">
        <v>679</v>
      </c>
      <c r="E1054" s="446" t="s">
        <v>685</v>
      </c>
      <c r="F1054" s="446" t="s">
        <v>671</v>
      </c>
      <c r="G1054" s="447">
        <v>5</v>
      </c>
      <c r="H1054" s="448">
        <v>8.55</v>
      </c>
      <c r="I1054" s="447">
        <v>42.74</v>
      </c>
      <c r="J1054" s="460">
        <v>5</v>
      </c>
      <c r="K1054" s="448">
        <v>0.93</v>
      </c>
      <c r="L1054" s="448">
        <v>4.65</v>
      </c>
      <c r="M1054" s="448">
        <f t="shared" si="32"/>
        <v>-38.09</v>
      </c>
      <c r="N1054" s="448">
        <f t="shared" si="33"/>
        <v>-89.12</v>
      </c>
      <c r="O1054" s="461"/>
    </row>
    <row r="1055" s="419" customFormat="1" customHeight="1" spans="1:15">
      <c r="A1055" s="443" t="s">
        <v>2772</v>
      </c>
      <c r="B1055" s="444" t="s">
        <v>2773</v>
      </c>
      <c r="C1055" s="445"/>
      <c r="D1055" s="446" t="s">
        <v>679</v>
      </c>
      <c r="E1055" s="446" t="s">
        <v>685</v>
      </c>
      <c r="F1055" s="446" t="s">
        <v>671</v>
      </c>
      <c r="G1055" s="447">
        <v>50</v>
      </c>
      <c r="H1055" s="448">
        <v>0.18</v>
      </c>
      <c r="I1055" s="447">
        <v>8.85</v>
      </c>
      <c r="J1055" s="460">
        <v>50</v>
      </c>
      <c r="K1055" s="448">
        <v>0.02</v>
      </c>
      <c r="L1055" s="448">
        <v>1</v>
      </c>
      <c r="M1055" s="448">
        <f t="shared" si="32"/>
        <v>-7.85</v>
      </c>
      <c r="N1055" s="448">
        <f t="shared" si="33"/>
        <v>-88.7</v>
      </c>
      <c r="O1055" s="461"/>
    </row>
    <row r="1056" s="419" customFormat="1" customHeight="1" spans="1:15">
      <c r="A1056" s="443" t="s">
        <v>2774</v>
      </c>
      <c r="B1056" s="444" t="s">
        <v>2775</v>
      </c>
      <c r="C1056" s="445"/>
      <c r="D1056" s="446" t="s">
        <v>679</v>
      </c>
      <c r="E1056" s="446" t="s">
        <v>685</v>
      </c>
      <c r="F1056" s="446" t="s">
        <v>671</v>
      </c>
      <c r="G1056" s="447">
        <v>20</v>
      </c>
      <c r="H1056" s="448">
        <v>1.72</v>
      </c>
      <c r="I1056" s="447">
        <v>34.49</v>
      </c>
      <c r="J1056" s="460">
        <v>20</v>
      </c>
      <c r="K1056" s="448">
        <v>0.19</v>
      </c>
      <c r="L1056" s="448">
        <v>3.8</v>
      </c>
      <c r="M1056" s="448">
        <f t="shared" si="32"/>
        <v>-30.69</v>
      </c>
      <c r="N1056" s="448">
        <f t="shared" si="33"/>
        <v>-88.98</v>
      </c>
      <c r="O1056" s="461"/>
    </row>
    <row r="1057" s="419" customFormat="1" customHeight="1" spans="1:15">
      <c r="A1057" s="443" t="s">
        <v>2776</v>
      </c>
      <c r="B1057" s="444" t="s">
        <v>2777</v>
      </c>
      <c r="C1057" s="445"/>
      <c r="D1057" s="446" t="s">
        <v>679</v>
      </c>
      <c r="E1057" s="446" t="s">
        <v>685</v>
      </c>
      <c r="F1057" s="446" t="s">
        <v>671</v>
      </c>
      <c r="G1057" s="447">
        <v>6</v>
      </c>
      <c r="H1057" s="448">
        <v>0.31</v>
      </c>
      <c r="I1057" s="447">
        <v>1.83</v>
      </c>
      <c r="J1057" s="460">
        <v>6</v>
      </c>
      <c r="K1057" s="448">
        <v>0.03</v>
      </c>
      <c r="L1057" s="448">
        <v>0.18</v>
      </c>
      <c r="M1057" s="448">
        <f t="shared" si="32"/>
        <v>-1.65</v>
      </c>
      <c r="N1057" s="448">
        <f t="shared" si="33"/>
        <v>-90.16</v>
      </c>
      <c r="O1057" s="461"/>
    </row>
    <row r="1058" s="419" customFormat="1" customHeight="1" spans="1:15">
      <c r="A1058" s="443" t="s">
        <v>2778</v>
      </c>
      <c r="B1058" s="444" t="s">
        <v>2779</v>
      </c>
      <c r="C1058" s="445"/>
      <c r="D1058" s="446" t="s">
        <v>679</v>
      </c>
      <c r="E1058" s="446" t="s">
        <v>685</v>
      </c>
      <c r="F1058" s="446" t="s">
        <v>671</v>
      </c>
      <c r="G1058" s="447">
        <v>46</v>
      </c>
      <c r="H1058" s="448">
        <v>0.43</v>
      </c>
      <c r="I1058" s="447">
        <v>19.66</v>
      </c>
      <c r="J1058" s="460">
        <v>46</v>
      </c>
      <c r="K1058" s="448">
        <v>0.05</v>
      </c>
      <c r="L1058" s="448">
        <v>2.3</v>
      </c>
      <c r="M1058" s="448">
        <f t="shared" si="32"/>
        <v>-17.36</v>
      </c>
      <c r="N1058" s="448">
        <f t="shared" si="33"/>
        <v>-88.3</v>
      </c>
      <c r="O1058" s="461"/>
    </row>
    <row r="1059" s="419" customFormat="1" customHeight="1" spans="1:15">
      <c r="A1059" s="443" t="s">
        <v>2780</v>
      </c>
      <c r="B1059" s="444" t="s">
        <v>2781</v>
      </c>
      <c r="C1059" s="445"/>
      <c r="D1059" s="446" t="s">
        <v>679</v>
      </c>
      <c r="E1059" s="446" t="s">
        <v>685</v>
      </c>
      <c r="F1059" s="446" t="s">
        <v>671</v>
      </c>
      <c r="G1059" s="447">
        <v>1</v>
      </c>
      <c r="H1059" s="448">
        <v>0.26</v>
      </c>
      <c r="I1059" s="447">
        <v>0.26</v>
      </c>
      <c r="J1059" s="460">
        <v>1</v>
      </c>
      <c r="K1059" s="448">
        <v>0.03</v>
      </c>
      <c r="L1059" s="448">
        <v>0.03</v>
      </c>
      <c r="M1059" s="448">
        <f t="shared" si="32"/>
        <v>-0.23</v>
      </c>
      <c r="N1059" s="448">
        <f t="shared" si="33"/>
        <v>-88.46</v>
      </c>
      <c r="O1059" s="461"/>
    </row>
    <row r="1060" s="419" customFormat="1" customHeight="1" spans="1:15">
      <c r="A1060" s="443" t="s">
        <v>2782</v>
      </c>
      <c r="B1060" s="444" t="s">
        <v>2783</v>
      </c>
      <c r="C1060" s="445"/>
      <c r="D1060" s="446" t="s">
        <v>679</v>
      </c>
      <c r="E1060" s="446" t="s">
        <v>685</v>
      </c>
      <c r="F1060" s="446" t="s">
        <v>671</v>
      </c>
      <c r="G1060" s="447">
        <v>1</v>
      </c>
      <c r="H1060" s="448">
        <v>1.23</v>
      </c>
      <c r="I1060" s="447">
        <v>1.23</v>
      </c>
      <c r="J1060" s="460">
        <v>1</v>
      </c>
      <c r="K1060" s="448">
        <v>0.13</v>
      </c>
      <c r="L1060" s="448">
        <v>0.13</v>
      </c>
      <c r="M1060" s="448">
        <f t="shared" si="32"/>
        <v>-1.1</v>
      </c>
      <c r="N1060" s="448">
        <f t="shared" si="33"/>
        <v>-89.43</v>
      </c>
      <c r="O1060" s="461"/>
    </row>
    <row r="1061" s="419" customFormat="1" customHeight="1" spans="1:15">
      <c r="A1061" s="443" t="s">
        <v>2784</v>
      </c>
      <c r="B1061" s="444" t="s">
        <v>2785</v>
      </c>
      <c r="C1061" s="445"/>
      <c r="D1061" s="446" t="s">
        <v>679</v>
      </c>
      <c r="E1061" s="446" t="s">
        <v>685</v>
      </c>
      <c r="F1061" s="446" t="s">
        <v>671</v>
      </c>
      <c r="G1061" s="447">
        <v>2</v>
      </c>
      <c r="H1061" s="448">
        <v>0.39</v>
      </c>
      <c r="I1061" s="447">
        <v>0.77</v>
      </c>
      <c r="J1061" s="460">
        <v>2</v>
      </c>
      <c r="K1061" s="448">
        <v>0.04</v>
      </c>
      <c r="L1061" s="448">
        <v>0.08</v>
      </c>
      <c r="M1061" s="448">
        <f t="shared" si="32"/>
        <v>-0.69</v>
      </c>
      <c r="N1061" s="448">
        <f t="shared" si="33"/>
        <v>-89.61</v>
      </c>
      <c r="O1061" s="461"/>
    </row>
    <row r="1062" s="419" customFormat="1" customHeight="1" spans="1:15">
      <c r="A1062" s="443" t="s">
        <v>2786</v>
      </c>
      <c r="B1062" s="444" t="s">
        <v>2787</v>
      </c>
      <c r="C1062" s="445"/>
      <c r="D1062" s="446" t="s">
        <v>679</v>
      </c>
      <c r="E1062" s="446" t="s">
        <v>685</v>
      </c>
      <c r="F1062" s="446" t="s">
        <v>671</v>
      </c>
      <c r="G1062" s="447">
        <v>3</v>
      </c>
      <c r="H1062" s="448">
        <v>0.98</v>
      </c>
      <c r="I1062" s="447">
        <v>2.93</v>
      </c>
      <c r="J1062" s="460">
        <v>3</v>
      </c>
      <c r="K1062" s="448">
        <v>0.11</v>
      </c>
      <c r="L1062" s="448">
        <v>0.33</v>
      </c>
      <c r="M1062" s="448">
        <f t="shared" si="32"/>
        <v>-2.6</v>
      </c>
      <c r="N1062" s="448">
        <f t="shared" si="33"/>
        <v>-88.74</v>
      </c>
      <c r="O1062" s="461"/>
    </row>
    <row r="1063" s="419" customFormat="1" customHeight="1" spans="1:15">
      <c r="A1063" s="443" t="s">
        <v>2788</v>
      </c>
      <c r="B1063" s="444" t="s">
        <v>2789</v>
      </c>
      <c r="C1063" s="445"/>
      <c r="D1063" s="446" t="s">
        <v>679</v>
      </c>
      <c r="E1063" s="446" t="s">
        <v>685</v>
      </c>
      <c r="F1063" s="446" t="s">
        <v>671</v>
      </c>
      <c r="G1063" s="447">
        <v>2</v>
      </c>
      <c r="H1063" s="448">
        <v>0.51</v>
      </c>
      <c r="I1063" s="447">
        <v>1.02</v>
      </c>
      <c r="J1063" s="460">
        <v>2</v>
      </c>
      <c r="K1063" s="448">
        <v>0.06</v>
      </c>
      <c r="L1063" s="448">
        <v>0.12</v>
      </c>
      <c r="M1063" s="448">
        <f t="shared" si="32"/>
        <v>-0.9</v>
      </c>
      <c r="N1063" s="448">
        <f t="shared" si="33"/>
        <v>-88.24</v>
      </c>
      <c r="O1063" s="461"/>
    </row>
    <row r="1064" s="419" customFormat="1" customHeight="1" spans="1:15">
      <c r="A1064" s="443" t="s">
        <v>2790</v>
      </c>
      <c r="B1064" s="444" t="s">
        <v>2791</v>
      </c>
      <c r="C1064" s="445"/>
      <c r="D1064" s="446" t="s">
        <v>679</v>
      </c>
      <c r="E1064" s="446" t="s">
        <v>685</v>
      </c>
      <c r="F1064" s="446" t="s">
        <v>671</v>
      </c>
      <c r="G1064" s="447">
        <v>4</v>
      </c>
      <c r="H1064" s="448">
        <v>0.6</v>
      </c>
      <c r="I1064" s="447">
        <v>2.4</v>
      </c>
      <c r="J1064" s="460">
        <v>4</v>
      </c>
      <c r="K1064" s="448">
        <v>0.07</v>
      </c>
      <c r="L1064" s="448">
        <v>0.28</v>
      </c>
      <c r="M1064" s="448">
        <f t="shared" si="32"/>
        <v>-2.12</v>
      </c>
      <c r="N1064" s="448">
        <f t="shared" si="33"/>
        <v>-88.33</v>
      </c>
      <c r="O1064" s="461"/>
    </row>
    <row r="1065" s="419" customFormat="1" customHeight="1" spans="1:15">
      <c r="A1065" s="443" t="s">
        <v>2792</v>
      </c>
      <c r="B1065" s="444" t="s">
        <v>2793</v>
      </c>
      <c r="C1065" s="445"/>
      <c r="D1065" s="446" t="s">
        <v>679</v>
      </c>
      <c r="E1065" s="446" t="s">
        <v>685</v>
      </c>
      <c r="F1065" s="446" t="s">
        <v>671</v>
      </c>
      <c r="G1065" s="447">
        <v>5</v>
      </c>
      <c r="H1065" s="448">
        <v>0.68</v>
      </c>
      <c r="I1065" s="447">
        <v>3.4</v>
      </c>
      <c r="J1065" s="460">
        <v>5</v>
      </c>
      <c r="K1065" s="448">
        <v>0.07</v>
      </c>
      <c r="L1065" s="448">
        <v>0.35</v>
      </c>
      <c r="M1065" s="448">
        <f t="shared" si="32"/>
        <v>-3.05</v>
      </c>
      <c r="N1065" s="448">
        <f t="shared" si="33"/>
        <v>-89.71</v>
      </c>
      <c r="O1065" s="461"/>
    </row>
    <row r="1066" s="419" customFormat="1" customHeight="1" spans="1:15">
      <c r="A1066" s="443" t="s">
        <v>2794</v>
      </c>
      <c r="B1066" s="444" t="s">
        <v>2795</v>
      </c>
      <c r="C1066" s="445"/>
      <c r="D1066" s="446" t="s">
        <v>679</v>
      </c>
      <c r="E1066" s="446" t="s">
        <v>685</v>
      </c>
      <c r="F1066" s="446" t="s">
        <v>671</v>
      </c>
      <c r="G1066" s="447">
        <v>2</v>
      </c>
      <c r="H1066" s="448">
        <v>0.85</v>
      </c>
      <c r="I1066" s="447">
        <v>1.7</v>
      </c>
      <c r="J1066" s="460">
        <v>2</v>
      </c>
      <c r="K1066" s="448">
        <v>0.09</v>
      </c>
      <c r="L1066" s="448">
        <v>0.18</v>
      </c>
      <c r="M1066" s="448">
        <f t="shared" si="32"/>
        <v>-1.52</v>
      </c>
      <c r="N1066" s="448">
        <f t="shared" si="33"/>
        <v>-89.41</v>
      </c>
      <c r="O1066" s="461"/>
    </row>
    <row r="1067" s="419" customFormat="1" customHeight="1" spans="1:15">
      <c r="A1067" s="443" t="s">
        <v>2796</v>
      </c>
      <c r="B1067" s="444" t="s">
        <v>2797</v>
      </c>
      <c r="C1067" s="445"/>
      <c r="D1067" s="446" t="s">
        <v>679</v>
      </c>
      <c r="E1067" s="446" t="s">
        <v>685</v>
      </c>
      <c r="F1067" s="446" t="s">
        <v>671</v>
      </c>
      <c r="G1067" s="447">
        <v>3</v>
      </c>
      <c r="H1067" s="448">
        <v>0.94</v>
      </c>
      <c r="I1067" s="447">
        <v>2.82</v>
      </c>
      <c r="J1067" s="460">
        <v>3</v>
      </c>
      <c r="K1067" s="448">
        <v>0.1</v>
      </c>
      <c r="L1067" s="448">
        <v>0.3</v>
      </c>
      <c r="M1067" s="448">
        <f t="shared" si="32"/>
        <v>-2.52</v>
      </c>
      <c r="N1067" s="448">
        <f t="shared" si="33"/>
        <v>-89.36</v>
      </c>
      <c r="O1067" s="461"/>
    </row>
    <row r="1068" s="419" customFormat="1" customHeight="1" spans="1:15">
      <c r="A1068" s="443" t="s">
        <v>2798</v>
      </c>
      <c r="B1068" s="444" t="s">
        <v>2799</v>
      </c>
      <c r="C1068" s="445"/>
      <c r="D1068" s="446" t="s">
        <v>679</v>
      </c>
      <c r="E1068" s="446" t="s">
        <v>685</v>
      </c>
      <c r="F1068" s="446" t="s">
        <v>671</v>
      </c>
      <c r="G1068" s="447">
        <v>5</v>
      </c>
      <c r="H1068" s="448">
        <v>1.03</v>
      </c>
      <c r="I1068" s="447">
        <v>5.15</v>
      </c>
      <c r="J1068" s="460">
        <v>5</v>
      </c>
      <c r="K1068" s="448">
        <v>0.11</v>
      </c>
      <c r="L1068" s="448">
        <v>0.55</v>
      </c>
      <c r="M1068" s="448">
        <f t="shared" si="32"/>
        <v>-4.6</v>
      </c>
      <c r="N1068" s="448">
        <f t="shared" si="33"/>
        <v>-89.32</v>
      </c>
      <c r="O1068" s="461"/>
    </row>
    <row r="1069" s="419" customFormat="1" customHeight="1" spans="1:15">
      <c r="A1069" s="443" t="s">
        <v>2800</v>
      </c>
      <c r="B1069" s="444" t="s">
        <v>2801</v>
      </c>
      <c r="C1069" s="445"/>
      <c r="D1069" s="446" t="s">
        <v>679</v>
      </c>
      <c r="E1069" s="446" t="s">
        <v>685</v>
      </c>
      <c r="F1069" s="446" t="s">
        <v>671</v>
      </c>
      <c r="G1069" s="447">
        <v>5</v>
      </c>
      <c r="H1069" s="448">
        <v>1.2</v>
      </c>
      <c r="I1069" s="447">
        <v>6</v>
      </c>
      <c r="J1069" s="460">
        <v>5</v>
      </c>
      <c r="K1069" s="448">
        <v>0.13</v>
      </c>
      <c r="L1069" s="448">
        <v>0.65</v>
      </c>
      <c r="M1069" s="448">
        <f t="shared" si="32"/>
        <v>-5.35</v>
      </c>
      <c r="N1069" s="448">
        <f t="shared" si="33"/>
        <v>-89.17</v>
      </c>
      <c r="O1069" s="461"/>
    </row>
    <row r="1070" s="419" customFormat="1" customHeight="1" spans="1:15">
      <c r="A1070" s="443" t="s">
        <v>2802</v>
      </c>
      <c r="B1070" s="444" t="s">
        <v>2803</v>
      </c>
      <c r="C1070" s="445"/>
      <c r="D1070" s="446" t="s">
        <v>679</v>
      </c>
      <c r="E1070" s="446" t="s">
        <v>685</v>
      </c>
      <c r="F1070" s="446" t="s">
        <v>671</v>
      </c>
      <c r="G1070" s="447">
        <v>8</v>
      </c>
      <c r="H1070" s="448">
        <v>1.71</v>
      </c>
      <c r="I1070" s="447">
        <v>13.67</v>
      </c>
      <c r="J1070" s="460">
        <v>8</v>
      </c>
      <c r="K1070" s="448">
        <v>0.19</v>
      </c>
      <c r="L1070" s="448">
        <v>1.52</v>
      </c>
      <c r="M1070" s="448">
        <f t="shared" si="32"/>
        <v>-12.15</v>
      </c>
      <c r="N1070" s="448">
        <f t="shared" si="33"/>
        <v>-88.88</v>
      </c>
      <c r="O1070" s="461"/>
    </row>
    <row r="1071" s="419" customFormat="1" customHeight="1" spans="1:15">
      <c r="A1071" s="443" t="s">
        <v>2804</v>
      </c>
      <c r="B1071" s="444" t="s">
        <v>2805</v>
      </c>
      <c r="C1071" s="445"/>
      <c r="D1071" s="446" t="s">
        <v>679</v>
      </c>
      <c r="E1071" s="446" t="s">
        <v>685</v>
      </c>
      <c r="F1071" s="446" t="s">
        <v>671</v>
      </c>
      <c r="G1071" s="447">
        <v>5</v>
      </c>
      <c r="H1071" s="448">
        <v>1.71</v>
      </c>
      <c r="I1071" s="447">
        <v>8.55</v>
      </c>
      <c r="J1071" s="460">
        <v>5</v>
      </c>
      <c r="K1071" s="448">
        <v>0.19</v>
      </c>
      <c r="L1071" s="448">
        <v>0.95</v>
      </c>
      <c r="M1071" s="448">
        <f t="shared" si="32"/>
        <v>-7.6</v>
      </c>
      <c r="N1071" s="448">
        <f t="shared" si="33"/>
        <v>-88.89</v>
      </c>
      <c r="O1071" s="461"/>
    </row>
    <row r="1072" s="419" customFormat="1" customHeight="1" spans="1:15">
      <c r="A1072" s="443" t="s">
        <v>2806</v>
      </c>
      <c r="B1072" s="444" t="s">
        <v>2807</v>
      </c>
      <c r="C1072" s="445"/>
      <c r="D1072" s="446" t="s">
        <v>679</v>
      </c>
      <c r="E1072" s="446" t="s">
        <v>685</v>
      </c>
      <c r="F1072" s="446" t="s">
        <v>671</v>
      </c>
      <c r="G1072" s="447">
        <v>3</v>
      </c>
      <c r="H1072" s="448">
        <v>278.35</v>
      </c>
      <c r="I1072" s="447">
        <v>835.04</v>
      </c>
      <c r="J1072" s="460">
        <v>3</v>
      </c>
      <c r="K1072" s="448">
        <v>30.28</v>
      </c>
      <c r="L1072" s="448">
        <v>90.84</v>
      </c>
      <c r="M1072" s="448">
        <f t="shared" si="32"/>
        <v>-744.2</v>
      </c>
      <c r="N1072" s="448">
        <f t="shared" si="33"/>
        <v>-89.12</v>
      </c>
      <c r="O1072" s="461"/>
    </row>
    <row r="1073" s="419" customFormat="1" customHeight="1" spans="1:15">
      <c r="A1073" s="443" t="s">
        <v>2808</v>
      </c>
      <c r="B1073" s="444" t="s">
        <v>2809</v>
      </c>
      <c r="C1073" s="445"/>
      <c r="D1073" s="446" t="s">
        <v>703</v>
      </c>
      <c r="E1073" s="446" t="s">
        <v>685</v>
      </c>
      <c r="F1073" s="446" t="s">
        <v>671</v>
      </c>
      <c r="G1073" s="447">
        <v>22</v>
      </c>
      <c r="H1073" s="448">
        <v>336.28</v>
      </c>
      <c r="I1073" s="447">
        <v>7398.23</v>
      </c>
      <c r="J1073" s="460">
        <v>22</v>
      </c>
      <c r="K1073" s="448">
        <v>36.59</v>
      </c>
      <c r="L1073" s="448">
        <v>804.98</v>
      </c>
      <c r="M1073" s="448">
        <f t="shared" si="32"/>
        <v>-6593.25</v>
      </c>
      <c r="N1073" s="448">
        <f t="shared" si="33"/>
        <v>-89.12</v>
      </c>
      <c r="O1073" s="461"/>
    </row>
    <row r="1074" s="419" customFormat="1" customHeight="1" spans="1:15">
      <c r="A1074" s="443" t="s">
        <v>2810</v>
      </c>
      <c r="B1074" s="444" t="s">
        <v>2811</v>
      </c>
      <c r="C1074" s="445"/>
      <c r="D1074" s="446" t="s">
        <v>703</v>
      </c>
      <c r="E1074" s="446" t="s">
        <v>685</v>
      </c>
      <c r="F1074" s="446" t="s">
        <v>671</v>
      </c>
      <c r="G1074" s="447">
        <v>38</v>
      </c>
      <c r="H1074" s="448">
        <v>727.97</v>
      </c>
      <c r="I1074" s="447">
        <v>27662.83</v>
      </c>
      <c r="J1074" s="460">
        <v>38</v>
      </c>
      <c r="K1074" s="448">
        <v>79.2</v>
      </c>
      <c r="L1074" s="448">
        <v>3009.6</v>
      </c>
      <c r="M1074" s="448">
        <f t="shared" si="32"/>
        <v>-24653.23</v>
      </c>
      <c r="N1074" s="448">
        <f t="shared" si="33"/>
        <v>-89.12</v>
      </c>
      <c r="O1074" s="461"/>
    </row>
    <row r="1075" s="419" customFormat="1" customHeight="1" spans="1:15">
      <c r="A1075" s="443" t="s">
        <v>2812</v>
      </c>
      <c r="B1075" s="444" t="s">
        <v>2813</v>
      </c>
      <c r="C1075" s="445"/>
      <c r="D1075" s="446" t="s">
        <v>684</v>
      </c>
      <c r="E1075" s="446" t="s">
        <v>685</v>
      </c>
      <c r="F1075" s="446" t="s">
        <v>671</v>
      </c>
      <c r="G1075" s="447">
        <v>1</v>
      </c>
      <c r="H1075" s="448">
        <v>2222.22</v>
      </c>
      <c r="I1075" s="447">
        <v>2222.22</v>
      </c>
      <c r="J1075" s="460">
        <v>1</v>
      </c>
      <c r="K1075" s="448">
        <v>241.78</v>
      </c>
      <c r="L1075" s="448">
        <v>241.78</v>
      </c>
      <c r="M1075" s="448">
        <f t="shared" si="32"/>
        <v>-1980.44</v>
      </c>
      <c r="N1075" s="448">
        <f t="shared" si="33"/>
        <v>-89.12</v>
      </c>
      <c r="O1075" s="461"/>
    </row>
    <row r="1076" s="419" customFormat="1" customHeight="1" spans="1:15">
      <c r="A1076" s="443" t="s">
        <v>2814</v>
      </c>
      <c r="B1076" s="444" t="s">
        <v>2815</v>
      </c>
      <c r="C1076" s="445"/>
      <c r="D1076" s="446" t="s">
        <v>679</v>
      </c>
      <c r="E1076" s="446" t="s">
        <v>685</v>
      </c>
      <c r="F1076" s="446" t="s">
        <v>671</v>
      </c>
      <c r="G1076" s="447">
        <v>37</v>
      </c>
      <c r="H1076" s="448">
        <v>0.68</v>
      </c>
      <c r="I1076" s="447">
        <v>25.31</v>
      </c>
      <c r="J1076" s="460">
        <v>37</v>
      </c>
      <c r="K1076" s="448">
        <v>0.07</v>
      </c>
      <c r="L1076" s="448">
        <v>2.59</v>
      </c>
      <c r="M1076" s="448">
        <f t="shared" si="32"/>
        <v>-22.72</v>
      </c>
      <c r="N1076" s="448">
        <f t="shared" si="33"/>
        <v>-89.77</v>
      </c>
      <c r="O1076" s="461"/>
    </row>
    <row r="1077" s="419" customFormat="1" customHeight="1" spans="1:15">
      <c r="A1077" s="443" t="s">
        <v>2816</v>
      </c>
      <c r="B1077" s="444" t="s">
        <v>2817</v>
      </c>
      <c r="C1077" s="445"/>
      <c r="D1077" s="446" t="s">
        <v>679</v>
      </c>
      <c r="E1077" s="446" t="s">
        <v>685</v>
      </c>
      <c r="F1077" s="446" t="s">
        <v>671</v>
      </c>
      <c r="G1077" s="447">
        <v>3</v>
      </c>
      <c r="H1077" s="448">
        <v>0.46</v>
      </c>
      <c r="I1077" s="447">
        <v>1.38</v>
      </c>
      <c r="J1077" s="460">
        <v>3</v>
      </c>
      <c r="K1077" s="448">
        <v>0.05</v>
      </c>
      <c r="L1077" s="448">
        <v>0.15</v>
      </c>
      <c r="M1077" s="448">
        <f t="shared" si="32"/>
        <v>-1.23</v>
      </c>
      <c r="N1077" s="448">
        <f t="shared" si="33"/>
        <v>-89.13</v>
      </c>
      <c r="O1077" s="461"/>
    </row>
    <row r="1078" s="419" customFormat="1" customHeight="1" spans="1:15">
      <c r="A1078" s="443" t="s">
        <v>2818</v>
      </c>
      <c r="B1078" s="444" t="s">
        <v>2819</v>
      </c>
      <c r="C1078" s="445"/>
      <c r="D1078" s="446" t="s">
        <v>679</v>
      </c>
      <c r="E1078" s="446" t="s">
        <v>685</v>
      </c>
      <c r="F1078" s="446" t="s">
        <v>671</v>
      </c>
      <c r="G1078" s="447">
        <v>8</v>
      </c>
      <c r="H1078" s="448">
        <v>0.29</v>
      </c>
      <c r="I1078" s="447">
        <v>2.32</v>
      </c>
      <c r="J1078" s="460">
        <v>8</v>
      </c>
      <c r="K1078" s="448">
        <v>0.03</v>
      </c>
      <c r="L1078" s="448">
        <v>0.24</v>
      </c>
      <c r="M1078" s="448">
        <f t="shared" si="32"/>
        <v>-2.08</v>
      </c>
      <c r="N1078" s="448">
        <f t="shared" si="33"/>
        <v>-89.66</v>
      </c>
      <c r="O1078" s="461"/>
    </row>
    <row r="1079" s="419" customFormat="1" customHeight="1" spans="1:15">
      <c r="A1079" s="443" t="s">
        <v>2820</v>
      </c>
      <c r="B1079" s="444" t="s">
        <v>2821</v>
      </c>
      <c r="C1079" s="445"/>
      <c r="D1079" s="446" t="s">
        <v>679</v>
      </c>
      <c r="E1079" s="446" t="s">
        <v>685</v>
      </c>
      <c r="F1079" s="446" t="s">
        <v>671</v>
      </c>
      <c r="G1079" s="447">
        <v>7</v>
      </c>
      <c r="H1079" s="448">
        <v>0.76</v>
      </c>
      <c r="I1079" s="447">
        <v>5.3</v>
      </c>
      <c r="J1079" s="460">
        <v>7</v>
      </c>
      <c r="K1079" s="448">
        <v>0.08</v>
      </c>
      <c r="L1079" s="448">
        <v>0.56</v>
      </c>
      <c r="M1079" s="448">
        <f t="shared" si="32"/>
        <v>-4.74</v>
      </c>
      <c r="N1079" s="448">
        <f t="shared" si="33"/>
        <v>-89.43</v>
      </c>
      <c r="O1079" s="461"/>
    </row>
    <row r="1080" s="419" customFormat="1" customHeight="1" spans="1:15">
      <c r="A1080" s="443" t="s">
        <v>2822</v>
      </c>
      <c r="B1080" s="444" t="s">
        <v>2823</v>
      </c>
      <c r="C1080" s="445"/>
      <c r="D1080" s="446" t="s">
        <v>679</v>
      </c>
      <c r="E1080" s="446" t="s">
        <v>685</v>
      </c>
      <c r="F1080" s="446" t="s">
        <v>671</v>
      </c>
      <c r="G1080" s="447">
        <v>48</v>
      </c>
      <c r="H1080" s="448">
        <v>2.04</v>
      </c>
      <c r="I1080" s="447">
        <v>98.14</v>
      </c>
      <c r="J1080" s="460">
        <v>48</v>
      </c>
      <c r="K1080" s="448">
        <v>0.22</v>
      </c>
      <c r="L1080" s="448">
        <v>10.56</v>
      </c>
      <c r="M1080" s="448">
        <f t="shared" si="32"/>
        <v>-87.58</v>
      </c>
      <c r="N1080" s="448">
        <f t="shared" si="33"/>
        <v>-89.24</v>
      </c>
      <c r="O1080" s="461"/>
    </row>
    <row r="1081" s="419" customFormat="1" customHeight="1" spans="1:15">
      <c r="A1081" s="443" t="s">
        <v>2824</v>
      </c>
      <c r="B1081" s="444" t="s">
        <v>2825</v>
      </c>
      <c r="C1081" s="445"/>
      <c r="D1081" s="446" t="s">
        <v>679</v>
      </c>
      <c r="E1081" s="446" t="s">
        <v>685</v>
      </c>
      <c r="F1081" s="446" t="s">
        <v>671</v>
      </c>
      <c r="G1081" s="447">
        <v>25</v>
      </c>
      <c r="H1081" s="448">
        <v>0.86</v>
      </c>
      <c r="I1081" s="447">
        <v>21.55</v>
      </c>
      <c r="J1081" s="460">
        <v>25</v>
      </c>
      <c r="K1081" s="448">
        <v>0.09</v>
      </c>
      <c r="L1081" s="448">
        <v>2.25</v>
      </c>
      <c r="M1081" s="448">
        <f t="shared" si="32"/>
        <v>-19.3</v>
      </c>
      <c r="N1081" s="448">
        <f t="shared" si="33"/>
        <v>-89.56</v>
      </c>
      <c r="O1081" s="461"/>
    </row>
    <row r="1082" s="419" customFormat="1" customHeight="1" spans="1:15">
      <c r="A1082" s="443" t="s">
        <v>2826</v>
      </c>
      <c r="B1082" s="444" t="s">
        <v>2827</v>
      </c>
      <c r="C1082" s="445"/>
      <c r="D1082" s="446" t="s">
        <v>679</v>
      </c>
      <c r="E1082" s="446" t="s">
        <v>685</v>
      </c>
      <c r="F1082" s="446" t="s">
        <v>671</v>
      </c>
      <c r="G1082" s="447">
        <v>79</v>
      </c>
      <c r="H1082" s="448">
        <v>1.21</v>
      </c>
      <c r="I1082" s="447">
        <v>95.98</v>
      </c>
      <c r="J1082" s="460">
        <v>79</v>
      </c>
      <c r="K1082" s="448">
        <v>0.13</v>
      </c>
      <c r="L1082" s="448">
        <v>10.27</v>
      </c>
      <c r="M1082" s="448">
        <f t="shared" si="32"/>
        <v>-85.71</v>
      </c>
      <c r="N1082" s="448">
        <f t="shared" si="33"/>
        <v>-89.3</v>
      </c>
      <c r="O1082" s="461"/>
    </row>
    <row r="1083" s="419" customFormat="1" customHeight="1" spans="1:15">
      <c r="A1083" s="443" t="s">
        <v>2828</v>
      </c>
      <c r="B1083" s="444" t="s">
        <v>2829</v>
      </c>
      <c r="C1083" s="445"/>
      <c r="D1083" s="446" t="s">
        <v>679</v>
      </c>
      <c r="E1083" s="446" t="s">
        <v>685</v>
      </c>
      <c r="F1083" s="446" t="s">
        <v>671</v>
      </c>
      <c r="G1083" s="447">
        <v>57</v>
      </c>
      <c r="H1083" s="448">
        <v>1.71</v>
      </c>
      <c r="I1083" s="447">
        <v>97.44</v>
      </c>
      <c r="J1083" s="460">
        <v>57</v>
      </c>
      <c r="K1083" s="448">
        <v>0.19</v>
      </c>
      <c r="L1083" s="448">
        <v>10.83</v>
      </c>
      <c r="M1083" s="448">
        <f t="shared" si="32"/>
        <v>-86.61</v>
      </c>
      <c r="N1083" s="448">
        <f t="shared" si="33"/>
        <v>-88.89</v>
      </c>
      <c r="O1083" s="461"/>
    </row>
    <row r="1084" s="419" customFormat="1" customHeight="1" spans="1:15">
      <c r="A1084" s="443" t="s">
        <v>2830</v>
      </c>
      <c r="B1084" s="444" t="s">
        <v>2831</v>
      </c>
      <c r="C1084" s="445"/>
      <c r="D1084" s="446" t="s">
        <v>679</v>
      </c>
      <c r="E1084" s="446" t="s">
        <v>685</v>
      </c>
      <c r="F1084" s="446" t="s">
        <v>671</v>
      </c>
      <c r="G1084" s="447">
        <v>1</v>
      </c>
      <c r="H1084" s="448">
        <v>243.59</v>
      </c>
      <c r="I1084" s="447">
        <v>243.59</v>
      </c>
      <c r="J1084" s="460">
        <v>1</v>
      </c>
      <c r="K1084" s="448">
        <v>26.5</v>
      </c>
      <c r="L1084" s="448">
        <v>26.5</v>
      </c>
      <c r="M1084" s="448">
        <f t="shared" si="32"/>
        <v>-217.09</v>
      </c>
      <c r="N1084" s="448">
        <f t="shared" si="33"/>
        <v>-89.12</v>
      </c>
      <c r="O1084" s="461"/>
    </row>
    <row r="1085" s="419" customFormat="1" customHeight="1" spans="1:15">
      <c r="A1085" s="443" t="s">
        <v>2832</v>
      </c>
      <c r="B1085" s="444" t="s">
        <v>2833</v>
      </c>
      <c r="C1085" s="445"/>
      <c r="D1085" s="446" t="s">
        <v>679</v>
      </c>
      <c r="E1085" s="446" t="s">
        <v>685</v>
      </c>
      <c r="F1085" s="446" t="s">
        <v>671</v>
      </c>
      <c r="G1085" s="447">
        <v>11</v>
      </c>
      <c r="H1085" s="448">
        <v>1.71</v>
      </c>
      <c r="I1085" s="447">
        <v>18.8</v>
      </c>
      <c r="J1085" s="460">
        <v>11</v>
      </c>
      <c r="K1085" s="448">
        <v>0.19</v>
      </c>
      <c r="L1085" s="448">
        <v>2.09</v>
      </c>
      <c r="M1085" s="448">
        <f t="shared" si="32"/>
        <v>-16.71</v>
      </c>
      <c r="N1085" s="448">
        <f t="shared" si="33"/>
        <v>-88.88</v>
      </c>
      <c r="O1085" s="461"/>
    </row>
    <row r="1086" s="419" customFormat="1" customHeight="1" spans="1:15">
      <c r="A1086" s="443" t="s">
        <v>2834</v>
      </c>
      <c r="B1086" s="444" t="s">
        <v>2835</v>
      </c>
      <c r="C1086" s="445"/>
      <c r="D1086" s="446" t="s">
        <v>679</v>
      </c>
      <c r="E1086" s="446" t="s">
        <v>685</v>
      </c>
      <c r="F1086" s="446" t="s">
        <v>671</v>
      </c>
      <c r="G1086" s="447">
        <v>21</v>
      </c>
      <c r="H1086" s="448">
        <v>3.8</v>
      </c>
      <c r="I1086" s="447">
        <v>79.74</v>
      </c>
      <c r="J1086" s="460">
        <v>21</v>
      </c>
      <c r="K1086" s="448">
        <v>0.41</v>
      </c>
      <c r="L1086" s="448">
        <v>8.61</v>
      </c>
      <c r="M1086" s="448">
        <f t="shared" si="32"/>
        <v>-71.13</v>
      </c>
      <c r="N1086" s="448">
        <f t="shared" si="33"/>
        <v>-89.2</v>
      </c>
      <c r="O1086" s="461"/>
    </row>
    <row r="1087" s="419" customFormat="1" customHeight="1" spans="1:15">
      <c r="A1087" s="443" t="s">
        <v>2836</v>
      </c>
      <c r="B1087" s="444" t="s">
        <v>2837</v>
      </c>
      <c r="C1087" s="445"/>
      <c r="D1087" s="446" t="s">
        <v>679</v>
      </c>
      <c r="E1087" s="446" t="s">
        <v>685</v>
      </c>
      <c r="F1087" s="446" t="s">
        <v>671</v>
      </c>
      <c r="G1087" s="447">
        <v>3</v>
      </c>
      <c r="H1087" s="448">
        <v>21.37</v>
      </c>
      <c r="I1087" s="447">
        <v>64.1</v>
      </c>
      <c r="J1087" s="460">
        <v>3</v>
      </c>
      <c r="K1087" s="448">
        <v>2.33</v>
      </c>
      <c r="L1087" s="448">
        <v>6.99</v>
      </c>
      <c r="M1087" s="448">
        <f t="shared" si="32"/>
        <v>-57.11</v>
      </c>
      <c r="N1087" s="448">
        <f t="shared" si="33"/>
        <v>-89.1</v>
      </c>
      <c r="O1087" s="461"/>
    </row>
    <row r="1088" s="419" customFormat="1" customHeight="1" spans="1:15">
      <c r="A1088" s="443" t="s">
        <v>2838</v>
      </c>
      <c r="B1088" s="444" t="s">
        <v>2839</v>
      </c>
      <c r="C1088" s="445"/>
      <c r="D1088" s="446" t="s">
        <v>679</v>
      </c>
      <c r="E1088" s="446" t="s">
        <v>685</v>
      </c>
      <c r="F1088" s="446" t="s">
        <v>671</v>
      </c>
      <c r="G1088" s="447">
        <v>10</v>
      </c>
      <c r="H1088" s="448">
        <v>0.86</v>
      </c>
      <c r="I1088" s="447">
        <v>8.56</v>
      </c>
      <c r="J1088" s="460">
        <v>10</v>
      </c>
      <c r="K1088" s="448">
        <v>0.05</v>
      </c>
      <c r="L1088" s="448">
        <v>0.5</v>
      </c>
      <c r="M1088" s="448">
        <f t="shared" si="32"/>
        <v>-8.06</v>
      </c>
      <c r="N1088" s="448">
        <f t="shared" si="33"/>
        <v>-94.16</v>
      </c>
      <c r="O1088" s="461"/>
    </row>
    <row r="1089" s="419" customFormat="1" customHeight="1" spans="1:15">
      <c r="A1089" s="443" t="s">
        <v>2840</v>
      </c>
      <c r="B1089" s="444" t="s">
        <v>2841</v>
      </c>
      <c r="C1089" s="445"/>
      <c r="D1089" s="446" t="s">
        <v>679</v>
      </c>
      <c r="E1089" s="446" t="s">
        <v>685</v>
      </c>
      <c r="F1089" s="446" t="s">
        <v>671</v>
      </c>
      <c r="G1089" s="447">
        <v>13</v>
      </c>
      <c r="H1089" s="448">
        <v>12.82</v>
      </c>
      <c r="I1089" s="447">
        <v>166.67</v>
      </c>
      <c r="J1089" s="460">
        <v>13</v>
      </c>
      <c r="K1089" s="448">
        <v>1.4</v>
      </c>
      <c r="L1089" s="448">
        <v>18.2</v>
      </c>
      <c r="M1089" s="448">
        <f t="shared" si="32"/>
        <v>-148.47</v>
      </c>
      <c r="N1089" s="448">
        <f t="shared" si="33"/>
        <v>-89.08</v>
      </c>
      <c r="O1089" s="461"/>
    </row>
    <row r="1090" s="419" customFormat="1" customHeight="1" spans="1:15">
      <c r="A1090" s="443" t="s">
        <v>2842</v>
      </c>
      <c r="B1090" s="444" t="s">
        <v>2843</v>
      </c>
      <c r="C1090" s="445"/>
      <c r="D1090" s="446" t="s">
        <v>703</v>
      </c>
      <c r="E1090" s="446" t="s">
        <v>672</v>
      </c>
      <c r="F1090" s="446" t="s">
        <v>671</v>
      </c>
      <c r="G1090" s="447">
        <v>16</v>
      </c>
      <c r="H1090" s="448">
        <v>570</v>
      </c>
      <c r="I1090" s="447">
        <v>9120</v>
      </c>
      <c r="J1090" s="460">
        <v>16</v>
      </c>
      <c r="K1090" s="448">
        <v>160.2</v>
      </c>
      <c r="L1090" s="448">
        <v>2563.2</v>
      </c>
      <c r="M1090" s="448">
        <f t="shared" si="32"/>
        <v>-6556.8</v>
      </c>
      <c r="N1090" s="448">
        <f t="shared" si="33"/>
        <v>-71.89</v>
      </c>
      <c r="O1090" s="461"/>
    </row>
    <row r="1091" s="419" customFormat="1" customHeight="1" spans="1:15">
      <c r="A1091" s="443" t="s">
        <v>2844</v>
      </c>
      <c r="B1091" s="444" t="s">
        <v>2845</v>
      </c>
      <c r="C1091" s="445"/>
      <c r="D1091" s="446" t="s">
        <v>679</v>
      </c>
      <c r="E1091" s="446" t="s">
        <v>168</v>
      </c>
      <c r="F1091" s="446" t="s">
        <v>671</v>
      </c>
      <c r="G1091" s="447">
        <v>1</v>
      </c>
      <c r="H1091" s="448">
        <v>222.23</v>
      </c>
      <c r="I1091" s="447">
        <v>222.23</v>
      </c>
      <c r="J1091" s="460">
        <v>1</v>
      </c>
      <c r="K1091" s="448">
        <v>25.87</v>
      </c>
      <c r="L1091" s="448">
        <v>25.87</v>
      </c>
      <c r="M1091" s="448">
        <f t="shared" si="32"/>
        <v>-196.36</v>
      </c>
      <c r="N1091" s="448">
        <f t="shared" si="33"/>
        <v>-88.36</v>
      </c>
      <c r="O1091" s="461"/>
    </row>
    <row r="1092" s="419" customFormat="1" customHeight="1" spans="1:15">
      <c r="A1092" s="443" t="s">
        <v>2846</v>
      </c>
      <c r="B1092" s="444" t="s">
        <v>2847</v>
      </c>
      <c r="C1092" s="445"/>
      <c r="D1092" s="446" t="s">
        <v>703</v>
      </c>
      <c r="E1092" s="446" t="s">
        <v>168</v>
      </c>
      <c r="F1092" s="446" t="s">
        <v>671</v>
      </c>
      <c r="G1092" s="447">
        <v>3</v>
      </c>
      <c r="H1092" s="448">
        <v>2305.76</v>
      </c>
      <c r="I1092" s="447">
        <v>6917.29</v>
      </c>
      <c r="J1092" s="460">
        <v>3</v>
      </c>
      <c r="K1092" s="448">
        <v>268.39</v>
      </c>
      <c r="L1092" s="448">
        <v>805.17</v>
      </c>
      <c r="M1092" s="448">
        <f t="shared" si="32"/>
        <v>-6112.12</v>
      </c>
      <c r="N1092" s="448">
        <f t="shared" si="33"/>
        <v>-88.36</v>
      </c>
      <c r="O1092" s="461"/>
    </row>
    <row r="1093" s="419" customFormat="1" customHeight="1" spans="1:15">
      <c r="A1093" s="443" t="s">
        <v>2848</v>
      </c>
      <c r="B1093" s="444" t="s">
        <v>2849</v>
      </c>
      <c r="C1093" s="445"/>
      <c r="D1093" s="446" t="s">
        <v>679</v>
      </c>
      <c r="E1093" s="446" t="s">
        <v>168</v>
      </c>
      <c r="F1093" s="446" t="s">
        <v>671</v>
      </c>
      <c r="G1093" s="447">
        <v>18</v>
      </c>
      <c r="H1093" s="448">
        <v>0.47</v>
      </c>
      <c r="I1093" s="447">
        <v>8.46</v>
      </c>
      <c r="J1093" s="460">
        <v>18</v>
      </c>
      <c r="K1093" s="448">
        <v>0.06</v>
      </c>
      <c r="L1093" s="448">
        <v>1.08</v>
      </c>
      <c r="M1093" s="448">
        <f t="shared" si="32"/>
        <v>-7.38</v>
      </c>
      <c r="N1093" s="448">
        <f t="shared" si="33"/>
        <v>-87.23</v>
      </c>
      <c r="O1093" s="461"/>
    </row>
    <row r="1094" s="419" customFormat="1" customHeight="1" spans="1:15">
      <c r="A1094" s="443" t="s">
        <v>2850</v>
      </c>
      <c r="B1094" s="444" t="s">
        <v>2851</v>
      </c>
      <c r="C1094" s="445"/>
      <c r="D1094" s="446" t="s">
        <v>679</v>
      </c>
      <c r="E1094" s="446" t="s">
        <v>672</v>
      </c>
      <c r="F1094" s="446" t="s">
        <v>671</v>
      </c>
      <c r="G1094" s="447">
        <v>2</v>
      </c>
      <c r="H1094" s="448">
        <v>44.25</v>
      </c>
      <c r="I1094" s="447">
        <v>88.5</v>
      </c>
      <c r="J1094" s="460">
        <v>2</v>
      </c>
      <c r="K1094" s="448">
        <v>12.44</v>
      </c>
      <c r="L1094" s="448">
        <v>24.88</v>
      </c>
      <c r="M1094" s="448">
        <f t="shared" si="32"/>
        <v>-63.62</v>
      </c>
      <c r="N1094" s="448">
        <f t="shared" si="33"/>
        <v>-71.89</v>
      </c>
      <c r="O1094" s="461"/>
    </row>
    <row r="1095" s="419" customFormat="1" customHeight="1" spans="1:15">
      <c r="A1095" s="443" t="s">
        <v>2852</v>
      </c>
      <c r="B1095" s="444" t="s">
        <v>2853</v>
      </c>
      <c r="C1095" s="445"/>
      <c r="D1095" s="446" t="s">
        <v>679</v>
      </c>
      <c r="E1095" s="446" t="s">
        <v>168</v>
      </c>
      <c r="F1095" s="446" t="s">
        <v>671</v>
      </c>
      <c r="G1095" s="447">
        <v>1</v>
      </c>
      <c r="H1095" s="448">
        <v>10.25</v>
      </c>
      <c r="I1095" s="447">
        <v>10.25</v>
      </c>
      <c r="J1095" s="460">
        <v>1</v>
      </c>
      <c r="K1095" s="448">
        <v>1.19</v>
      </c>
      <c r="L1095" s="448">
        <v>1.19</v>
      </c>
      <c r="M1095" s="448">
        <f t="shared" si="32"/>
        <v>-9.06</v>
      </c>
      <c r="N1095" s="448">
        <f t="shared" si="33"/>
        <v>-88.39</v>
      </c>
      <c r="O1095" s="461"/>
    </row>
    <row r="1096" s="419" customFormat="1" customHeight="1" spans="1:15">
      <c r="A1096" s="443" t="s">
        <v>2854</v>
      </c>
      <c r="B1096" s="444" t="s">
        <v>2855</v>
      </c>
      <c r="C1096" s="445"/>
      <c r="D1096" s="446" t="s">
        <v>679</v>
      </c>
      <c r="E1096" s="446" t="s">
        <v>168</v>
      </c>
      <c r="F1096" s="446" t="s">
        <v>671</v>
      </c>
      <c r="G1096" s="447">
        <v>5</v>
      </c>
      <c r="H1096" s="448">
        <v>14.53</v>
      </c>
      <c r="I1096" s="447">
        <v>72.65</v>
      </c>
      <c r="J1096" s="460">
        <v>5</v>
      </c>
      <c r="K1096" s="448">
        <v>1.69</v>
      </c>
      <c r="L1096" s="448">
        <v>8.45</v>
      </c>
      <c r="M1096" s="448">
        <f t="shared" ref="M1096:M1159" si="34">L1096-I1096</f>
        <v>-64.2</v>
      </c>
      <c r="N1096" s="448">
        <f t="shared" ref="N1096:N1159" si="35">IF(I1096=0,0,ROUND(M1096/I1096*100,2))</f>
        <v>-88.37</v>
      </c>
      <c r="O1096" s="461"/>
    </row>
    <row r="1097" s="419" customFormat="1" customHeight="1" spans="1:15">
      <c r="A1097" s="443" t="s">
        <v>2856</v>
      </c>
      <c r="B1097" s="444" t="s">
        <v>2857</v>
      </c>
      <c r="C1097" s="445"/>
      <c r="D1097" s="446" t="s">
        <v>677</v>
      </c>
      <c r="E1097" s="446" t="s">
        <v>168</v>
      </c>
      <c r="F1097" s="446" t="s">
        <v>671</v>
      </c>
      <c r="G1097" s="447">
        <v>2</v>
      </c>
      <c r="H1097" s="448">
        <v>52.87</v>
      </c>
      <c r="I1097" s="447">
        <v>105.73</v>
      </c>
      <c r="J1097" s="460">
        <v>2</v>
      </c>
      <c r="K1097" s="448">
        <v>6.15</v>
      </c>
      <c r="L1097" s="448">
        <v>12.3</v>
      </c>
      <c r="M1097" s="448">
        <f t="shared" si="34"/>
        <v>-93.43</v>
      </c>
      <c r="N1097" s="448">
        <f t="shared" si="35"/>
        <v>-88.37</v>
      </c>
      <c r="O1097" s="461"/>
    </row>
    <row r="1098" s="419" customFormat="1" customHeight="1" spans="1:15">
      <c r="A1098" s="443" t="s">
        <v>2858</v>
      </c>
      <c r="B1098" s="444" t="s">
        <v>2859</v>
      </c>
      <c r="C1098" s="445"/>
      <c r="D1098" s="446" t="s">
        <v>679</v>
      </c>
      <c r="E1098" s="446" t="s">
        <v>168</v>
      </c>
      <c r="F1098" s="446" t="s">
        <v>671</v>
      </c>
      <c r="G1098" s="447">
        <v>27</v>
      </c>
      <c r="H1098" s="448">
        <v>1.28</v>
      </c>
      <c r="I1098" s="447">
        <v>34.62</v>
      </c>
      <c r="J1098" s="460">
        <v>27</v>
      </c>
      <c r="K1098" s="448">
        <v>0.15</v>
      </c>
      <c r="L1098" s="448">
        <v>4.05</v>
      </c>
      <c r="M1098" s="448">
        <f t="shared" si="34"/>
        <v>-30.57</v>
      </c>
      <c r="N1098" s="448">
        <f t="shared" si="35"/>
        <v>-88.3</v>
      </c>
      <c r="O1098" s="461"/>
    </row>
    <row r="1099" s="419" customFormat="1" customHeight="1" spans="1:15">
      <c r="A1099" s="443" t="s">
        <v>2860</v>
      </c>
      <c r="B1099" s="444" t="s">
        <v>2861</v>
      </c>
      <c r="C1099" s="445"/>
      <c r="D1099" s="446" t="s">
        <v>679</v>
      </c>
      <c r="E1099" s="446" t="s">
        <v>168</v>
      </c>
      <c r="F1099" s="446" t="s">
        <v>671</v>
      </c>
      <c r="G1099" s="447">
        <v>71</v>
      </c>
      <c r="H1099" s="448">
        <v>23.88</v>
      </c>
      <c r="I1099" s="447">
        <v>1695.27</v>
      </c>
      <c r="J1099" s="460">
        <v>71</v>
      </c>
      <c r="K1099" s="448">
        <v>2.78</v>
      </c>
      <c r="L1099" s="448">
        <v>197.38</v>
      </c>
      <c r="M1099" s="448">
        <f t="shared" si="34"/>
        <v>-1497.89</v>
      </c>
      <c r="N1099" s="448">
        <f t="shared" si="35"/>
        <v>-88.36</v>
      </c>
      <c r="O1099" s="461"/>
    </row>
    <row r="1100" s="419" customFormat="1" customHeight="1" spans="1:15">
      <c r="A1100" s="443" t="s">
        <v>2862</v>
      </c>
      <c r="B1100" s="444" t="s">
        <v>2863</v>
      </c>
      <c r="C1100" s="445"/>
      <c r="D1100" s="446" t="s">
        <v>679</v>
      </c>
      <c r="E1100" s="446" t="s">
        <v>168</v>
      </c>
      <c r="F1100" s="446" t="s">
        <v>671</v>
      </c>
      <c r="G1100" s="447">
        <v>536</v>
      </c>
      <c r="H1100" s="448">
        <v>1.11</v>
      </c>
      <c r="I1100" s="447">
        <v>595.56</v>
      </c>
      <c r="J1100" s="460">
        <v>536</v>
      </c>
      <c r="K1100" s="448">
        <v>0.13</v>
      </c>
      <c r="L1100" s="448">
        <v>69.68</v>
      </c>
      <c r="M1100" s="448">
        <f t="shared" si="34"/>
        <v>-525.88</v>
      </c>
      <c r="N1100" s="448">
        <f t="shared" si="35"/>
        <v>-88.3</v>
      </c>
      <c r="O1100" s="461"/>
    </row>
    <row r="1101" s="419" customFormat="1" customHeight="1" spans="1:15">
      <c r="A1101" s="443" t="s">
        <v>2864</v>
      </c>
      <c r="B1101" s="444" t="s">
        <v>2865</v>
      </c>
      <c r="C1101" s="445"/>
      <c r="D1101" s="446" t="s">
        <v>703</v>
      </c>
      <c r="E1101" s="446" t="s">
        <v>168</v>
      </c>
      <c r="F1101" s="446" t="s">
        <v>671</v>
      </c>
      <c r="G1101" s="447">
        <v>6</v>
      </c>
      <c r="H1101" s="448">
        <v>33.76</v>
      </c>
      <c r="I1101" s="447">
        <v>202.56</v>
      </c>
      <c r="J1101" s="460">
        <v>6</v>
      </c>
      <c r="K1101" s="448">
        <v>3.93</v>
      </c>
      <c r="L1101" s="448">
        <v>23.58</v>
      </c>
      <c r="M1101" s="448">
        <f t="shared" si="34"/>
        <v>-178.98</v>
      </c>
      <c r="N1101" s="448">
        <f t="shared" si="35"/>
        <v>-88.36</v>
      </c>
      <c r="O1101" s="461"/>
    </row>
    <row r="1102" s="419" customFormat="1" customHeight="1" spans="1:15">
      <c r="A1102" s="443" t="s">
        <v>2866</v>
      </c>
      <c r="B1102" s="444" t="s">
        <v>2867</v>
      </c>
      <c r="C1102" s="445"/>
      <c r="D1102" s="446" t="s">
        <v>679</v>
      </c>
      <c r="E1102" s="446" t="s">
        <v>672</v>
      </c>
      <c r="F1102" s="446" t="s">
        <v>671</v>
      </c>
      <c r="G1102" s="447">
        <v>20</v>
      </c>
      <c r="H1102" s="448">
        <v>3.54</v>
      </c>
      <c r="I1102" s="447">
        <v>70.8</v>
      </c>
      <c r="J1102" s="460">
        <v>20</v>
      </c>
      <c r="K1102" s="448">
        <v>1</v>
      </c>
      <c r="L1102" s="448">
        <v>20</v>
      </c>
      <c r="M1102" s="448">
        <f t="shared" si="34"/>
        <v>-50.8</v>
      </c>
      <c r="N1102" s="448">
        <f t="shared" si="35"/>
        <v>-71.75</v>
      </c>
      <c r="O1102" s="461"/>
    </row>
    <row r="1103" s="419" customFormat="1" customHeight="1" spans="1:15">
      <c r="A1103" s="443" t="s">
        <v>2868</v>
      </c>
      <c r="B1103" s="444" t="s">
        <v>2869</v>
      </c>
      <c r="C1103" s="445"/>
      <c r="D1103" s="446" t="s">
        <v>679</v>
      </c>
      <c r="E1103" s="446" t="s">
        <v>168</v>
      </c>
      <c r="F1103" s="446" t="s">
        <v>671</v>
      </c>
      <c r="G1103" s="447">
        <v>51</v>
      </c>
      <c r="H1103" s="448">
        <v>0.84</v>
      </c>
      <c r="I1103" s="447">
        <v>42.88</v>
      </c>
      <c r="J1103" s="460">
        <v>51</v>
      </c>
      <c r="K1103" s="448">
        <v>0.1</v>
      </c>
      <c r="L1103" s="448">
        <v>5.1</v>
      </c>
      <c r="M1103" s="448">
        <f t="shared" si="34"/>
        <v>-37.78</v>
      </c>
      <c r="N1103" s="448">
        <f t="shared" si="35"/>
        <v>-88.11</v>
      </c>
      <c r="O1103" s="461"/>
    </row>
    <row r="1104" s="419" customFormat="1" customHeight="1" spans="1:15">
      <c r="A1104" s="443" t="s">
        <v>2870</v>
      </c>
      <c r="B1104" s="444" t="s">
        <v>2871</v>
      </c>
      <c r="C1104" s="445"/>
      <c r="D1104" s="446" t="s">
        <v>679</v>
      </c>
      <c r="E1104" s="446" t="s">
        <v>168</v>
      </c>
      <c r="F1104" s="446" t="s">
        <v>671</v>
      </c>
      <c r="G1104" s="447">
        <v>111</v>
      </c>
      <c r="H1104" s="448">
        <v>0.25</v>
      </c>
      <c r="I1104" s="447">
        <v>27.99</v>
      </c>
      <c r="J1104" s="460">
        <v>111</v>
      </c>
      <c r="K1104" s="448">
        <v>0.03</v>
      </c>
      <c r="L1104" s="448">
        <v>3.33</v>
      </c>
      <c r="M1104" s="448">
        <f t="shared" si="34"/>
        <v>-24.66</v>
      </c>
      <c r="N1104" s="448">
        <f t="shared" si="35"/>
        <v>-88.1</v>
      </c>
      <c r="O1104" s="461"/>
    </row>
    <row r="1105" s="419" customFormat="1" customHeight="1" spans="1:15">
      <c r="A1105" s="443" t="s">
        <v>2872</v>
      </c>
      <c r="B1105" s="444" t="s">
        <v>2873</v>
      </c>
      <c r="C1105" s="445"/>
      <c r="D1105" s="446" t="s">
        <v>679</v>
      </c>
      <c r="E1105" s="446" t="s">
        <v>168</v>
      </c>
      <c r="F1105" s="446" t="s">
        <v>671</v>
      </c>
      <c r="G1105" s="447">
        <v>541</v>
      </c>
      <c r="H1105" s="448">
        <v>0.3</v>
      </c>
      <c r="I1105" s="447">
        <v>162.48</v>
      </c>
      <c r="J1105" s="460">
        <v>541</v>
      </c>
      <c r="K1105" s="448">
        <v>0.04</v>
      </c>
      <c r="L1105" s="448">
        <v>21.64</v>
      </c>
      <c r="M1105" s="448">
        <f t="shared" si="34"/>
        <v>-140.84</v>
      </c>
      <c r="N1105" s="448">
        <f t="shared" si="35"/>
        <v>-86.68</v>
      </c>
      <c r="O1105" s="461"/>
    </row>
    <row r="1106" s="419" customFormat="1" customHeight="1" spans="1:15">
      <c r="A1106" s="443" t="s">
        <v>2874</v>
      </c>
      <c r="B1106" s="444" t="s">
        <v>2875</v>
      </c>
      <c r="C1106" s="445"/>
      <c r="D1106" s="446" t="s">
        <v>679</v>
      </c>
      <c r="E1106" s="446" t="s">
        <v>168</v>
      </c>
      <c r="F1106" s="446" t="s">
        <v>671</v>
      </c>
      <c r="G1106" s="447">
        <v>16</v>
      </c>
      <c r="H1106" s="448">
        <v>3.25</v>
      </c>
      <c r="I1106" s="447">
        <v>51.96</v>
      </c>
      <c r="J1106" s="460">
        <v>16</v>
      </c>
      <c r="K1106" s="448">
        <v>0.19</v>
      </c>
      <c r="L1106" s="448">
        <v>3.04</v>
      </c>
      <c r="M1106" s="448">
        <f t="shared" si="34"/>
        <v>-48.92</v>
      </c>
      <c r="N1106" s="448">
        <f t="shared" si="35"/>
        <v>-94.15</v>
      </c>
      <c r="O1106" s="461"/>
    </row>
    <row r="1107" s="419" customFormat="1" customHeight="1" spans="1:15">
      <c r="A1107" s="443" t="s">
        <v>2876</v>
      </c>
      <c r="B1107" s="444" t="s">
        <v>2877</v>
      </c>
      <c r="C1107" s="445"/>
      <c r="D1107" s="446" t="s">
        <v>679</v>
      </c>
      <c r="E1107" s="446" t="s">
        <v>168</v>
      </c>
      <c r="F1107" s="446" t="s">
        <v>671</v>
      </c>
      <c r="G1107" s="447">
        <v>45</v>
      </c>
      <c r="H1107" s="448">
        <v>3.45</v>
      </c>
      <c r="I1107" s="447">
        <v>155.17</v>
      </c>
      <c r="J1107" s="460">
        <v>45</v>
      </c>
      <c r="K1107" s="448">
        <v>0.2</v>
      </c>
      <c r="L1107" s="448">
        <v>9</v>
      </c>
      <c r="M1107" s="448">
        <f t="shared" si="34"/>
        <v>-146.17</v>
      </c>
      <c r="N1107" s="448">
        <f t="shared" si="35"/>
        <v>-94.2</v>
      </c>
      <c r="O1107" s="461"/>
    </row>
    <row r="1108" s="419" customFormat="1" customHeight="1" spans="1:15">
      <c r="A1108" s="443" t="s">
        <v>2878</v>
      </c>
      <c r="B1108" s="444" t="s">
        <v>2879</v>
      </c>
      <c r="C1108" s="445"/>
      <c r="D1108" s="446" t="s">
        <v>679</v>
      </c>
      <c r="E1108" s="446" t="s">
        <v>168</v>
      </c>
      <c r="F1108" s="446" t="s">
        <v>671</v>
      </c>
      <c r="G1108" s="447">
        <v>8</v>
      </c>
      <c r="H1108" s="448">
        <v>0.51</v>
      </c>
      <c r="I1108" s="447">
        <v>4.1</v>
      </c>
      <c r="J1108" s="460">
        <v>8</v>
      </c>
      <c r="K1108" s="448">
        <v>0.03</v>
      </c>
      <c r="L1108" s="448">
        <v>0.24</v>
      </c>
      <c r="M1108" s="448">
        <f t="shared" si="34"/>
        <v>-3.86</v>
      </c>
      <c r="N1108" s="448">
        <f t="shared" si="35"/>
        <v>-94.15</v>
      </c>
      <c r="O1108" s="461"/>
    </row>
    <row r="1109" s="419" customFormat="1" customHeight="1" spans="1:15">
      <c r="A1109" s="443" t="s">
        <v>2880</v>
      </c>
      <c r="B1109" s="444" t="s">
        <v>2881</v>
      </c>
      <c r="C1109" s="445"/>
      <c r="D1109" s="446" t="s">
        <v>679</v>
      </c>
      <c r="E1109" s="446" t="s">
        <v>168</v>
      </c>
      <c r="F1109" s="446" t="s">
        <v>671</v>
      </c>
      <c r="G1109" s="447">
        <v>3</v>
      </c>
      <c r="H1109" s="448">
        <v>102.56</v>
      </c>
      <c r="I1109" s="447">
        <v>307.69</v>
      </c>
      <c r="J1109" s="460">
        <v>3</v>
      </c>
      <c r="K1109" s="448">
        <v>11.94</v>
      </c>
      <c r="L1109" s="448">
        <v>35.82</v>
      </c>
      <c r="M1109" s="448">
        <f t="shared" si="34"/>
        <v>-271.87</v>
      </c>
      <c r="N1109" s="448">
        <f t="shared" si="35"/>
        <v>-88.36</v>
      </c>
      <c r="O1109" s="461"/>
    </row>
    <row r="1110" s="419" customFormat="1" customHeight="1" spans="1:15">
      <c r="A1110" s="443" t="s">
        <v>2882</v>
      </c>
      <c r="B1110" s="444" t="s">
        <v>2883</v>
      </c>
      <c r="C1110" s="445"/>
      <c r="D1110" s="446" t="s">
        <v>679</v>
      </c>
      <c r="E1110" s="446" t="s">
        <v>168</v>
      </c>
      <c r="F1110" s="446" t="s">
        <v>671</v>
      </c>
      <c r="G1110" s="447">
        <v>7</v>
      </c>
      <c r="H1110" s="448">
        <v>151.22</v>
      </c>
      <c r="I1110" s="447">
        <v>1058.54</v>
      </c>
      <c r="J1110" s="460">
        <v>7</v>
      </c>
      <c r="K1110" s="448">
        <v>17.6</v>
      </c>
      <c r="L1110" s="448">
        <v>123.2</v>
      </c>
      <c r="M1110" s="448">
        <f t="shared" si="34"/>
        <v>-935.34</v>
      </c>
      <c r="N1110" s="448">
        <f t="shared" si="35"/>
        <v>-88.36</v>
      </c>
      <c r="O1110" s="461"/>
    </row>
    <row r="1111" s="419" customFormat="1" customHeight="1" spans="1:15">
      <c r="A1111" s="443" t="s">
        <v>2884</v>
      </c>
      <c r="B1111" s="444" t="s">
        <v>2885</v>
      </c>
      <c r="C1111" s="445"/>
      <c r="D1111" s="446" t="s">
        <v>679</v>
      </c>
      <c r="E1111" s="446" t="s">
        <v>168</v>
      </c>
      <c r="F1111" s="446" t="s">
        <v>671</v>
      </c>
      <c r="G1111" s="447">
        <v>4</v>
      </c>
      <c r="H1111" s="448">
        <v>196.59</v>
      </c>
      <c r="I1111" s="447">
        <v>786.34</v>
      </c>
      <c r="J1111" s="460">
        <v>4</v>
      </c>
      <c r="K1111" s="448">
        <v>22.88</v>
      </c>
      <c r="L1111" s="448">
        <v>91.52</v>
      </c>
      <c r="M1111" s="448">
        <f t="shared" si="34"/>
        <v>-694.82</v>
      </c>
      <c r="N1111" s="448">
        <f t="shared" si="35"/>
        <v>-88.36</v>
      </c>
      <c r="O1111" s="461"/>
    </row>
    <row r="1112" s="419" customFormat="1" customHeight="1" spans="1:15">
      <c r="A1112" s="443" t="s">
        <v>2886</v>
      </c>
      <c r="B1112" s="444" t="s">
        <v>2887</v>
      </c>
      <c r="C1112" s="445"/>
      <c r="D1112" s="446" t="s">
        <v>679</v>
      </c>
      <c r="E1112" s="446" t="s">
        <v>672</v>
      </c>
      <c r="F1112" s="446" t="s">
        <v>671</v>
      </c>
      <c r="G1112" s="447">
        <v>669</v>
      </c>
      <c r="H1112" s="448">
        <v>0.71</v>
      </c>
      <c r="I1112" s="447">
        <v>471.88</v>
      </c>
      <c r="J1112" s="460">
        <v>669</v>
      </c>
      <c r="K1112" s="448">
        <v>0.2</v>
      </c>
      <c r="L1112" s="448">
        <v>133.8</v>
      </c>
      <c r="M1112" s="448">
        <f t="shared" si="34"/>
        <v>-338.08</v>
      </c>
      <c r="N1112" s="448">
        <f t="shared" si="35"/>
        <v>-71.65</v>
      </c>
      <c r="O1112" s="461"/>
    </row>
    <row r="1113" s="419" customFormat="1" customHeight="1" spans="1:15">
      <c r="A1113" s="443" t="s">
        <v>2888</v>
      </c>
      <c r="B1113" s="444" t="s">
        <v>2889</v>
      </c>
      <c r="C1113" s="445"/>
      <c r="D1113" s="446" t="s">
        <v>679</v>
      </c>
      <c r="E1113" s="446" t="s">
        <v>672</v>
      </c>
      <c r="F1113" s="446" t="s">
        <v>671</v>
      </c>
      <c r="G1113" s="447">
        <v>457</v>
      </c>
      <c r="H1113" s="448">
        <v>0.51</v>
      </c>
      <c r="I1113" s="447">
        <v>230.9</v>
      </c>
      <c r="J1113" s="460">
        <v>457</v>
      </c>
      <c r="K1113" s="448">
        <v>0.14</v>
      </c>
      <c r="L1113" s="448">
        <v>63.98</v>
      </c>
      <c r="M1113" s="448">
        <f t="shared" si="34"/>
        <v>-166.92</v>
      </c>
      <c r="N1113" s="448">
        <f t="shared" si="35"/>
        <v>-72.29</v>
      </c>
      <c r="O1113" s="461"/>
    </row>
    <row r="1114" s="419" customFormat="1" customHeight="1" spans="1:15">
      <c r="A1114" s="443" t="s">
        <v>2890</v>
      </c>
      <c r="B1114" s="444" t="s">
        <v>2891</v>
      </c>
      <c r="C1114" s="445"/>
      <c r="D1114" s="446" t="s">
        <v>679</v>
      </c>
      <c r="E1114" s="446" t="s">
        <v>168</v>
      </c>
      <c r="F1114" s="446" t="s">
        <v>671</v>
      </c>
      <c r="G1114" s="447">
        <v>8</v>
      </c>
      <c r="H1114" s="448">
        <v>0.43</v>
      </c>
      <c r="I1114" s="447">
        <v>3.42</v>
      </c>
      <c r="J1114" s="460">
        <v>8</v>
      </c>
      <c r="K1114" s="448">
        <v>0.05</v>
      </c>
      <c r="L1114" s="448">
        <v>0.4</v>
      </c>
      <c r="M1114" s="448">
        <f t="shared" si="34"/>
        <v>-3.02</v>
      </c>
      <c r="N1114" s="448">
        <f t="shared" si="35"/>
        <v>-88.3</v>
      </c>
      <c r="O1114" s="461"/>
    </row>
    <row r="1115" s="419" customFormat="1" customHeight="1" spans="1:15">
      <c r="A1115" s="443" t="s">
        <v>2892</v>
      </c>
      <c r="B1115" s="444" t="s">
        <v>2893</v>
      </c>
      <c r="C1115" s="445"/>
      <c r="D1115" s="446" t="s">
        <v>679</v>
      </c>
      <c r="E1115" s="446" t="s">
        <v>168</v>
      </c>
      <c r="F1115" s="446" t="s">
        <v>671</v>
      </c>
      <c r="G1115" s="447">
        <v>8</v>
      </c>
      <c r="H1115" s="448">
        <v>12.93</v>
      </c>
      <c r="I1115" s="447">
        <v>103.45</v>
      </c>
      <c r="J1115" s="460">
        <v>8</v>
      </c>
      <c r="K1115" s="448">
        <v>1.51</v>
      </c>
      <c r="L1115" s="448">
        <v>12.08</v>
      </c>
      <c r="M1115" s="448">
        <f t="shared" si="34"/>
        <v>-91.37</v>
      </c>
      <c r="N1115" s="448">
        <f t="shared" si="35"/>
        <v>-88.32</v>
      </c>
      <c r="O1115" s="461"/>
    </row>
    <row r="1116" s="419" customFormat="1" customHeight="1" spans="1:15">
      <c r="A1116" s="443" t="s">
        <v>2894</v>
      </c>
      <c r="B1116" s="444" t="s">
        <v>2895</v>
      </c>
      <c r="C1116" s="445"/>
      <c r="D1116" s="446" t="s">
        <v>679</v>
      </c>
      <c r="E1116" s="446" t="s">
        <v>168</v>
      </c>
      <c r="F1116" s="446" t="s">
        <v>671</v>
      </c>
      <c r="G1116" s="447">
        <v>2</v>
      </c>
      <c r="H1116" s="448">
        <v>8.85</v>
      </c>
      <c r="I1116" s="447">
        <v>17.7</v>
      </c>
      <c r="J1116" s="460">
        <v>2</v>
      </c>
      <c r="K1116" s="448">
        <v>0.52</v>
      </c>
      <c r="L1116" s="448">
        <v>1.04</v>
      </c>
      <c r="M1116" s="448">
        <f t="shared" si="34"/>
        <v>-16.66</v>
      </c>
      <c r="N1116" s="448">
        <f t="shared" si="35"/>
        <v>-94.12</v>
      </c>
      <c r="O1116" s="461"/>
    </row>
    <row r="1117" s="419" customFormat="1" customHeight="1" spans="1:15">
      <c r="A1117" s="443" t="s">
        <v>2896</v>
      </c>
      <c r="B1117" s="444" t="s">
        <v>2897</v>
      </c>
      <c r="C1117" s="445"/>
      <c r="D1117" s="446" t="s">
        <v>677</v>
      </c>
      <c r="E1117" s="446" t="s">
        <v>168</v>
      </c>
      <c r="F1117" s="446" t="s">
        <v>671</v>
      </c>
      <c r="G1117" s="447">
        <v>3</v>
      </c>
      <c r="H1117" s="448">
        <v>29.91</v>
      </c>
      <c r="I1117" s="447">
        <v>89.74</v>
      </c>
      <c r="J1117" s="460">
        <v>3</v>
      </c>
      <c r="K1117" s="448">
        <v>3.48</v>
      </c>
      <c r="L1117" s="448">
        <v>10.44</v>
      </c>
      <c r="M1117" s="448">
        <f t="shared" si="34"/>
        <v>-79.3</v>
      </c>
      <c r="N1117" s="448">
        <f t="shared" si="35"/>
        <v>-88.37</v>
      </c>
      <c r="O1117" s="461"/>
    </row>
    <row r="1118" s="419" customFormat="1" customHeight="1" spans="1:15">
      <c r="A1118" s="443" t="s">
        <v>2898</v>
      </c>
      <c r="B1118" s="444" t="s">
        <v>2899</v>
      </c>
      <c r="C1118" s="445"/>
      <c r="D1118" s="446" t="s">
        <v>679</v>
      </c>
      <c r="E1118" s="446" t="s">
        <v>168</v>
      </c>
      <c r="F1118" s="446" t="s">
        <v>671</v>
      </c>
      <c r="G1118" s="447">
        <v>1</v>
      </c>
      <c r="H1118" s="448">
        <v>10.34</v>
      </c>
      <c r="I1118" s="447">
        <v>10.34</v>
      </c>
      <c r="J1118" s="460">
        <v>1</v>
      </c>
      <c r="K1118" s="448">
        <v>1.2</v>
      </c>
      <c r="L1118" s="448">
        <v>1.2</v>
      </c>
      <c r="M1118" s="448">
        <f t="shared" si="34"/>
        <v>-9.14</v>
      </c>
      <c r="N1118" s="448">
        <f t="shared" si="35"/>
        <v>-88.39</v>
      </c>
      <c r="O1118" s="461"/>
    </row>
    <row r="1119" s="419" customFormat="1" customHeight="1" spans="1:15">
      <c r="A1119" s="443" t="s">
        <v>2900</v>
      </c>
      <c r="B1119" s="444" t="s">
        <v>2901</v>
      </c>
      <c r="C1119" s="445"/>
      <c r="D1119" s="446" t="s">
        <v>679</v>
      </c>
      <c r="E1119" s="446" t="s">
        <v>672</v>
      </c>
      <c r="F1119" s="446" t="s">
        <v>671</v>
      </c>
      <c r="G1119" s="447">
        <v>8</v>
      </c>
      <c r="H1119" s="448">
        <v>469.91</v>
      </c>
      <c r="I1119" s="447">
        <v>3759.29</v>
      </c>
      <c r="J1119" s="460">
        <v>8</v>
      </c>
      <c r="K1119" s="448">
        <v>132.07</v>
      </c>
      <c r="L1119" s="448">
        <v>1056.56</v>
      </c>
      <c r="M1119" s="448">
        <f t="shared" si="34"/>
        <v>-2702.73</v>
      </c>
      <c r="N1119" s="448">
        <f t="shared" si="35"/>
        <v>-71.89</v>
      </c>
      <c r="O1119" s="461"/>
    </row>
    <row r="1120" s="419" customFormat="1" customHeight="1" spans="1:15">
      <c r="A1120" s="443" t="s">
        <v>2902</v>
      </c>
      <c r="B1120" s="444" t="s">
        <v>2903</v>
      </c>
      <c r="C1120" s="445"/>
      <c r="D1120" s="446" t="s">
        <v>679</v>
      </c>
      <c r="E1120" s="446" t="s">
        <v>672</v>
      </c>
      <c r="F1120" s="446" t="s">
        <v>671</v>
      </c>
      <c r="G1120" s="447">
        <v>2</v>
      </c>
      <c r="H1120" s="448">
        <v>230.09</v>
      </c>
      <c r="I1120" s="447">
        <v>460.18</v>
      </c>
      <c r="J1120" s="460">
        <v>2</v>
      </c>
      <c r="K1120" s="448">
        <v>64.67</v>
      </c>
      <c r="L1120" s="448">
        <v>129.34</v>
      </c>
      <c r="M1120" s="448">
        <f t="shared" si="34"/>
        <v>-330.84</v>
      </c>
      <c r="N1120" s="448">
        <f t="shared" si="35"/>
        <v>-71.89</v>
      </c>
      <c r="O1120" s="461"/>
    </row>
    <row r="1121" s="419" customFormat="1" customHeight="1" spans="1:15">
      <c r="A1121" s="443" t="s">
        <v>2904</v>
      </c>
      <c r="B1121" s="444" t="s">
        <v>2905</v>
      </c>
      <c r="C1121" s="445"/>
      <c r="D1121" s="446" t="s">
        <v>679</v>
      </c>
      <c r="E1121" s="446" t="s">
        <v>168</v>
      </c>
      <c r="F1121" s="446" t="s">
        <v>671</v>
      </c>
      <c r="G1121" s="447">
        <v>2</v>
      </c>
      <c r="H1121" s="448">
        <v>398.23</v>
      </c>
      <c r="I1121" s="447">
        <v>796.46</v>
      </c>
      <c r="J1121" s="460">
        <v>2</v>
      </c>
      <c r="K1121" s="448">
        <v>46.35</v>
      </c>
      <c r="L1121" s="448">
        <v>92.7</v>
      </c>
      <c r="M1121" s="448">
        <f t="shared" si="34"/>
        <v>-703.76</v>
      </c>
      <c r="N1121" s="448">
        <f t="shared" si="35"/>
        <v>-88.36</v>
      </c>
      <c r="O1121" s="461"/>
    </row>
    <row r="1122" s="419" customFormat="1" customHeight="1" spans="1:15">
      <c r="A1122" s="443" t="s">
        <v>2906</v>
      </c>
      <c r="B1122" s="444" t="s">
        <v>2907</v>
      </c>
      <c r="C1122" s="445"/>
      <c r="D1122" s="446" t="s">
        <v>679</v>
      </c>
      <c r="E1122" s="446" t="s">
        <v>672</v>
      </c>
      <c r="F1122" s="446" t="s">
        <v>671</v>
      </c>
      <c r="G1122" s="447">
        <v>10</v>
      </c>
      <c r="H1122" s="448">
        <v>35.99</v>
      </c>
      <c r="I1122" s="447">
        <v>359.86</v>
      </c>
      <c r="J1122" s="460">
        <v>10</v>
      </c>
      <c r="K1122" s="448">
        <v>10.12</v>
      </c>
      <c r="L1122" s="448">
        <v>101.2</v>
      </c>
      <c r="M1122" s="448">
        <f t="shared" si="34"/>
        <v>-258.66</v>
      </c>
      <c r="N1122" s="448">
        <f t="shared" si="35"/>
        <v>-71.88</v>
      </c>
      <c r="O1122" s="461"/>
    </row>
    <row r="1123" s="419" customFormat="1" customHeight="1" spans="1:15">
      <c r="A1123" s="443" t="s">
        <v>2908</v>
      </c>
      <c r="B1123" s="444" t="s">
        <v>2909</v>
      </c>
      <c r="C1123" s="445"/>
      <c r="D1123" s="446" t="s">
        <v>679</v>
      </c>
      <c r="E1123" s="446" t="s">
        <v>168</v>
      </c>
      <c r="F1123" s="446" t="s">
        <v>671</v>
      </c>
      <c r="G1123" s="447">
        <v>3</v>
      </c>
      <c r="H1123" s="448">
        <v>26.55</v>
      </c>
      <c r="I1123" s="447">
        <v>79.65</v>
      </c>
      <c r="J1123" s="460">
        <v>3</v>
      </c>
      <c r="K1123" s="448">
        <v>3.09</v>
      </c>
      <c r="L1123" s="448">
        <v>9.27</v>
      </c>
      <c r="M1123" s="448">
        <f t="shared" si="34"/>
        <v>-70.38</v>
      </c>
      <c r="N1123" s="448">
        <f t="shared" si="35"/>
        <v>-88.36</v>
      </c>
      <c r="O1123" s="461"/>
    </row>
    <row r="1124" s="419" customFormat="1" customHeight="1" spans="1:15">
      <c r="A1124" s="443" t="s">
        <v>2910</v>
      </c>
      <c r="B1124" s="444" t="s">
        <v>2911</v>
      </c>
      <c r="C1124" s="445"/>
      <c r="D1124" s="446" t="s">
        <v>679</v>
      </c>
      <c r="E1124" s="446" t="s">
        <v>168</v>
      </c>
      <c r="F1124" s="446" t="s">
        <v>671</v>
      </c>
      <c r="G1124" s="447">
        <v>2</v>
      </c>
      <c r="H1124" s="448">
        <v>6.47</v>
      </c>
      <c r="I1124" s="447">
        <v>12.93</v>
      </c>
      <c r="J1124" s="460">
        <v>2</v>
      </c>
      <c r="K1124" s="448">
        <v>0.75</v>
      </c>
      <c r="L1124" s="448">
        <v>1.5</v>
      </c>
      <c r="M1124" s="448">
        <f t="shared" si="34"/>
        <v>-11.43</v>
      </c>
      <c r="N1124" s="448">
        <f t="shared" si="35"/>
        <v>-88.4</v>
      </c>
      <c r="O1124" s="461"/>
    </row>
    <row r="1125" s="419" customFormat="1" customHeight="1" spans="1:15">
      <c r="A1125" s="443" t="s">
        <v>2912</v>
      </c>
      <c r="B1125" s="444" t="s">
        <v>2913</v>
      </c>
      <c r="C1125" s="445"/>
      <c r="D1125" s="446" t="s">
        <v>679</v>
      </c>
      <c r="E1125" s="446" t="s">
        <v>672</v>
      </c>
      <c r="F1125" s="446" t="s">
        <v>671</v>
      </c>
      <c r="G1125" s="447">
        <v>30</v>
      </c>
      <c r="H1125" s="448">
        <v>30.97</v>
      </c>
      <c r="I1125" s="447">
        <v>929.2</v>
      </c>
      <c r="J1125" s="460">
        <v>30</v>
      </c>
      <c r="K1125" s="448">
        <v>8.7</v>
      </c>
      <c r="L1125" s="448">
        <v>261</v>
      </c>
      <c r="M1125" s="448">
        <f t="shared" si="34"/>
        <v>-668.2</v>
      </c>
      <c r="N1125" s="448">
        <f t="shared" si="35"/>
        <v>-71.91</v>
      </c>
      <c r="O1125" s="461"/>
    </row>
    <row r="1126" s="419" customFormat="1" customHeight="1" spans="1:15">
      <c r="A1126" s="443" t="s">
        <v>2914</v>
      </c>
      <c r="B1126" s="444" t="s">
        <v>2915</v>
      </c>
      <c r="C1126" s="445"/>
      <c r="D1126" s="446" t="s">
        <v>679</v>
      </c>
      <c r="E1126" s="446" t="s">
        <v>168</v>
      </c>
      <c r="F1126" s="446" t="s">
        <v>671</v>
      </c>
      <c r="G1126" s="447">
        <v>18</v>
      </c>
      <c r="H1126" s="448">
        <v>3.93</v>
      </c>
      <c r="I1126" s="447">
        <v>70.76</v>
      </c>
      <c r="J1126" s="460">
        <v>18</v>
      </c>
      <c r="K1126" s="448">
        <v>0.46</v>
      </c>
      <c r="L1126" s="448">
        <v>8.28</v>
      </c>
      <c r="M1126" s="448">
        <f t="shared" si="34"/>
        <v>-62.48</v>
      </c>
      <c r="N1126" s="448">
        <f t="shared" si="35"/>
        <v>-88.3</v>
      </c>
      <c r="O1126" s="461"/>
    </row>
    <row r="1127" s="419" customFormat="1" customHeight="1" spans="1:15">
      <c r="A1127" s="443" t="s">
        <v>2916</v>
      </c>
      <c r="B1127" s="444" t="s">
        <v>2917</v>
      </c>
      <c r="C1127" s="445"/>
      <c r="D1127" s="446" t="s">
        <v>2918</v>
      </c>
      <c r="E1127" s="446" t="s">
        <v>667</v>
      </c>
      <c r="F1127" s="446" t="s">
        <v>671</v>
      </c>
      <c r="G1127" s="447">
        <v>2</v>
      </c>
      <c r="H1127" s="448">
        <v>1158.41</v>
      </c>
      <c r="I1127" s="447">
        <v>2316.81</v>
      </c>
      <c r="J1127" s="460">
        <v>2</v>
      </c>
      <c r="K1127" s="448">
        <v>405.44</v>
      </c>
      <c r="L1127" s="448">
        <v>810.88</v>
      </c>
      <c r="M1127" s="448">
        <f t="shared" si="34"/>
        <v>-1505.93</v>
      </c>
      <c r="N1127" s="448">
        <f t="shared" si="35"/>
        <v>-65</v>
      </c>
      <c r="O1127" s="461"/>
    </row>
    <row r="1128" s="419" customFormat="1" customHeight="1" spans="1:15">
      <c r="A1128" s="443" t="s">
        <v>2919</v>
      </c>
      <c r="B1128" s="444" t="s">
        <v>2920</v>
      </c>
      <c r="C1128" s="445"/>
      <c r="D1128" s="446" t="s">
        <v>679</v>
      </c>
      <c r="E1128" s="446" t="s">
        <v>667</v>
      </c>
      <c r="F1128" s="446" t="s">
        <v>671</v>
      </c>
      <c r="G1128" s="447">
        <v>12</v>
      </c>
      <c r="H1128" s="448">
        <v>3.54</v>
      </c>
      <c r="I1128" s="447">
        <v>42.47</v>
      </c>
      <c r="J1128" s="460">
        <v>12</v>
      </c>
      <c r="K1128" s="448">
        <v>1.24</v>
      </c>
      <c r="L1128" s="448">
        <v>14.88</v>
      </c>
      <c r="M1128" s="448">
        <f t="shared" si="34"/>
        <v>-27.59</v>
      </c>
      <c r="N1128" s="448">
        <f t="shared" si="35"/>
        <v>-64.96</v>
      </c>
      <c r="O1128" s="461"/>
    </row>
    <row r="1129" s="419" customFormat="1" customHeight="1" spans="1:15">
      <c r="A1129" s="443" t="s">
        <v>2921</v>
      </c>
      <c r="B1129" s="444" t="s">
        <v>2922</v>
      </c>
      <c r="C1129" s="445"/>
      <c r="D1129" s="446" t="s">
        <v>703</v>
      </c>
      <c r="E1129" s="446" t="s">
        <v>168</v>
      </c>
      <c r="F1129" s="446" t="s">
        <v>671</v>
      </c>
      <c r="G1129" s="447">
        <v>6</v>
      </c>
      <c r="H1129" s="448">
        <v>407.08</v>
      </c>
      <c r="I1129" s="447">
        <v>2442.48</v>
      </c>
      <c r="J1129" s="460">
        <v>6</v>
      </c>
      <c r="K1129" s="448">
        <v>47.38</v>
      </c>
      <c r="L1129" s="448">
        <v>284.28</v>
      </c>
      <c r="M1129" s="448">
        <f t="shared" si="34"/>
        <v>-2158.2</v>
      </c>
      <c r="N1129" s="448">
        <f t="shared" si="35"/>
        <v>-88.36</v>
      </c>
      <c r="O1129" s="461"/>
    </row>
    <row r="1130" s="419" customFormat="1" customHeight="1" spans="1:15">
      <c r="A1130" s="443" t="s">
        <v>2923</v>
      </c>
      <c r="B1130" s="444" t="s">
        <v>2924</v>
      </c>
      <c r="C1130" s="445"/>
      <c r="D1130" s="446" t="s">
        <v>677</v>
      </c>
      <c r="E1130" s="446" t="s">
        <v>168</v>
      </c>
      <c r="F1130" s="446" t="s">
        <v>671</v>
      </c>
      <c r="G1130" s="447">
        <v>3</v>
      </c>
      <c r="H1130" s="448">
        <v>207.69</v>
      </c>
      <c r="I1130" s="447">
        <v>623.08</v>
      </c>
      <c r="J1130" s="460">
        <v>3</v>
      </c>
      <c r="K1130" s="448">
        <v>24.18</v>
      </c>
      <c r="L1130" s="448">
        <v>72.54</v>
      </c>
      <c r="M1130" s="448">
        <f t="shared" si="34"/>
        <v>-550.54</v>
      </c>
      <c r="N1130" s="448">
        <f t="shared" si="35"/>
        <v>-88.36</v>
      </c>
      <c r="O1130" s="461"/>
    </row>
    <row r="1131" s="419" customFormat="1" customHeight="1" spans="1:15">
      <c r="A1131" s="443" t="s">
        <v>2925</v>
      </c>
      <c r="B1131" s="444" t="s">
        <v>2926</v>
      </c>
      <c r="C1131" s="445"/>
      <c r="D1131" s="446" t="s">
        <v>679</v>
      </c>
      <c r="E1131" s="446" t="s">
        <v>667</v>
      </c>
      <c r="F1131" s="446" t="s">
        <v>671</v>
      </c>
      <c r="G1131" s="447">
        <v>2</v>
      </c>
      <c r="H1131" s="448">
        <v>168.14</v>
      </c>
      <c r="I1131" s="447">
        <v>336.28</v>
      </c>
      <c r="J1131" s="460">
        <v>2</v>
      </c>
      <c r="K1131" s="448">
        <v>58.85</v>
      </c>
      <c r="L1131" s="448">
        <v>117.7</v>
      </c>
      <c r="M1131" s="448">
        <f t="shared" si="34"/>
        <v>-218.58</v>
      </c>
      <c r="N1131" s="448">
        <f t="shared" si="35"/>
        <v>-65</v>
      </c>
      <c r="O1131" s="461"/>
    </row>
    <row r="1132" s="419" customFormat="1" customHeight="1" spans="1:15">
      <c r="A1132" s="443" t="s">
        <v>2927</v>
      </c>
      <c r="B1132" s="444" t="s">
        <v>2928</v>
      </c>
      <c r="C1132" s="445"/>
      <c r="D1132" s="446" t="s">
        <v>679</v>
      </c>
      <c r="E1132" s="446" t="s">
        <v>168</v>
      </c>
      <c r="F1132" s="446" t="s">
        <v>671</v>
      </c>
      <c r="G1132" s="447">
        <v>1</v>
      </c>
      <c r="H1132" s="448">
        <v>564.6</v>
      </c>
      <c r="I1132" s="447">
        <v>564.6</v>
      </c>
      <c r="J1132" s="460">
        <v>1</v>
      </c>
      <c r="K1132" s="448">
        <v>65.72</v>
      </c>
      <c r="L1132" s="448">
        <v>65.72</v>
      </c>
      <c r="M1132" s="448">
        <f t="shared" si="34"/>
        <v>-498.88</v>
      </c>
      <c r="N1132" s="448">
        <f t="shared" si="35"/>
        <v>-88.36</v>
      </c>
      <c r="O1132" s="461"/>
    </row>
    <row r="1133" s="419" customFormat="1" customHeight="1" spans="1:15">
      <c r="A1133" s="443" t="s">
        <v>2929</v>
      </c>
      <c r="B1133" s="444" t="s">
        <v>2930</v>
      </c>
      <c r="C1133" s="445"/>
      <c r="D1133" s="446" t="s">
        <v>679</v>
      </c>
      <c r="E1133" s="446" t="s">
        <v>168</v>
      </c>
      <c r="F1133" s="446" t="s">
        <v>671</v>
      </c>
      <c r="G1133" s="447">
        <v>50</v>
      </c>
      <c r="H1133" s="448">
        <v>8.85</v>
      </c>
      <c r="I1133" s="447">
        <v>442.48</v>
      </c>
      <c r="J1133" s="460">
        <v>50</v>
      </c>
      <c r="K1133" s="448">
        <v>1.03</v>
      </c>
      <c r="L1133" s="448">
        <v>51.5</v>
      </c>
      <c r="M1133" s="448">
        <f t="shared" si="34"/>
        <v>-390.98</v>
      </c>
      <c r="N1133" s="448">
        <f t="shared" si="35"/>
        <v>-88.36</v>
      </c>
      <c r="O1133" s="461"/>
    </row>
    <row r="1134" s="419" customFormat="1" customHeight="1" spans="1:15">
      <c r="A1134" s="443" t="s">
        <v>2931</v>
      </c>
      <c r="B1134" s="444" t="s">
        <v>2932</v>
      </c>
      <c r="C1134" s="445"/>
      <c r="D1134" s="446" t="s">
        <v>679</v>
      </c>
      <c r="E1134" s="446" t="s">
        <v>667</v>
      </c>
      <c r="F1134" s="446" t="s">
        <v>671</v>
      </c>
      <c r="G1134" s="447">
        <v>2</v>
      </c>
      <c r="H1134" s="448">
        <v>30.98</v>
      </c>
      <c r="I1134" s="447">
        <v>61.95</v>
      </c>
      <c r="J1134" s="460">
        <v>2</v>
      </c>
      <c r="K1134" s="448">
        <v>10.84</v>
      </c>
      <c r="L1134" s="448">
        <v>21.68</v>
      </c>
      <c r="M1134" s="448">
        <f t="shared" si="34"/>
        <v>-40.27</v>
      </c>
      <c r="N1134" s="448">
        <f t="shared" si="35"/>
        <v>-65</v>
      </c>
      <c r="O1134" s="461"/>
    </row>
    <row r="1135" s="419" customFormat="1" customHeight="1" spans="1:15">
      <c r="A1135" s="443" t="s">
        <v>2933</v>
      </c>
      <c r="B1135" s="444" t="s">
        <v>2934</v>
      </c>
      <c r="C1135" s="445"/>
      <c r="D1135" s="446" t="s">
        <v>679</v>
      </c>
      <c r="E1135" s="446" t="s">
        <v>168</v>
      </c>
      <c r="F1135" s="446" t="s">
        <v>671</v>
      </c>
      <c r="G1135" s="447">
        <v>17</v>
      </c>
      <c r="H1135" s="448">
        <v>4.42</v>
      </c>
      <c r="I1135" s="447">
        <v>75.22</v>
      </c>
      <c r="J1135" s="460">
        <v>17</v>
      </c>
      <c r="K1135" s="448">
        <v>0.26</v>
      </c>
      <c r="L1135" s="448">
        <v>4.42</v>
      </c>
      <c r="M1135" s="448">
        <f t="shared" si="34"/>
        <v>-70.8</v>
      </c>
      <c r="N1135" s="448">
        <f t="shared" si="35"/>
        <v>-94.12</v>
      </c>
      <c r="O1135" s="461"/>
    </row>
    <row r="1136" s="419" customFormat="1" customHeight="1" spans="1:15">
      <c r="A1136" s="443" t="s">
        <v>2935</v>
      </c>
      <c r="B1136" s="444" t="s">
        <v>2936</v>
      </c>
      <c r="C1136" s="445"/>
      <c r="D1136" s="446" t="s">
        <v>679</v>
      </c>
      <c r="E1136" s="446" t="s">
        <v>667</v>
      </c>
      <c r="F1136" s="446" t="s">
        <v>671</v>
      </c>
      <c r="G1136" s="447">
        <v>3</v>
      </c>
      <c r="H1136" s="448">
        <v>22.56</v>
      </c>
      <c r="I1136" s="447">
        <v>67.69</v>
      </c>
      <c r="J1136" s="460">
        <v>3</v>
      </c>
      <c r="K1136" s="448">
        <v>7.9</v>
      </c>
      <c r="L1136" s="448">
        <v>23.7</v>
      </c>
      <c r="M1136" s="448">
        <f t="shared" si="34"/>
        <v>-43.99</v>
      </c>
      <c r="N1136" s="448">
        <f t="shared" si="35"/>
        <v>-64.99</v>
      </c>
      <c r="O1136" s="461"/>
    </row>
    <row r="1137" s="419" customFormat="1" customHeight="1" spans="1:15">
      <c r="A1137" s="443" t="s">
        <v>2937</v>
      </c>
      <c r="B1137" s="444" t="s">
        <v>2938</v>
      </c>
      <c r="C1137" s="445"/>
      <c r="D1137" s="446" t="s">
        <v>679</v>
      </c>
      <c r="E1137" s="446" t="s">
        <v>667</v>
      </c>
      <c r="F1137" s="446" t="s">
        <v>671</v>
      </c>
      <c r="G1137" s="447">
        <v>1</v>
      </c>
      <c r="H1137" s="448">
        <v>46.02</v>
      </c>
      <c r="I1137" s="447">
        <v>46.02</v>
      </c>
      <c r="J1137" s="460">
        <v>1</v>
      </c>
      <c r="K1137" s="448">
        <v>16.11</v>
      </c>
      <c r="L1137" s="448">
        <v>16.11</v>
      </c>
      <c r="M1137" s="448">
        <f t="shared" si="34"/>
        <v>-29.91</v>
      </c>
      <c r="N1137" s="448">
        <f t="shared" si="35"/>
        <v>-64.99</v>
      </c>
      <c r="O1137" s="461"/>
    </row>
    <row r="1138" s="419" customFormat="1" customHeight="1" spans="1:15">
      <c r="A1138" s="443" t="s">
        <v>2939</v>
      </c>
      <c r="B1138" s="444" t="s">
        <v>2940</v>
      </c>
      <c r="C1138" s="445"/>
      <c r="D1138" s="446" t="s">
        <v>679</v>
      </c>
      <c r="E1138" s="446" t="s">
        <v>168</v>
      </c>
      <c r="F1138" s="446" t="s">
        <v>671</v>
      </c>
      <c r="G1138" s="447">
        <v>46</v>
      </c>
      <c r="H1138" s="448">
        <v>0.44</v>
      </c>
      <c r="I1138" s="447">
        <v>20.35</v>
      </c>
      <c r="J1138" s="460">
        <v>46</v>
      </c>
      <c r="K1138" s="448">
        <v>0.05</v>
      </c>
      <c r="L1138" s="448">
        <v>2.3</v>
      </c>
      <c r="M1138" s="448">
        <f t="shared" si="34"/>
        <v>-18.05</v>
      </c>
      <c r="N1138" s="448">
        <f t="shared" si="35"/>
        <v>-88.7</v>
      </c>
      <c r="O1138" s="461"/>
    </row>
    <row r="1139" s="419" customFormat="1" customHeight="1" spans="1:15">
      <c r="A1139" s="443" t="s">
        <v>2941</v>
      </c>
      <c r="B1139" s="444" t="s">
        <v>2942</v>
      </c>
      <c r="C1139" s="445"/>
      <c r="D1139" s="446" t="s">
        <v>679</v>
      </c>
      <c r="E1139" s="446" t="s">
        <v>168</v>
      </c>
      <c r="F1139" s="446" t="s">
        <v>671</v>
      </c>
      <c r="G1139" s="447">
        <v>92</v>
      </c>
      <c r="H1139" s="448">
        <v>1.77</v>
      </c>
      <c r="I1139" s="447">
        <v>162.83</v>
      </c>
      <c r="J1139" s="460">
        <v>92</v>
      </c>
      <c r="K1139" s="448">
        <v>0.21</v>
      </c>
      <c r="L1139" s="448">
        <v>19.32</v>
      </c>
      <c r="M1139" s="448">
        <f t="shared" si="34"/>
        <v>-143.51</v>
      </c>
      <c r="N1139" s="448">
        <f t="shared" si="35"/>
        <v>-88.13</v>
      </c>
      <c r="O1139" s="461"/>
    </row>
    <row r="1140" s="419" customFormat="1" customHeight="1" spans="1:15">
      <c r="A1140" s="443" t="s">
        <v>2943</v>
      </c>
      <c r="B1140" s="444" t="s">
        <v>2944</v>
      </c>
      <c r="C1140" s="445"/>
      <c r="D1140" s="446" t="s">
        <v>703</v>
      </c>
      <c r="E1140" s="446" t="s">
        <v>667</v>
      </c>
      <c r="F1140" s="446" t="s">
        <v>671</v>
      </c>
      <c r="G1140" s="447">
        <v>2</v>
      </c>
      <c r="H1140" s="448">
        <v>119.47</v>
      </c>
      <c r="I1140" s="447">
        <v>238.94</v>
      </c>
      <c r="J1140" s="460">
        <v>2</v>
      </c>
      <c r="K1140" s="448">
        <v>41.81</v>
      </c>
      <c r="L1140" s="448">
        <v>83.62</v>
      </c>
      <c r="M1140" s="448">
        <f t="shared" si="34"/>
        <v>-155.32</v>
      </c>
      <c r="N1140" s="448">
        <f t="shared" si="35"/>
        <v>-65</v>
      </c>
      <c r="O1140" s="461"/>
    </row>
    <row r="1141" s="419" customFormat="1" customHeight="1" spans="1:15">
      <c r="A1141" s="443" t="s">
        <v>2945</v>
      </c>
      <c r="B1141" s="444" t="s">
        <v>2946</v>
      </c>
      <c r="C1141" s="445"/>
      <c r="D1141" s="446" t="s">
        <v>679</v>
      </c>
      <c r="E1141" s="446" t="s">
        <v>667</v>
      </c>
      <c r="F1141" s="446" t="s">
        <v>671</v>
      </c>
      <c r="G1141" s="447">
        <v>2</v>
      </c>
      <c r="H1141" s="448">
        <v>7.3</v>
      </c>
      <c r="I1141" s="447">
        <v>14.6</v>
      </c>
      <c r="J1141" s="460">
        <v>2</v>
      </c>
      <c r="K1141" s="448">
        <v>2.56</v>
      </c>
      <c r="L1141" s="448">
        <v>5.12</v>
      </c>
      <c r="M1141" s="448">
        <f t="shared" si="34"/>
        <v>-9.48</v>
      </c>
      <c r="N1141" s="448">
        <f t="shared" si="35"/>
        <v>-64.93</v>
      </c>
      <c r="O1141" s="461"/>
    </row>
    <row r="1142" s="419" customFormat="1" customHeight="1" spans="1:15">
      <c r="A1142" s="443" t="s">
        <v>2947</v>
      </c>
      <c r="B1142" s="444" t="s">
        <v>2948</v>
      </c>
      <c r="C1142" s="445"/>
      <c r="D1142" s="446" t="s">
        <v>679</v>
      </c>
      <c r="E1142" s="446" t="s">
        <v>168</v>
      </c>
      <c r="F1142" s="446" t="s">
        <v>671</v>
      </c>
      <c r="G1142" s="447">
        <v>6</v>
      </c>
      <c r="H1142" s="448">
        <v>2.59</v>
      </c>
      <c r="I1142" s="447">
        <v>15.51</v>
      </c>
      <c r="J1142" s="460">
        <v>6</v>
      </c>
      <c r="K1142" s="448">
        <v>0.15</v>
      </c>
      <c r="L1142" s="448">
        <v>0.9</v>
      </c>
      <c r="M1142" s="448">
        <f t="shared" si="34"/>
        <v>-14.61</v>
      </c>
      <c r="N1142" s="448">
        <f t="shared" si="35"/>
        <v>-94.2</v>
      </c>
      <c r="O1142" s="461"/>
    </row>
    <row r="1143" s="419" customFormat="1" customHeight="1" spans="1:15">
      <c r="A1143" s="443" t="s">
        <v>2949</v>
      </c>
      <c r="B1143" s="444" t="s">
        <v>2950</v>
      </c>
      <c r="C1143" s="445"/>
      <c r="D1143" s="446" t="s">
        <v>679</v>
      </c>
      <c r="E1143" s="446" t="s">
        <v>168</v>
      </c>
      <c r="F1143" s="446" t="s">
        <v>671</v>
      </c>
      <c r="G1143" s="447">
        <v>2</v>
      </c>
      <c r="H1143" s="448">
        <v>4.31</v>
      </c>
      <c r="I1143" s="447">
        <v>8.62</v>
      </c>
      <c r="J1143" s="460">
        <v>2</v>
      </c>
      <c r="K1143" s="448">
        <v>0.25</v>
      </c>
      <c r="L1143" s="448">
        <v>0.5</v>
      </c>
      <c r="M1143" s="448">
        <f t="shared" si="34"/>
        <v>-8.12</v>
      </c>
      <c r="N1143" s="448">
        <f t="shared" si="35"/>
        <v>-94.2</v>
      </c>
      <c r="O1143" s="461"/>
    </row>
    <row r="1144" s="419" customFormat="1" customHeight="1" spans="1:15">
      <c r="A1144" s="443" t="s">
        <v>2951</v>
      </c>
      <c r="B1144" s="444" t="s">
        <v>2952</v>
      </c>
      <c r="C1144" s="445"/>
      <c r="D1144" s="446" t="s">
        <v>679</v>
      </c>
      <c r="E1144" s="446" t="s">
        <v>168</v>
      </c>
      <c r="F1144" s="446" t="s">
        <v>671</v>
      </c>
      <c r="G1144" s="447">
        <v>25</v>
      </c>
      <c r="H1144" s="448">
        <v>12.07</v>
      </c>
      <c r="I1144" s="447">
        <v>301.72</v>
      </c>
      <c r="J1144" s="460">
        <v>25</v>
      </c>
      <c r="K1144" s="448">
        <v>1.41</v>
      </c>
      <c r="L1144" s="448">
        <v>35.25</v>
      </c>
      <c r="M1144" s="448">
        <f t="shared" si="34"/>
        <v>-266.47</v>
      </c>
      <c r="N1144" s="448">
        <f t="shared" si="35"/>
        <v>-88.32</v>
      </c>
      <c r="O1144" s="461"/>
    </row>
    <row r="1145" s="419" customFormat="1" customHeight="1" spans="1:15">
      <c r="A1145" s="443" t="s">
        <v>2953</v>
      </c>
      <c r="B1145" s="444" t="s">
        <v>2954</v>
      </c>
      <c r="C1145" s="445"/>
      <c r="D1145" s="446" t="s">
        <v>679</v>
      </c>
      <c r="E1145" s="446" t="s">
        <v>168</v>
      </c>
      <c r="F1145" s="446" t="s">
        <v>671</v>
      </c>
      <c r="G1145" s="447">
        <v>50</v>
      </c>
      <c r="H1145" s="448">
        <v>24.79</v>
      </c>
      <c r="I1145" s="447">
        <v>1239.32</v>
      </c>
      <c r="J1145" s="460">
        <v>50</v>
      </c>
      <c r="K1145" s="448">
        <v>2.89</v>
      </c>
      <c r="L1145" s="448">
        <v>144.5</v>
      </c>
      <c r="M1145" s="448">
        <f t="shared" si="34"/>
        <v>-1094.82</v>
      </c>
      <c r="N1145" s="448">
        <f t="shared" si="35"/>
        <v>-88.34</v>
      </c>
      <c r="O1145" s="461"/>
    </row>
    <row r="1146" s="419" customFormat="1" customHeight="1" spans="1:15">
      <c r="A1146" s="443" t="s">
        <v>2955</v>
      </c>
      <c r="B1146" s="444" t="s">
        <v>2956</v>
      </c>
      <c r="C1146" s="445"/>
      <c r="D1146" s="446" t="s">
        <v>679</v>
      </c>
      <c r="E1146" s="446" t="s">
        <v>168</v>
      </c>
      <c r="F1146" s="446" t="s">
        <v>671</v>
      </c>
      <c r="G1146" s="447">
        <v>65</v>
      </c>
      <c r="H1146" s="448">
        <v>0.57</v>
      </c>
      <c r="I1146" s="447">
        <v>36.78</v>
      </c>
      <c r="J1146" s="460">
        <v>65</v>
      </c>
      <c r="K1146" s="448">
        <v>0.07</v>
      </c>
      <c r="L1146" s="448">
        <v>4.55</v>
      </c>
      <c r="M1146" s="448">
        <f t="shared" si="34"/>
        <v>-32.23</v>
      </c>
      <c r="N1146" s="448">
        <f t="shared" si="35"/>
        <v>-87.63</v>
      </c>
      <c r="O1146" s="461"/>
    </row>
    <row r="1147" s="419" customFormat="1" customHeight="1" spans="1:15">
      <c r="A1147" s="443" t="s">
        <v>2957</v>
      </c>
      <c r="B1147" s="444" t="s">
        <v>2958</v>
      </c>
      <c r="C1147" s="445"/>
      <c r="D1147" s="446" t="s">
        <v>679</v>
      </c>
      <c r="E1147" s="446" t="s">
        <v>667</v>
      </c>
      <c r="F1147" s="446" t="s">
        <v>671</v>
      </c>
      <c r="G1147" s="447">
        <v>3</v>
      </c>
      <c r="H1147" s="448">
        <v>752.21</v>
      </c>
      <c r="I1147" s="447">
        <v>2256.64</v>
      </c>
      <c r="J1147" s="460">
        <v>3</v>
      </c>
      <c r="K1147" s="448">
        <v>263.27</v>
      </c>
      <c r="L1147" s="448">
        <v>789.81</v>
      </c>
      <c r="M1147" s="448">
        <f t="shared" si="34"/>
        <v>-1466.83</v>
      </c>
      <c r="N1147" s="448">
        <f t="shared" si="35"/>
        <v>-65</v>
      </c>
      <c r="O1147" s="461"/>
    </row>
    <row r="1148" s="419" customFormat="1" customHeight="1" spans="1:15">
      <c r="A1148" s="443" t="s">
        <v>2959</v>
      </c>
      <c r="B1148" s="444" t="s">
        <v>2960</v>
      </c>
      <c r="C1148" s="445"/>
      <c r="D1148" s="446" t="s">
        <v>679</v>
      </c>
      <c r="E1148" s="446" t="s">
        <v>168</v>
      </c>
      <c r="F1148" s="446" t="s">
        <v>671</v>
      </c>
      <c r="G1148" s="447">
        <v>80</v>
      </c>
      <c r="H1148" s="448">
        <v>3.1</v>
      </c>
      <c r="I1148" s="447">
        <v>247.78</v>
      </c>
      <c r="J1148" s="460">
        <v>80</v>
      </c>
      <c r="K1148" s="448">
        <v>0.36</v>
      </c>
      <c r="L1148" s="448">
        <v>28.8</v>
      </c>
      <c r="M1148" s="448">
        <f t="shared" si="34"/>
        <v>-218.98</v>
      </c>
      <c r="N1148" s="448">
        <f t="shared" si="35"/>
        <v>-88.38</v>
      </c>
      <c r="O1148" s="461"/>
    </row>
    <row r="1149" s="419" customFormat="1" customHeight="1" spans="1:15">
      <c r="A1149" s="443" t="s">
        <v>2961</v>
      </c>
      <c r="B1149" s="444" t="s">
        <v>2962</v>
      </c>
      <c r="C1149" s="445"/>
      <c r="D1149" s="446" t="s">
        <v>679</v>
      </c>
      <c r="E1149" s="446" t="s">
        <v>168</v>
      </c>
      <c r="F1149" s="446" t="s">
        <v>671</v>
      </c>
      <c r="G1149" s="447">
        <v>47</v>
      </c>
      <c r="H1149" s="448">
        <v>11.68</v>
      </c>
      <c r="I1149" s="447">
        <v>549.01</v>
      </c>
      <c r="J1149" s="460">
        <v>47</v>
      </c>
      <c r="K1149" s="448">
        <v>1.36</v>
      </c>
      <c r="L1149" s="448">
        <v>63.92</v>
      </c>
      <c r="M1149" s="448">
        <f t="shared" si="34"/>
        <v>-485.09</v>
      </c>
      <c r="N1149" s="448">
        <f t="shared" si="35"/>
        <v>-88.36</v>
      </c>
      <c r="O1149" s="461"/>
    </row>
    <row r="1150" s="419" customFormat="1" customHeight="1" spans="1:15">
      <c r="A1150" s="443" t="s">
        <v>2963</v>
      </c>
      <c r="B1150" s="444" t="s">
        <v>2964</v>
      </c>
      <c r="C1150" s="445"/>
      <c r="D1150" s="446" t="s">
        <v>679</v>
      </c>
      <c r="E1150" s="446" t="s">
        <v>168</v>
      </c>
      <c r="F1150" s="446" t="s">
        <v>671</v>
      </c>
      <c r="G1150" s="447">
        <v>33</v>
      </c>
      <c r="H1150" s="448">
        <v>5.13</v>
      </c>
      <c r="I1150" s="447">
        <v>169.23</v>
      </c>
      <c r="J1150" s="460">
        <v>33</v>
      </c>
      <c r="K1150" s="448">
        <v>0.6</v>
      </c>
      <c r="L1150" s="448">
        <v>19.8</v>
      </c>
      <c r="M1150" s="448">
        <f t="shared" si="34"/>
        <v>-149.43</v>
      </c>
      <c r="N1150" s="448">
        <f t="shared" si="35"/>
        <v>-88.3</v>
      </c>
      <c r="O1150" s="461"/>
    </row>
    <row r="1151" s="419" customFormat="1" customHeight="1" spans="1:15">
      <c r="A1151" s="443" t="s">
        <v>2965</v>
      </c>
      <c r="B1151" s="444" t="s">
        <v>2966</v>
      </c>
      <c r="C1151" s="445"/>
      <c r="D1151" s="446" t="s">
        <v>679</v>
      </c>
      <c r="E1151" s="446" t="s">
        <v>168</v>
      </c>
      <c r="F1151" s="446" t="s">
        <v>671</v>
      </c>
      <c r="G1151" s="447">
        <v>248</v>
      </c>
      <c r="H1151" s="448">
        <v>0.85</v>
      </c>
      <c r="I1151" s="447">
        <v>211.96</v>
      </c>
      <c r="J1151" s="460">
        <v>248</v>
      </c>
      <c r="K1151" s="448">
        <v>0.1</v>
      </c>
      <c r="L1151" s="448">
        <v>24.8</v>
      </c>
      <c r="M1151" s="448">
        <f t="shared" si="34"/>
        <v>-187.16</v>
      </c>
      <c r="N1151" s="448">
        <f t="shared" si="35"/>
        <v>-88.3</v>
      </c>
      <c r="O1151" s="461"/>
    </row>
    <row r="1152" s="419" customFormat="1" customHeight="1" spans="1:15">
      <c r="A1152" s="443" t="s">
        <v>2967</v>
      </c>
      <c r="B1152" s="444" t="s">
        <v>2968</v>
      </c>
      <c r="C1152" s="445"/>
      <c r="D1152" s="446" t="s">
        <v>703</v>
      </c>
      <c r="E1152" s="446" t="s">
        <v>667</v>
      </c>
      <c r="F1152" s="446" t="s">
        <v>671</v>
      </c>
      <c r="G1152" s="447">
        <v>10</v>
      </c>
      <c r="H1152" s="448">
        <v>297.94</v>
      </c>
      <c r="I1152" s="447">
        <v>2979.35</v>
      </c>
      <c r="J1152" s="460">
        <v>10</v>
      </c>
      <c r="K1152" s="448">
        <v>104.28</v>
      </c>
      <c r="L1152" s="448">
        <v>1042.8</v>
      </c>
      <c r="M1152" s="448">
        <f t="shared" si="34"/>
        <v>-1936.55</v>
      </c>
      <c r="N1152" s="448">
        <f t="shared" si="35"/>
        <v>-65</v>
      </c>
      <c r="O1152" s="461"/>
    </row>
    <row r="1153" s="419" customFormat="1" customHeight="1" spans="1:15">
      <c r="A1153" s="443" t="s">
        <v>2969</v>
      </c>
      <c r="B1153" s="444" t="s">
        <v>2970</v>
      </c>
      <c r="C1153" s="445"/>
      <c r="D1153" s="446" t="s">
        <v>679</v>
      </c>
      <c r="E1153" s="446" t="s">
        <v>168</v>
      </c>
      <c r="F1153" s="446" t="s">
        <v>671</v>
      </c>
      <c r="G1153" s="447">
        <v>18</v>
      </c>
      <c r="H1153" s="448">
        <v>4.29</v>
      </c>
      <c r="I1153" s="447">
        <v>77.26</v>
      </c>
      <c r="J1153" s="460">
        <v>18</v>
      </c>
      <c r="K1153" s="448">
        <v>0.5</v>
      </c>
      <c r="L1153" s="448">
        <v>9</v>
      </c>
      <c r="M1153" s="448">
        <f t="shared" si="34"/>
        <v>-68.26</v>
      </c>
      <c r="N1153" s="448">
        <f t="shared" si="35"/>
        <v>-88.35</v>
      </c>
      <c r="O1153" s="461"/>
    </row>
    <row r="1154" s="419" customFormat="1" customHeight="1" spans="1:15">
      <c r="A1154" s="443" t="s">
        <v>2971</v>
      </c>
      <c r="B1154" s="444" t="s">
        <v>2972</v>
      </c>
      <c r="C1154" s="445"/>
      <c r="D1154" s="446" t="s">
        <v>677</v>
      </c>
      <c r="E1154" s="446" t="s">
        <v>168</v>
      </c>
      <c r="F1154" s="446" t="s">
        <v>671</v>
      </c>
      <c r="G1154" s="447">
        <v>3</v>
      </c>
      <c r="H1154" s="448">
        <v>15.04</v>
      </c>
      <c r="I1154" s="447">
        <v>45.13</v>
      </c>
      <c r="J1154" s="460">
        <v>3</v>
      </c>
      <c r="K1154" s="448">
        <v>1.75</v>
      </c>
      <c r="L1154" s="448">
        <v>5.25</v>
      </c>
      <c r="M1154" s="448">
        <f t="shared" si="34"/>
        <v>-39.88</v>
      </c>
      <c r="N1154" s="448">
        <f t="shared" si="35"/>
        <v>-88.37</v>
      </c>
      <c r="O1154" s="461"/>
    </row>
    <row r="1155" s="419" customFormat="1" customHeight="1" spans="1:15">
      <c r="A1155" s="443" t="s">
        <v>2973</v>
      </c>
      <c r="B1155" s="444" t="s">
        <v>2974</v>
      </c>
      <c r="C1155" s="445"/>
      <c r="D1155" s="446" t="s">
        <v>703</v>
      </c>
      <c r="E1155" s="446" t="s">
        <v>667</v>
      </c>
      <c r="F1155" s="446" t="s">
        <v>671</v>
      </c>
      <c r="G1155" s="447">
        <v>10</v>
      </c>
      <c r="H1155" s="448">
        <v>30.53</v>
      </c>
      <c r="I1155" s="447">
        <v>305.31</v>
      </c>
      <c r="J1155" s="460">
        <v>10</v>
      </c>
      <c r="K1155" s="448">
        <v>10.69</v>
      </c>
      <c r="L1155" s="448">
        <v>106.9</v>
      </c>
      <c r="M1155" s="448">
        <f t="shared" si="34"/>
        <v>-198.41</v>
      </c>
      <c r="N1155" s="448">
        <f t="shared" si="35"/>
        <v>-64.99</v>
      </c>
      <c r="O1155" s="461"/>
    </row>
    <row r="1156" s="419" customFormat="1" customHeight="1" spans="1:15">
      <c r="A1156" s="443" t="s">
        <v>2975</v>
      </c>
      <c r="B1156" s="444" t="s">
        <v>2976</v>
      </c>
      <c r="C1156" s="445"/>
      <c r="D1156" s="446" t="s">
        <v>679</v>
      </c>
      <c r="E1156" s="446" t="s">
        <v>168</v>
      </c>
      <c r="F1156" s="446" t="s">
        <v>671</v>
      </c>
      <c r="G1156" s="447">
        <v>1</v>
      </c>
      <c r="H1156" s="448">
        <v>205.13</v>
      </c>
      <c r="I1156" s="447">
        <v>205.13</v>
      </c>
      <c r="J1156" s="460">
        <v>1</v>
      </c>
      <c r="K1156" s="448">
        <v>23.88</v>
      </c>
      <c r="L1156" s="448">
        <v>23.88</v>
      </c>
      <c r="M1156" s="448">
        <f t="shared" si="34"/>
        <v>-181.25</v>
      </c>
      <c r="N1156" s="448">
        <f t="shared" si="35"/>
        <v>-88.36</v>
      </c>
      <c r="O1156" s="461"/>
    </row>
    <row r="1157" s="419" customFormat="1" customHeight="1" spans="1:15">
      <c r="A1157" s="443" t="s">
        <v>2977</v>
      </c>
      <c r="B1157" s="444" t="s">
        <v>2978</v>
      </c>
      <c r="C1157" s="445"/>
      <c r="D1157" s="446" t="s">
        <v>679</v>
      </c>
      <c r="E1157" s="446" t="s">
        <v>168</v>
      </c>
      <c r="F1157" s="446" t="s">
        <v>671</v>
      </c>
      <c r="G1157" s="447">
        <v>243</v>
      </c>
      <c r="H1157" s="448">
        <v>0.43</v>
      </c>
      <c r="I1157" s="447">
        <v>103.87</v>
      </c>
      <c r="J1157" s="460">
        <v>243</v>
      </c>
      <c r="K1157" s="448">
        <v>0.05</v>
      </c>
      <c r="L1157" s="448">
        <v>12.15</v>
      </c>
      <c r="M1157" s="448">
        <f t="shared" si="34"/>
        <v>-91.72</v>
      </c>
      <c r="N1157" s="448">
        <f t="shared" si="35"/>
        <v>-88.3</v>
      </c>
      <c r="O1157" s="461"/>
    </row>
    <row r="1158" s="419" customFormat="1" customHeight="1" spans="1:15">
      <c r="A1158" s="443" t="s">
        <v>2979</v>
      </c>
      <c r="B1158" s="444" t="s">
        <v>2980</v>
      </c>
      <c r="C1158" s="445"/>
      <c r="D1158" s="446" t="s">
        <v>677</v>
      </c>
      <c r="E1158" s="446" t="s">
        <v>168</v>
      </c>
      <c r="F1158" s="446" t="s">
        <v>671</v>
      </c>
      <c r="G1158" s="447">
        <v>6</v>
      </c>
      <c r="H1158" s="448">
        <v>22.22</v>
      </c>
      <c r="I1158" s="447">
        <v>133.33</v>
      </c>
      <c r="J1158" s="460">
        <v>6</v>
      </c>
      <c r="K1158" s="448">
        <v>2.59</v>
      </c>
      <c r="L1158" s="448">
        <v>15.54</v>
      </c>
      <c r="M1158" s="448">
        <f t="shared" si="34"/>
        <v>-117.79</v>
      </c>
      <c r="N1158" s="448">
        <f t="shared" si="35"/>
        <v>-88.34</v>
      </c>
      <c r="O1158" s="461"/>
    </row>
    <row r="1159" s="419" customFormat="1" customHeight="1" spans="1:15">
      <c r="A1159" s="443" t="s">
        <v>2981</v>
      </c>
      <c r="B1159" s="444" t="s">
        <v>2982</v>
      </c>
      <c r="C1159" s="445"/>
      <c r="D1159" s="446" t="s">
        <v>703</v>
      </c>
      <c r="E1159" s="446" t="s">
        <v>168</v>
      </c>
      <c r="F1159" s="446" t="s">
        <v>671</v>
      </c>
      <c r="G1159" s="447">
        <v>2</v>
      </c>
      <c r="H1159" s="448">
        <v>262.94</v>
      </c>
      <c r="I1159" s="447">
        <v>525.87</v>
      </c>
      <c r="J1159" s="460">
        <v>2</v>
      </c>
      <c r="K1159" s="448">
        <v>30.61</v>
      </c>
      <c r="L1159" s="448">
        <v>61.22</v>
      </c>
      <c r="M1159" s="448">
        <f t="shared" si="34"/>
        <v>-464.65</v>
      </c>
      <c r="N1159" s="448">
        <f t="shared" si="35"/>
        <v>-88.36</v>
      </c>
      <c r="O1159" s="461"/>
    </row>
    <row r="1160" s="419" customFormat="1" customHeight="1" spans="1:15">
      <c r="A1160" s="443" t="s">
        <v>2983</v>
      </c>
      <c r="B1160" s="444" t="s">
        <v>2984</v>
      </c>
      <c r="C1160" s="445"/>
      <c r="D1160" s="446" t="s">
        <v>2985</v>
      </c>
      <c r="E1160" s="446" t="s">
        <v>168</v>
      </c>
      <c r="F1160" s="446" t="s">
        <v>671</v>
      </c>
      <c r="G1160" s="447">
        <v>3</v>
      </c>
      <c r="H1160" s="448">
        <v>730.14</v>
      </c>
      <c r="I1160" s="447">
        <v>2190.41</v>
      </c>
      <c r="J1160" s="460">
        <v>3</v>
      </c>
      <c r="K1160" s="448">
        <v>84.99</v>
      </c>
      <c r="L1160" s="448">
        <v>254.97</v>
      </c>
      <c r="M1160" s="448">
        <f t="shared" ref="M1160:M1223" si="36">L1160-I1160</f>
        <v>-1935.44</v>
      </c>
      <c r="N1160" s="448">
        <f t="shared" ref="N1160:N1223" si="37">IF(I1160=0,0,ROUND(M1160/I1160*100,2))</f>
        <v>-88.36</v>
      </c>
      <c r="O1160" s="461"/>
    </row>
    <row r="1161" s="419" customFormat="1" customHeight="1" spans="1:15">
      <c r="A1161" s="443" t="s">
        <v>2986</v>
      </c>
      <c r="B1161" s="444" t="s">
        <v>2987</v>
      </c>
      <c r="C1161" s="445"/>
      <c r="D1161" s="446" t="s">
        <v>2985</v>
      </c>
      <c r="E1161" s="446" t="s">
        <v>168</v>
      </c>
      <c r="F1161" s="446" t="s">
        <v>671</v>
      </c>
      <c r="G1161" s="447">
        <v>1</v>
      </c>
      <c r="H1161" s="448">
        <v>137.93</v>
      </c>
      <c r="I1161" s="447">
        <v>137.93</v>
      </c>
      <c r="J1161" s="460">
        <v>1</v>
      </c>
      <c r="K1161" s="448">
        <v>16.06</v>
      </c>
      <c r="L1161" s="448">
        <v>16.06</v>
      </c>
      <c r="M1161" s="448">
        <f t="shared" si="36"/>
        <v>-121.87</v>
      </c>
      <c r="N1161" s="448">
        <f t="shared" si="37"/>
        <v>-88.36</v>
      </c>
      <c r="O1161" s="461"/>
    </row>
    <row r="1162" s="419" customFormat="1" customHeight="1" spans="1:15">
      <c r="A1162" s="443" t="s">
        <v>2988</v>
      </c>
      <c r="B1162" s="444" t="s">
        <v>2989</v>
      </c>
      <c r="C1162" s="445"/>
      <c r="D1162" s="446" t="s">
        <v>2985</v>
      </c>
      <c r="E1162" s="446" t="s">
        <v>168</v>
      </c>
      <c r="F1162" s="446" t="s">
        <v>671</v>
      </c>
      <c r="G1162" s="447">
        <v>1</v>
      </c>
      <c r="H1162" s="448">
        <v>250</v>
      </c>
      <c r="I1162" s="447">
        <v>250</v>
      </c>
      <c r="J1162" s="460">
        <v>1</v>
      </c>
      <c r="K1162" s="448">
        <v>29.1</v>
      </c>
      <c r="L1162" s="448">
        <v>29.1</v>
      </c>
      <c r="M1162" s="448">
        <f t="shared" si="36"/>
        <v>-220.9</v>
      </c>
      <c r="N1162" s="448">
        <f t="shared" si="37"/>
        <v>-88.36</v>
      </c>
      <c r="O1162" s="461"/>
    </row>
    <row r="1163" s="419" customFormat="1" customHeight="1" spans="1:15">
      <c r="A1163" s="443" t="s">
        <v>2990</v>
      </c>
      <c r="B1163" s="444" t="s">
        <v>2991</v>
      </c>
      <c r="C1163" s="445"/>
      <c r="D1163" s="446" t="s">
        <v>2985</v>
      </c>
      <c r="E1163" s="446" t="s">
        <v>168</v>
      </c>
      <c r="F1163" s="446" t="s">
        <v>671</v>
      </c>
      <c r="G1163" s="447">
        <v>4</v>
      </c>
      <c r="H1163" s="448">
        <v>56.04</v>
      </c>
      <c r="I1163" s="447">
        <v>224.14</v>
      </c>
      <c r="J1163" s="460">
        <v>4</v>
      </c>
      <c r="K1163" s="448">
        <v>6.52</v>
      </c>
      <c r="L1163" s="448">
        <v>26.08</v>
      </c>
      <c r="M1163" s="448">
        <f t="shared" si="36"/>
        <v>-198.06</v>
      </c>
      <c r="N1163" s="448">
        <f t="shared" si="37"/>
        <v>-88.36</v>
      </c>
      <c r="O1163" s="461"/>
    </row>
    <row r="1164" s="419" customFormat="1" customHeight="1" spans="1:15">
      <c r="A1164" s="443" t="s">
        <v>2992</v>
      </c>
      <c r="B1164" s="444" t="s">
        <v>2993</v>
      </c>
      <c r="C1164" s="445"/>
      <c r="D1164" s="446" t="s">
        <v>679</v>
      </c>
      <c r="E1164" s="446" t="s">
        <v>168</v>
      </c>
      <c r="F1164" s="446" t="s">
        <v>671</v>
      </c>
      <c r="G1164" s="447">
        <v>9</v>
      </c>
      <c r="H1164" s="448">
        <v>19.74</v>
      </c>
      <c r="I1164" s="447">
        <v>177.67</v>
      </c>
      <c r="J1164" s="460">
        <v>9</v>
      </c>
      <c r="K1164" s="448">
        <v>2.3</v>
      </c>
      <c r="L1164" s="448">
        <v>20.7</v>
      </c>
      <c r="M1164" s="448">
        <f t="shared" si="36"/>
        <v>-156.97</v>
      </c>
      <c r="N1164" s="448">
        <f t="shared" si="37"/>
        <v>-88.35</v>
      </c>
      <c r="O1164" s="461"/>
    </row>
    <row r="1165" s="419" customFormat="1" customHeight="1" spans="1:15">
      <c r="A1165" s="443" t="s">
        <v>2994</v>
      </c>
      <c r="B1165" s="444" t="s">
        <v>2995</v>
      </c>
      <c r="C1165" s="445"/>
      <c r="D1165" s="446" t="s">
        <v>2996</v>
      </c>
      <c r="E1165" s="446" t="s">
        <v>168</v>
      </c>
      <c r="F1165" s="446" t="s">
        <v>671</v>
      </c>
      <c r="G1165" s="447">
        <v>0.99</v>
      </c>
      <c r="H1165" s="448">
        <v>43.1</v>
      </c>
      <c r="I1165" s="447">
        <v>42.67</v>
      </c>
      <c r="J1165" s="460">
        <v>0.99</v>
      </c>
      <c r="K1165" s="448">
        <v>5.02</v>
      </c>
      <c r="L1165" s="448">
        <v>4.97</v>
      </c>
      <c r="M1165" s="448">
        <f t="shared" si="36"/>
        <v>-37.7</v>
      </c>
      <c r="N1165" s="448">
        <f t="shared" si="37"/>
        <v>-88.35</v>
      </c>
      <c r="O1165" s="461"/>
    </row>
    <row r="1166" s="419" customFormat="1" customHeight="1" spans="1:15">
      <c r="A1166" s="443" t="s">
        <v>2997</v>
      </c>
      <c r="B1166" s="444" t="s">
        <v>2998</v>
      </c>
      <c r="C1166" s="445"/>
      <c r="D1166" s="446" t="s">
        <v>679</v>
      </c>
      <c r="E1166" s="446" t="s">
        <v>168</v>
      </c>
      <c r="F1166" s="446" t="s">
        <v>671</v>
      </c>
      <c r="G1166" s="447">
        <v>5</v>
      </c>
      <c r="H1166" s="448">
        <v>10.34</v>
      </c>
      <c r="I1166" s="447">
        <v>51.72</v>
      </c>
      <c r="J1166" s="460">
        <v>5</v>
      </c>
      <c r="K1166" s="448">
        <v>0.6</v>
      </c>
      <c r="L1166" s="448">
        <v>3</v>
      </c>
      <c r="M1166" s="448">
        <f t="shared" si="36"/>
        <v>-48.72</v>
      </c>
      <c r="N1166" s="448">
        <f t="shared" si="37"/>
        <v>-94.2</v>
      </c>
      <c r="O1166" s="461"/>
    </row>
    <row r="1167" s="419" customFormat="1" customHeight="1" spans="1:15">
      <c r="A1167" s="443" t="s">
        <v>2999</v>
      </c>
      <c r="B1167" s="444" t="s">
        <v>3000</v>
      </c>
      <c r="C1167" s="445"/>
      <c r="D1167" s="446" t="s">
        <v>2985</v>
      </c>
      <c r="E1167" s="446" t="s">
        <v>168</v>
      </c>
      <c r="F1167" s="446" t="s">
        <v>671</v>
      </c>
      <c r="G1167" s="447">
        <v>3</v>
      </c>
      <c r="H1167" s="448">
        <v>1301.72</v>
      </c>
      <c r="I1167" s="447">
        <v>3905.17</v>
      </c>
      <c r="J1167" s="460">
        <v>3</v>
      </c>
      <c r="K1167" s="448">
        <v>151.52</v>
      </c>
      <c r="L1167" s="448">
        <v>454.56</v>
      </c>
      <c r="M1167" s="448">
        <f t="shared" si="36"/>
        <v>-3450.61</v>
      </c>
      <c r="N1167" s="448">
        <f t="shared" si="37"/>
        <v>-88.36</v>
      </c>
      <c r="O1167" s="461"/>
    </row>
    <row r="1168" s="419" customFormat="1" customHeight="1" spans="1:15">
      <c r="A1168" s="443" t="s">
        <v>3001</v>
      </c>
      <c r="B1168" s="444" t="s">
        <v>3002</v>
      </c>
      <c r="C1168" s="445"/>
      <c r="D1168" s="446" t="s">
        <v>679</v>
      </c>
      <c r="E1168" s="446" t="s">
        <v>168</v>
      </c>
      <c r="F1168" s="446" t="s">
        <v>671</v>
      </c>
      <c r="G1168" s="447">
        <v>12</v>
      </c>
      <c r="H1168" s="448">
        <v>18.1</v>
      </c>
      <c r="I1168" s="447">
        <v>217.24</v>
      </c>
      <c r="J1168" s="460">
        <v>12</v>
      </c>
      <c r="K1168" s="448">
        <v>2.11</v>
      </c>
      <c r="L1168" s="448">
        <v>25.32</v>
      </c>
      <c r="M1168" s="448">
        <f t="shared" si="36"/>
        <v>-191.92</v>
      </c>
      <c r="N1168" s="448">
        <f t="shared" si="37"/>
        <v>-88.34</v>
      </c>
      <c r="O1168" s="461"/>
    </row>
    <row r="1169" s="419" customFormat="1" customHeight="1" spans="1:15">
      <c r="A1169" s="443" t="s">
        <v>3003</v>
      </c>
      <c r="B1169" s="444" t="s">
        <v>3004</v>
      </c>
      <c r="C1169" s="445"/>
      <c r="D1169" s="446" t="s">
        <v>679</v>
      </c>
      <c r="E1169" s="446" t="s">
        <v>168</v>
      </c>
      <c r="F1169" s="446" t="s">
        <v>671</v>
      </c>
      <c r="G1169" s="447">
        <v>46</v>
      </c>
      <c r="H1169" s="448">
        <v>0.26</v>
      </c>
      <c r="I1169" s="447">
        <v>11.9</v>
      </c>
      <c r="J1169" s="460">
        <v>46</v>
      </c>
      <c r="K1169" s="448">
        <v>0.03</v>
      </c>
      <c r="L1169" s="448">
        <v>1.38</v>
      </c>
      <c r="M1169" s="448">
        <f t="shared" si="36"/>
        <v>-10.52</v>
      </c>
      <c r="N1169" s="448">
        <f t="shared" si="37"/>
        <v>-88.4</v>
      </c>
      <c r="O1169" s="461"/>
    </row>
    <row r="1170" s="419" customFormat="1" customHeight="1" spans="1:15">
      <c r="A1170" s="443" t="s">
        <v>3005</v>
      </c>
      <c r="B1170" s="444" t="s">
        <v>3006</v>
      </c>
      <c r="C1170" s="445"/>
      <c r="D1170" s="446" t="s">
        <v>679</v>
      </c>
      <c r="E1170" s="446" t="s">
        <v>168</v>
      </c>
      <c r="F1170" s="446" t="s">
        <v>671</v>
      </c>
      <c r="G1170" s="447">
        <v>50</v>
      </c>
      <c r="H1170" s="448">
        <v>0.22</v>
      </c>
      <c r="I1170" s="447">
        <v>10.78</v>
      </c>
      <c r="J1170" s="460">
        <v>50</v>
      </c>
      <c r="K1170" s="448">
        <v>0.03</v>
      </c>
      <c r="L1170" s="448">
        <v>1.5</v>
      </c>
      <c r="M1170" s="448">
        <f t="shared" si="36"/>
        <v>-9.28</v>
      </c>
      <c r="N1170" s="448">
        <f t="shared" si="37"/>
        <v>-86.09</v>
      </c>
      <c r="O1170" s="461"/>
    </row>
    <row r="1171" s="419" customFormat="1" customHeight="1" spans="1:15">
      <c r="A1171" s="443" t="s">
        <v>3007</v>
      </c>
      <c r="B1171" s="444" t="s">
        <v>3008</v>
      </c>
      <c r="C1171" s="445"/>
      <c r="D1171" s="446" t="s">
        <v>679</v>
      </c>
      <c r="E1171" s="446" t="s">
        <v>168</v>
      </c>
      <c r="F1171" s="446" t="s">
        <v>671</v>
      </c>
      <c r="G1171" s="447">
        <v>85</v>
      </c>
      <c r="H1171" s="448">
        <v>10.34</v>
      </c>
      <c r="I1171" s="447">
        <v>879.31</v>
      </c>
      <c r="J1171" s="460">
        <v>85</v>
      </c>
      <c r="K1171" s="448">
        <v>1.2</v>
      </c>
      <c r="L1171" s="448">
        <v>102</v>
      </c>
      <c r="M1171" s="448">
        <f t="shared" si="36"/>
        <v>-777.31</v>
      </c>
      <c r="N1171" s="448">
        <f t="shared" si="37"/>
        <v>-88.4</v>
      </c>
      <c r="O1171" s="461"/>
    </row>
    <row r="1172" s="419" customFormat="1" customHeight="1" spans="1:15">
      <c r="A1172" s="443" t="s">
        <v>3009</v>
      </c>
      <c r="B1172" s="444" t="s">
        <v>3010</v>
      </c>
      <c r="C1172" s="445"/>
      <c r="D1172" s="446" t="s">
        <v>679</v>
      </c>
      <c r="E1172" s="446" t="s">
        <v>168</v>
      </c>
      <c r="F1172" s="446" t="s">
        <v>671</v>
      </c>
      <c r="G1172" s="447">
        <v>99</v>
      </c>
      <c r="H1172" s="448">
        <v>2.53</v>
      </c>
      <c r="I1172" s="447">
        <v>250.84</v>
      </c>
      <c r="J1172" s="460">
        <v>99</v>
      </c>
      <c r="K1172" s="448">
        <v>0.29</v>
      </c>
      <c r="L1172" s="448">
        <v>28.71</v>
      </c>
      <c r="M1172" s="448">
        <f t="shared" si="36"/>
        <v>-222.13</v>
      </c>
      <c r="N1172" s="448">
        <f t="shared" si="37"/>
        <v>-88.55</v>
      </c>
      <c r="O1172" s="461"/>
    </row>
    <row r="1173" s="419" customFormat="1" customHeight="1" spans="1:15">
      <c r="A1173" s="443" t="s">
        <v>3011</v>
      </c>
      <c r="B1173" s="444" t="s">
        <v>3012</v>
      </c>
      <c r="C1173" s="445"/>
      <c r="D1173" s="446" t="s">
        <v>677</v>
      </c>
      <c r="E1173" s="446" t="s">
        <v>667</v>
      </c>
      <c r="F1173" s="446" t="s">
        <v>671</v>
      </c>
      <c r="G1173" s="447">
        <v>12</v>
      </c>
      <c r="H1173" s="448">
        <v>10.21</v>
      </c>
      <c r="I1173" s="447">
        <v>122.52</v>
      </c>
      <c r="J1173" s="460">
        <v>12</v>
      </c>
      <c r="K1173" s="448">
        <v>3.57</v>
      </c>
      <c r="L1173" s="448">
        <v>42.84</v>
      </c>
      <c r="M1173" s="448">
        <f t="shared" si="36"/>
        <v>-79.68</v>
      </c>
      <c r="N1173" s="448">
        <f t="shared" si="37"/>
        <v>-65.03</v>
      </c>
      <c r="O1173" s="461"/>
    </row>
    <row r="1174" s="419" customFormat="1" customHeight="1" spans="1:15">
      <c r="A1174" s="443" t="s">
        <v>3013</v>
      </c>
      <c r="B1174" s="444" t="s">
        <v>3014</v>
      </c>
      <c r="C1174" s="445"/>
      <c r="D1174" s="446" t="s">
        <v>679</v>
      </c>
      <c r="E1174" s="446" t="s">
        <v>168</v>
      </c>
      <c r="F1174" s="446" t="s">
        <v>671</v>
      </c>
      <c r="G1174" s="447">
        <v>94</v>
      </c>
      <c r="H1174" s="448">
        <v>8.62</v>
      </c>
      <c r="I1174" s="447">
        <v>810.35</v>
      </c>
      <c r="J1174" s="460">
        <v>94</v>
      </c>
      <c r="K1174" s="448">
        <v>1</v>
      </c>
      <c r="L1174" s="448">
        <v>94</v>
      </c>
      <c r="M1174" s="448">
        <f t="shared" si="36"/>
        <v>-716.35</v>
      </c>
      <c r="N1174" s="448">
        <f t="shared" si="37"/>
        <v>-88.4</v>
      </c>
      <c r="O1174" s="461"/>
    </row>
    <row r="1175" s="419" customFormat="1" customHeight="1" spans="1:15">
      <c r="A1175" s="443" t="s">
        <v>3015</v>
      </c>
      <c r="B1175" s="444" t="s">
        <v>3016</v>
      </c>
      <c r="C1175" s="445"/>
      <c r="D1175" s="446" t="s">
        <v>679</v>
      </c>
      <c r="E1175" s="446" t="s">
        <v>168</v>
      </c>
      <c r="F1175" s="446" t="s">
        <v>671</v>
      </c>
      <c r="G1175" s="447">
        <v>78</v>
      </c>
      <c r="H1175" s="448">
        <v>9.48</v>
      </c>
      <c r="I1175" s="447">
        <v>739.66</v>
      </c>
      <c r="J1175" s="460">
        <v>78</v>
      </c>
      <c r="K1175" s="448">
        <v>1.1</v>
      </c>
      <c r="L1175" s="448">
        <v>85.8</v>
      </c>
      <c r="M1175" s="448">
        <f t="shared" si="36"/>
        <v>-653.86</v>
      </c>
      <c r="N1175" s="448">
        <f t="shared" si="37"/>
        <v>-88.4</v>
      </c>
      <c r="O1175" s="461"/>
    </row>
    <row r="1176" s="419" customFormat="1" customHeight="1" spans="1:15">
      <c r="A1176" s="443" t="s">
        <v>3017</v>
      </c>
      <c r="B1176" s="444" t="s">
        <v>3018</v>
      </c>
      <c r="C1176" s="445"/>
      <c r="D1176" s="446" t="s">
        <v>684</v>
      </c>
      <c r="E1176" s="446" t="s">
        <v>168</v>
      </c>
      <c r="F1176" s="446" t="s">
        <v>671</v>
      </c>
      <c r="G1176" s="447">
        <v>10</v>
      </c>
      <c r="H1176" s="448">
        <v>6.9</v>
      </c>
      <c r="I1176" s="447">
        <v>68.97</v>
      </c>
      <c r="J1176" s="460">
        <v>10</v>
      </c>
      <c r="K1176" s="448">
        <v>0.8</v>
      </c>
      <c r="L1176" s="448">
        <v>8</v>
      </c>
      <c r="M1176" s="448">
        <f t="shared" si="36"/>
        <v>-60.97</v>
      </c>
      <c r="N1176" s="448">
        <f t="shared" si="37"/>
        <v>-88.4</v>
      </c>
      <c r="O1176" s="461"/>
    </row>
    <row r="1177" s="419" customFormat="1" customHeight="1" spans="1:15">
      <c r="A1177" s="443" t="s">
        <v>3019</v>
      </c>
      <c r="B1177" s="444" t="s">
        <v>3020</v>
      </c>
      <c r="C1177" s="445"/>
      <c r="D1177" s="446" t="s">
        <v>684</v>
      </c>
      <c r="E1177" s="446" t="s">
        <v>168</v>
      </c>
      <c r="F1177" s="446" t="s">
        <v>671</v>
      </c>
      <c r="G1177" s="447">
        <v>10</v>
      </c>
      <c r="H1177" s="448">
        <v>24.14</v>
      </c>
      <c r="I1177" s="447">
        <v>241.38</v>
      </c>
      <c r="J1177" s="460">
        <v>10</v>
      </c>
      <c r="K1177" s="448">
        <v>2.81</v>
      </c>
      <c r="L1177" s="448">
        <v>28.1</v>
      </c>
      <c r="M1177" s="448">
        <f t="shared" si="36"/>
        <v>-213.28</v>
      </c>
      <c r="N1177" s="448">
        <f t="shared" si="37"/>
        <v>-88.36</v>
      </c>
      <c r="O1177" s="461"/>
    </row>
    <row r="1178" s="419" customFormat="1" customHeight="1" spans="1:15">
      <c r="A1178" s="443" t="s">
        <v>3021</v>
      </c>
      <c r="B1178" s="444" t="s">
        <v>3022</v>
      </c>
      <c r="C1178" s="445"/>
      <c r="D1178" s="446" t="s">
        <v>677</v>
      </c>
      <c r="E1178" s="446" t="s">
        <v>168</v>
      </c>
      <c r="F1178" s="446" t="s">
        <v>671</v>
      </c>
      <c r="G1178" s="447">
        <v>3</v>
      </c>
      <c r="H1178" s="448">
        <v>18.1</v>
      </c>
      <c r="I1178" s="447">
        <v>54.31</v>
      </c>
      <c r="J1178" s="460">
        <v>3</v>
      </c>
      <c r="K1178" s="448">
        <v>2.11</v>
      </c>
      <c r="L1178" s="448">
        <v>6.33</v>
      </c>
      <c r="M1178" s="448">
        <f t="shared" si="36"/>
        <v>-47.98</v>
      </c>
      <c r="N1178" s="448">
        <f t="shared" si="37"/>
        <v>-88.34</v>
      </c>
      <c r="O1178" s="461"/>
    </row>
    <row r="1179" s="419" customFormat="1" customHeight="1" spans="1:15">
      <c r="A1179" s="443" t="s">
        <v>3023</v>
      </c>
      <c r="B1179" s="444" t="s">
        <v>3024</v>
      </c>
      <c r="C1179" s="445"/>
      <c r="D1179" s="446" t="s">
        <v>679</v>
      </c>
      <c r="E1179" s="446" t="s">
        <v>168</v>
      </c>
      <c r="F1179" s="446" t="s">
        <v>671</v>
      </c>
      <c r="G1179" s="447">
        <v>196</v>
      </c>
      <c r="H1179" s="448">
        <v>4.74</v>
      </c>
      <c r="I1179" s="447">
        <v>929.31</v>
      </c>
      <c r="J1179" s="460">
        <v>196</v>
      </c>
      <c r="K1179" s="448">
        <v>0.55</v>
      </c>
      <c r="L1179" s="448">
        <v>107.8</v>
      </c>
      <c r="M1179" s="448">
        <f t="shared" si="36"/>
        <v>-821.51</v>
      </c>
      <c r="N1179" s="448">
        <f t="shared" si="37"/>
        <v>-88.4</v>
      </c>
      <c r="O1179" s="461"/>
    </row>
    <row r="1180" s="419" customFormat="1" customHeight="1" spans="1:15">
      <c r="A1180" s="443" t="s">
        <v>3025</v>
      </c>
      <c r="B1180" s="444" t="s">
        <v>3026</v>
      </c>
      <c r="C1180" s="445"/>
      <c r="D1180" s="446" t="s">
        <v>679</v>
      </c>
      <c r="E1180" s="446" t="s">
        <v>168</v>
      </c>
      <c r="F1180" s="446" t="s">
        <v>671</v>
      </c>
      <c r="G1180" s="447">
        <v>29</v>
      </c>
      <c r="H1180" s="448">
        <v>10.78</v>
      </c>
      <c r="I1180" s="447">
        <v>312.5</v>
      </c>
      <c r="J1180" s="460">
        <v>29</v>
      </c>
      <c r="K1180" s="448">
        <v>1.26</v>
      </c>
      <c r="L1180" s="448">
        <v>36.54</v>
      </c>
      <c r="M1180" s="448">
        <f t="shared" si="36"/>
        <v>-275.96</v>
      </c>
      <c r="N1180" s="448">
        <f t="shared" si="37"/>
        <v>-88.31</v>
      </c>
      <c r="O1180" s="461"/>
    </row>
    <row r="1181" s="419" customFormat="1" customHeight="1" spans="1:15">
      <c r="A1181" s="443" t="s">
        <v>3027</v>
      </c>
      <c r="B1181" s="444" t="s">
        <v>3028</v>
      </c>
      <c r="C1181" s="445"/>
      <c r="D1181" s="446" t="s">
        <v>679</v>
      </c>
      <c r="E1181" s="446" t="s">
        <v>168</v>
      </c>
      <c r="F1181" s="446" t="s">
        <v>671</v>
      </c>
      <c r="G1181" s="447">
        <v>175</v>
      </c>
      <c r="H1181" s="448">
        <v>4.14</v>
      </c>
      <c r="I1181" s="447">
        <v>724.15</v>
      </c>
      <c r="J1181" s="460">
        <v>175</v>
      </c>
      <c r="K1181" s="448">
        <v>0.48</v>
      </c>
      <c r="L1181" s="448">
        <v>84</v>
      </c>
      <c r="M1181" s="448">
        <f t="shared" si="36"/>
        <v>-640.15</v>
      </c>
      <c r="N1181" s="448">
        <f t="shared" si="37"/>
        <v>-88.4</v>
      </c>
      <c r="O1181" s="461"/>
    </row>
    <row r="1182" s="419" customFormat="1" customHeight="1" spans="1:15">
      <c r="A1182" s="443" t="s">
        <v>3029</v>
      </c>
      <c r="B1182" s="444" t="s">
        <v>3030</v>
      </c>
      <c r="C1182" s="445"/>
      <c r="D1182" s="446" t="s">
        <v>679</v>
      </c>
      <c r="E1182" s="446" t="s">
        <v>168</v>
      </c>
      <c r="F1182" s="446" t="s">
        <v>671</v>
      </c>
      <c r="G1182" s="447">
        <v>4</v>
      </c>
      <c r="H1182" s="448">
        <v>341.93</v>
      </c>
      <c r="I1182" s="447">
        <v>1367.71</v>
      </c>
      <c r="J1182" s="460">
        <v>4</v>
      </c>
      <c r="K1182" s="448">
        <v>39.8</v>
      </c>
      <c r="L1182" s="448">
        <v>159.2</v>
      </c>
      <c r="M1182" s="448">
        <f t="shared" si="36"/>
        <v>-1208.51</v>
      </c>
      <c r="N1182" s="448">
        <f t="shared" si="37"/>
        <v>-88.36</v>
      </c>
      <c r="O1182" s="461"/>
    </row>
    <row r="1183" s="419" customFormat="1" customHeight="1" spans="1:15">
      <c r="A1183" s="443" t="s">
        <v>3031</v>
      </c>
      <c r="B1183" s="444" t="s">
        <v>3032</v>
      </c>
      <c r="C1183" s="445"/>
      <c r="D1183" s="446" t="s">
        <v>679</v>
      </c>
      <c r="E1183" s="446" t="s">
        <v>168</v>
      </c>
      <c r="F1183" s="446" t="s">
        <v>671</v>
      </c>
      <c r="G1183" s="447">
        <v>8</v>
      </c>
      <c r="H1183" s="448">
        <v>21.55</v>
      </c>
      <c r="I1183" s="447">
        <v>172.41</v>
      </c>
      <c r="J1183" s="460">
        <v>8</v>
      </c>
      <c r="K1183" s="448">
        <v>2.51</v>
      </c>
      <c r="L1183" s="448">
        <v>20.08</v>
      </c>
      <c r="M1183" s="448">
        <f t="shared" si="36"/>
        <v>-152.33</v>
      </c>
      <c r="N1183" s="448">
        <f t="shared" si="37"/>
        <v>-88.35</v>
      </c>
      <c r="O1183" s="461"/>
    </row>
    <row r="1184" s="419" customFormat="1" customHeight="1" spans="1:15">
      <c r="A1184" s="443" t="s">
        <v>3033</v>
      </c>
      <c r="B1184" s="444" t="s">
        <v>3034</v>
      </c>
      <c r="C1184" s="445"/>
      <c r="D1184" s="446" t="s">
        <v>679</v>
      </c>
      <c r="E1184" s="446" t="s">
        <v>168</v>
      </c>
      <c r="F1184" s="446" t="s">
        <v>671</v>
      </c>
      <c r="G1184" s="447">
        <v>14</v>
      </c>
      <c r="H1184" s="448">
        <v>30.17</v>
      </c>
      <c r="I1184" s="447">
        <v>422.41</v>
      </c>
      <c r="J1184" s="460">
        <v>14</v>
      </c>
      <c r="K1184" s="448">
        <v>3.51</v>
      </c>
      <c r="L1184" s="448">
        <v>49.14</v>
      </c>
      <c r="M1184" s="448">
        <f t="shared" si="36"/>
        <v>-373.27</v>
      </c>
      <c r="N1184" s="448">
        <f t="shared" si="37"/>
        <v>-88.37</v>
      </c>
      <c r="O1184" s="461"/>
    </row>
    <row r="1185" s="419" customFormat="1" customHeight="1" spans="1:15">
      <c r="A1185" s="443" t="s">
        <v>3035</v>
      </c>
      <c r="B1185" s="444" t="s">
        <v>3036</v>
      </c>
      <c r="C1185" s="445"/>
      <c r="D1185" s="446" t="s">
        <v>679</v>
      </c>
      <c r="E1185" s="446" t="s">
        <v>168</v>
      </c>
      <c r="F1185" s="446" t="s">
        <v>671</v>
      </c>
      <c r="G1185" s="447">
        <v>17</v>
      </c>
      <c r="H1185" s="448">
        <v>50</v>
      </c>
      <c r="I1185" s="447">
        <v>850</v>
      </c>
      <c r="J1185" s="460">
        <v>17</v>
      </c>
      <c r="K1185" s="448">
        <v>5.82</v>
      </c>
      <c r="L1185" s="448">
        <v>98.94</v>
      </c>
      <c r="M1185" s="448">
        <f t="shared" si="36"/>
        <v>-751.06</v>
      </c>
      <c r="N1185" s="448">
        <f t="shared" si="37"/>
        <v>-88.36</v>
      </c>
      <c r="O1185" s="461"/>
    </row>
    <row r="1186" s="419" customFormat="1" customHeight="1" spans="1:15">
      <c r="A1186" s="443" t="s">
        <v>3037</v>
      </c>
      <c r="B1186" s="444" t="s">
        <v>3038</v>
      </c>
      <c r="C1186" s="445"/>
      <c r="D1186" s="446" t="s">
        <v>677</v>
      </c>
      <c r="E1186" s="446" t="s">
        <v>168</v>
      </c>
      <c r="F1186" s="446" t="s">
        <v>671</v>
      </c>
      <c r="G1186" s="447">
        <v>12</v>
      </c>
      <c r="H1186" s="448">
        <v>20.69</v>
      </c>
      <c r="I1186" s="447">
        <v>248.27</v>
      </c>
      <c r="J1186" s="460">
        <v>12</v>
      </c>
      <c r="K1186" s="448">
        <v>2.41</v>
      </c>
      <c r="L1186" s="448">
        <v>28.92</v>
      </c>
      <c r="M1186" s="448">
        <f t="shared" si="36"/>
        <v>-219.35</v>
      </c>
      <c r="N1186" s="448">
        <f t="shared" si="37"/>
        <v>-88.35</v>
      </c>
      <c r="O1186" s="461"/>
    </row>
    <row r="1187" s="419" customFormat="1" customHeight="1" spans="1:15">
      <c r="A1187" s="443" t="s">
        <v>3039</v>
      </c>
      <c r="B1187" s="444" t="s">
        <v>3040</v>
      </c>
      <c r="C1187" s="445"/>
      <c r="D1187" s="446" t="s">
        <v>677</v>
      </c>
      <c r="E1187" s="446" t="s">
        <v>168</v>
      </c>
      <c r="F1187" s="446" t="s">
        <v>671</v>
      </c>
      <c r="G1187" s="447">
        <v>5</v>
      </c>
      <c r="H1187" s="448">
        <v>24.14</v>
      </c>
      <c r="I1187" s="447">
        <v>120.69</v>
      </c>
      <c r="J1187" s="460">
        <v>5</v>
      </c>
      <c r="K1187" s="448">
        <v>2.81</v>
      </c>
      <c r="L1187" s="448">
        <v>14.05</v>
      </c>
      <c r="M1187" s="448">
        <f t="shared" si="36"/>
        <v>-106.64</v>
      </c>
      <c r="N1187" s="448">
        <f t="shared" si="37"/>
        <v>-88.36</v>
      </c>
      <c r="O1187" s="461"/>
    </row>
    <row r="1188" s="419" customFormat="1" customHeight="1" spans="1:15">
      <c r="A1188" s="443" t="s">
        <v>3041</v>
      </c>
      <c r="B1188" s="444" t="s">
        <v>3042</v>
      </c>
      <c r="C1188" s="445"/>
      <c r="D1188" s="446" t="s">
        <v>677</v>
      </c>
      <c r="E1188" s="446" t="s">
        <v>667</v>
      </c>
      <c r="F1188" s="446" t="s">
        <v>671</v>
      </c>
      <c r="G1188" s="447">
        <v>1</v>
      </c>
      <c r="H1188" s="448">
        <v>1047.29</v>
      </c>
      <c r="I1188" s="447">
        <v>1047.29</v>
      </c>
      <c r="J1188" s="460">
        <v>1</v>
      </c>
      <c r="K1188" s="448">
        <v>366.55</v>
      </c>
      <c r="L1188" s="448">
        <v>366.55</v>
      </c>
      <c r="M1188" s="448">
        <f t="shared" si="36"/>
        <v>-680.74</v>
      </c>
      <c r="N1188" s="448">
        <f t="shared" si="37"/>
        <v>-65</v>
      </c>
      <c r="O1188" s="461"/>
    </row>
    <row r="1189" s="419" customFormat="1" customHeight="1" spans="1:15">
      <c r="A1189" s="443" t="s">
        <v>3043</v>
      </c>
      <c r="B1189" s="444" t="s">
        <v>3044</v>
      </c>
      <c r="C1189" s="445"/>
      <c r="D1189" s="446" t="s">
        <v>677</v>
      </c>
      <c r="E1189" s="446" t="s">
        <v>168</v>
      </c>
      <c r="F1189" s="446" t="s">
        <v>671</v>
      </c>
      <c r="G1189" s="447">
        <v>13</v>
      </c>
      <c r="H1189" s="448">
        <v>25.86</v>
      </c>
      <c r="I1189" s="447">
        <v>336.2</v>
      </c>
      <c r="J1189" s="460">
        <v>13</v>
      </c>
      <c r="K1189" s="448">
        <v>3.01</v>
      </c>
      <c r="L1189" s="448">
        <v>39.13</v>
      </c>
      <c r="M1189" s="448">
        <f t="shared" si="36"/>
        <v>-297.07</v>
      </c>
      <c r="N1189" s="448">
        <f t="shared" si="37"/>
        <v>-88.36</v>
      </c>
      <c r="O1189" s="461"/>
    </row>
    <row r="1190" s="419" customFormat="1" customHeight="1" spans="1:15">
      <c r="A1190" s="443" t="s">
        <v>3045</v>
      </c>
      <c r="B1190" s="444" t="s">
        <v>3046</v>
      </c>
      <c r="C1190" s="445"/>
      <c r="D1190" s="446" t="s">
        <v>703</v>
      </c>
      <c r="E1190" s="446" t="s">
        <v>168</v>
      </c>
      <c r="F1190" s="446" t="s">
        <v>671</v>
      </c>
      <c r="G1190" s="447">
        <v>4</v>
      </c>
      <c r="H1190" s="448">
        <v>81.9</v>
      </c>
      <c r="I1190" s="447">
        <v>327.59</v>
      </c>
      <c r="J1190" s="460">
        <v>4</v>
      </c>
      <c r="K1190" s="448">
        <v>9.53</v>
      </c>
      <c r="L1190" s="448">
        <v>38.12</v>
      </c>
      <c r="M1190" s="448">
        <f t="shared" si="36"/>
        <v>-289.47</v>
      </c>
      <c r="N1190" s="448">
        <f t="shared" si="37"/>
        <v>-88.36</v>
      </c>
      <c r="O1190" s="461"/>
    </row>
    <row r="1191" s="419" customFormat="1" customHeight="1" spans="1:15">
      <c r="A1191" s="443" t="s">
        <v>3047</v>
      </c>
      <c r="B1191" s="444" t="s">
        <v>3048</v>
      </c>
      <c r="C1191" s="445"/>
      <c r="D1191" s="446" t="s">
        <v>679</v>
      </c>
      <c r="E1191" s="446" t="s">
        <v>168</v>
      </c>
      <c r="F1191" s="446" t="s">
        <v>671</v>
      </c>
      <c r="G1191" s="447">
        <v>3</v>
      </c>
      <c r="H1191" s="448">
        <v>56.03</v>
      </c>
      <c r="I1191" s="447">
        <v>168.1</v>
      </c>
      <c r="J1191" s="460">
        <v>3</v>
      </c>
      <c r="K1191" s="448">
        <v>6.52</v>
      </c>
      <c r="L1191" s="448">
        <v>19.56</v>
      </c>
      <c r="M1191" s="448">
        <f t="shared" si="36"/>
        <v>-148.54</v>
      </c>
      <c r="N1191" s="448">
        <f t="shared" si="37"/>
        <v>-88.36</v>
      </c>
      <c r="O1191" s="461"/>
    </row>
    <row r="1192" s="419" customFormat="1" customHeight="1" spans="1:15">
      <c r="A1192" s="443" t="s">
        <v>3049</v>
      </c>
      <c r="B1192" s="444" t="s">
        <v>3050</v>
      </c>
      <c r="C1192" s="445"/>
      <c r="D1192" s="446" t="s">
        <v>679</v>
      </c>
      <c r="E1192" s="446" t="s">
        <v>168</v>
      </c>
      <c r="F1192" s="446" t="s">
        <v>671</v>
      </c>
      <c r="G1192" s="447">
        <v>12</v>
      </c>
      <c r="H1192" s="448">
        <v>4.31</v>
      </c>
      <c r="I1192" s="447">
        <v>51.73</v>
      </c>
      <c r="J1192" s="460">
        <v>12</v>
      </c>
      <c r="K1192" s="448">
        <v>0.25</v>
      </c>
      <c r="L1192" s="448">
        <v>3</v>
      </c>
      <c r="M1192" s="448">
        <f t="shared" si="36"/>
        <v>-48.73</v>
      </c>
      <c r="N1192" s="448">
        <f t="shared" si="37"/>
        <v>-94.2</v>
      </c>
      <c r="O1192" s="461"/>
    </row>
    <row r="1193" s="419" customFormat="1" customHeight="1" spans="1:15">
      <c r="A1193" s="443" t="s">
        <v>3051</v>
      </c>
      <c r="B1193" s="444" t="s">
        <v>3052</v>
      </c>
      <c r="C1193" s="445"/>
      <c r="D1193" s="446" t="s">
        <v>677</v>
      </c>
      <c r="E1193" s="446" t="s">
        <v>168</v>
      </c>
      <c r="F1193" s="446" t="s">
        <v>671</v>
      </c>
      <c r="G1193" s="447">
        <v>6</v>
      </c>
      <c r="H1193" s="448">
        <v>15.52</v>
      </c>
      <c r="I1193" s="447">
        <v>93.11</v>
      </c>
      <c r="J1193" s="460">
        <v>6</v>
      </c>
      <c r="K1193" s="448">
        <v>1.81</v>
      </c>
      <c r="L1193" s="448">
        <v>10.86</v>
      </c>
      <c r="M1193" s="448">
        <f t="shared" si="36"/>
        <v>-82.25</v>
      </c>
      <c r="N1193" s="448">
        <f t="shared" si="37"/>
        <v>-88.34</v>
      </c>
      <c r="O1193" s="461"/>
    </row>
    <row r="1194" s="419" customFormat="1" customHeight="1" spans="1:15">
      <c r="A1194" s="443" t="s">
        <v>3053</v>
      </c>
      <c r="B1194" s="444" t="s">
        <v>3054</v>
      </c>
      <c r="C1194" s="445"/>
      <c r="D1194" s="446" t="s">
        <v>679</v>
      </c>
      <c r="E1194" s="446" t="s">
        <v>168</v>
      </c>
      <c r="F1194" s="446" t="s">
        <v>671</v>
      </c>
      <c r="G1194" s="447">
        <v>20</v>
      </c>
      <c r="H1194" s="448">
        <v>5.6</v>
      </c>
      <c r="I1194" s="447">
        <v>112.07</v>
      </c>
      <c r="J1194" s="460">
        <v>20</v>
      </c>
      <c r="K1194" s="448">
        <v>0.33</v>
      </c>
      <c r="L1194" s="448">
        <v>6.6</v>
      </c>
      <c r="M1194" s="448">
        <f t="shared" si="36"/>
        <v>-105.47</v>
      </c>
      <c r="N1194" s="448">
        <f t="shared" si="37"/>
        <v>-94.11</v>
      </c>
      <c r="O1194" s="461"/>
    </row>
    <row r="1195" s="419" customFormat="1" customHeight="1" spans="1:15">
      <c r="A1195" s="443" t="s">
        <v>3055</v>
      </c>
      <c r="B1195" s="444" t="s">
        <v>3056</v>
      </c>
      <c r="C1195" s="445"/>
      <c r="D1195" s="446" t="s">
        <v>679</v>
      </c>
      <c r="E1195" s="446" t="s">
        <v>168</v>
      </c>
      <c r="F1195" s="446" t="s">
        <v>671</v>
      </c>
      <c r="G1195" s="447">
        <v>4</v>
      </c>
      <c r="H1195" s="448">
        <v>20.69</v>
      </c>
      <c r="I1195" s="447">
        <v>82.76</v>
      </c>
      <c r="J1195" s="460">
        <v>4</v>
      </c>
      <c r="K1195" s="448">
        <v>2.41</v>
      </c>
      <c r="L1195" s="448">
        <v>9.64</v>
      </c>
      <c r="M1195" s="448">
        <f t="shared" si="36"/>
        <v>-73.12</v>
      </c>
      <c r="N1195" s="448">
        <f t="shared" si="37"/>
        <v>-88.35</v>
      </c>
      <c r="O1195" s="461"/>
    </row>
    <row r="1196" s="419" customFormat="1" customHeight="1" spans="1:15">
      <c r="A1196" s="443" t="s">
        <v>3057</v>
      </c>
      <c r="B1196" s="444" t="s">
        <v>3058</v>
      </c>
      <c r="C1196" s="445"/>
      <c r="D1196" s="446" t="s">
        <v>679</v>
      </c>
      <c r="E1196" s="446" t="s">
        <v>168</v>
      </c>
      <c r="F1196" s="446" t="s">
        <v>671</v>
      </c>
      <c r="G1196" s="447">
        <v>24</v>
      </c>
      <c r="H1196" s="448">
        <v>3.75</v>
      </c>
      <c r="I1196" s="447">
        <v>89.91</v>
      </c>
      <c r="J1196" s="460">
        <v>24</v>
      </c>
      <c r="K1196" s="448">
        <v>0.44</v>
      </c>
      <c r="L1196" s="448">
        <v>10.56</v>
      </c>
      <c r="M1196" s="448">
        <f t="shared" si="36"/>
        <v>-79.35</v>
      </c>
      <c r="N1196" s="448">
        <f t="shared" si="37"/>
        <v>-88.25</v>
      </c>
      <c r="O1196" s="461"/>
    </row>
    <row r="1197" s="419" customFormat="1" customHeight="1" spans="1:15">
      <c r="A1197" s="443" t="s">
        <v>3059</v>
      </c>
      <c r="B1197" s="444" t="s">
        <v>3060</v>
      </c>
      <c r="C1197" s="445"/>
      <c r="D1197" s="446" t="s">
        <v>679</v>
      </c>
      <c r="E1197" s="446" t="s">
        <v>168</v>
      </c>
      <c r="F1197" s="446" t="s">
        <v>671</v>
      </c>
      <c r="G1197" s="447">
        <v>5</v>
      </c>
      <c r="H1197" s="448">
        <v>3.54</v>
      </c>
      <c r="I1197" s="447">
        <v>17.7</v>
      </c>
      <c r="J1197" s="460">
        <v>5</v>
      </c>
      <c r="K1197" s="448">
        <v>0.41</v>
      </c>
      <c r="L1197" s="448">
        <v>2.05</v>
      </c>
      <c r="M1197" s="448">
        <f t="shared" si="36"/>
        <v>-15.65</v>
      </c>
      <c r="N1197" s="448">
        <f t="shared" si="37"/>
        <v>-88.42</v>
      </c>
      <c r="O1197" s="461"/>
    </row>
    <row r="1198" s="419" customFormat="1" customHeight="1" spans="1:15">
      <c r="A1198" s="443" t="s">
        <v>3061</v>
      </c>
      <c r="B1198" s="444" t="s">
        <v>3062</v>
      </c>
      <c r="C1198" s="445"/>
      <c r="D1198" s="446" t="s">
        <v>703</v>
      </c>
      <c r="E1198" s="446" t="s">
        <v>168</v>
      </c>
      <c r="F1198" s="446" t="s">
        <v>671</v>
      </c>
      <c r="G1198" s="447">
        <v>2</v>
      </c>
      <c r="H1198" s="448">
        <v>7058.34</v>
      </c>
      <c r="I1198" s="447">
        <v>14116.68</v>
      </c>
      <c r="J1198" s="460">
        <v>2</v>
      </c>
      <c r="K1198" s="448">
        <v>821.59</v>
      </c>
      <c r="L1198" s="448">
        <v>1643.18</v>
      </c>
      <c r="M1198" s="448">
        <f t="shared" si="36"/>
        <v>-12473.5</v>
      </c>
      <c r="N1198" s="448">
        <f t="shared" si="37"/>
        <v>-88.36</v>
      </c>
      <c r="O1198" s="461"/>
    </row>
    <row r="1199" s="419" customFormat="1" customHeight="1" spans="1:15">
      <c r="A1199" s="443" t="s">
        <v>3063</v>
      </c>
      <c r="B1199" s="444" t="s">
        <v>3064</v>
      </c>
      <c r="C1199" s="445"/>
      <c r="D1199" s="446" t="s">
        <v>703</v>
      </c>
      <c r="E1199" s="446" t="s">
        <v>168</v>
      </c>
      <c r="F1199" s="446" t="s">
        <v>671</v>
      </c>
      <c r="G1199" s="447">
        <v>1</v>
      </c>
      <c r="H1199" s="448">
        <v>9174.14</v>
      </c>
      <c r="I1199" s="447">
        <v>9174.14</v>
      </c>
      <c r="J1199" s="460">
        <v>1</v>
      </c>
      <c r="K1199" s="448">
        <v>1067.87</v>
      </c>
      <c r="L1199" s="448">
        <v>1067.87</v>
      </c>
      <c r="M1199" s="448">
        <f t="shared" si="36"/>
        <v>-8106.27</v>
      </c>
      <c r="N1199" s="448">
        <f t="shared" si="37"/>
        <v>-88.36</v>
      </c>
      <c r="O1199" s="461"/>
    </row>
    <row r="1200" s="419" customFormat="1" customHeight="1" spans="1:15">
      <c r="A1200" s="443" t="s">
        <v>3065</v>
      </c>
      <c r="B1200" s="444" t="s">
        <v>3066</v>
      </c>
      <c r="C1200" s="445"/>
      <c r="D1200" s="446" t="s">
        <v>703</v>
      </c>
      <c r="E1200" s="446" t="s">
        <v>168</v>
      </c>
      <c r="F1200" s="446" t="s">
        <v>671</v>
      </c>
      <c r="G1200" s="447">
        <v>5</v>
      </c>
      <c r="H1200" s="448">
        <v>309.73</v>
      </c>
      <c r="I1200" s="447">
        <v>1548.67</v>
      </c>
      <c r="J1200" s="460">
        <v>5</v>
      </c>
      <c r="K1200" s="448">
        <v>36.05</v>
      </c>
      <c r="L1200" s="448">
        <v>180.25</v>
      </c>
      <c r="M1200" s="448">
        <f t="shared" si="36"/>
        <v>-1368.42</v>
      </c>
      <c r="N1200" s="448">
        <f t="shared" si="37"/>
        <v>-88.36</v>
      </c>
      <c r="O1200" s="461"/>
    </row>
    <row r="1201" s="419" customFormat="1" customHeight="1" spans="1:15">
      <c r="A1201" s="443" t="s">
        <v>3067</v>
      </c>
      <c r="B1201" s="444" t="s">
        <v>3068</v>
      </c>
      <c r="C1201" s="445"/>
      <c r="D1201" s="446" t="s">
        <v>679</v>
      </c>
      <c r="E1201" s="446" t="s">
        <v>168</v>
      </c>
      <c r="F1201" s="446" t="s">
        <v>671</v>
      </c>
      <c r="G1201" s="447">
        <v>1</v>
      </c>
      <c r="H1201" s="448">
        <v>17100.86</v>
      </c>
      <c r="I1201" s="447">
        <v>17100.86</v>
      </c>
      <c r="J1201" s="460">
        <v>1</v>
      </c>
      <c r="K1201" s="448">
        <v>1990.54</v>
      </c>
      <c r="L1201" s="448">
        <v>1990.54</v>
      </c>
      <c r="M1201" s="448">
        <f t="shared" si="36"/>
        <v>-15110.32</v>
      </c>
      <c r="N1201" s="448">
        <f t="shared" si="37"/>
        <v>-88.36</v>
      </c>
      <c r="O1201" s="461"/>
    </row>
    <row r="1202" s="419" customFormat="1" customHeight="1" spans="1:15">
      <c r="A1202" s="443" t="s">
        <v>3069</v>
      </c>
      <c r="B1202" s="444" t="s">
        <v>3070</v>
      </c>
      <c r="C1202" s="445"/>
      <c r="D1202" s="446" t="s">
        <v>703</v>
      </c>
      <c r="E1202" s="446" t="s">
        <v>667</v>
      </c>
      <c r="F1202" s="446" t="s">
        <v>671</v>
      </c>
      <c r="G1202" s="447">
        <v>5</v>
      </c>
      <c r="H1202" s="448">
        <v>110.62</v>
      </c>
      <c r="I1202" s="447">
        <v>553.1</v>
      </c>
      <c r="J1202" s="460">
        <v>5</v>
      </c>
      <c r="K1202" s="448">
        <v>38.72</v>
      </c>
      <c r="L1202" s="448">
        <v>193.6</v>
      </c>
      <c r="M1202" s="448">
        <f t="shared" si="36"/>
        <v>-359.5</v>
      </c>
      <c r="N1202" s="448">
        <f t="shared" si="37"/>
        <v>-65</v>
      </c>
      <c r="O1202" s="461"/>
    </row>
    <row r="1203" s="419" customFormat="1" customHeight="1" spans="1:15">
      <c r="A1203" s="443" t="s">
        <v>3071</v>
      </c>
      <c r="B1203" s="444" t="s">
        <v>3072</v>
      </c>
      <c r="C1203" s="445"/>
      <c r="D1203" s="446" t="s">
        <v>2985</v>
      </c>
      <c r="E1203" s="446" t="s">
        <v>667</v>
      </c>
      <c r="F1203" s="446" t="s">
        <v>671</v>
      </c>
      <c r="G1203" s="447">
        <v>2</v>
      </c>
      <c r="H1203" s="448">
        <v>498.53</v>
      </c>
      <c r="I1203" s="447">
        <v>997.05</v>
      </c>
      <c r="J1203" s="460">
        <v>2</v>
      </c>
      <c r="K1203" s="448">
        <v>174.49</v>
      </c>
      <c r="L1203" s="448">
        <v>348.98</v>
      </c>
      <c r="M1203" s="448">
        <f t="shared" si="36"/>
        <v>-648.07</v>
      </c>
      <c r="N1203" s="448">
        <f t="shared" si="37"/>
        <v>-65</v>
      </c>
      <c r="O1203" s="461"/>
    </row>
    <row r="1204" s="419" customFormat="1" customHeight="1" spans="1:15">
      <c r="A1204" s="443" t="s">
        <v>3073</v>
      </c>
      <c r="B1204" s="444" t="s">
        <v>3074</v>
      </c>
      <c r="C1204" s="445"/>
      <c r="D1204" s="446" t="s">
        <v>3075</v>
      </c>
      <c r="E1204" s="446" t="s">
        <v>168</v>
      </c>
      <c r="F1204" s="446" t="s">
        <v>671</v>
      </c>
      <c r="G1204" s="447">
        <v>2</v>
      </c>
      <c r="H1204" s="448">
        <v>35.4</v>
      </c>
      <c r="I1204" s="447">
        <v>70.79</v>
      </c>
      <c r="J1204" s="460">
        <v>2</v>
      </c>
      <c r="K1204" s="448">
        <v>4.12</v>
      </c>
      <c r="L1204" s="448">
        <v>8.24</v>
      </c>
      <c r="M1204" s="448">
        <f t="shared" si="36"/>
        <v>-62.55</v>
      </c>
      <c r="N1204" s="448">
        <f t="shared" si="37"/>
        <v>-88.36</v>
      </c>
      <c r="O1204" s="461"/>
    </row>
    <row r="1205" s="419" customFormat="1" customHeight="1" spans="1:15">
      <c r="A1205" s="443" t="s">
        <v>3076</v>
      </c>
      <c r="B1205" s="444" t="s">
        <v>3077</v>
      </c>
      <c r="C1205" s="445"/>
      <c r="D1205" s="446" t="s">
        <v>679</v>
      </c>
      <c r="E1205" s="446" t="s">
        <v>667</v>
      </c>
      <c r="F1205" s="446" t="s">
        <v>671</v>
      </c>
      <c r="G1205" s="447">
        <v>4</v>
      </c>
      <c r="H1205" s="448">
        <v>808.55</v>
      </c>
      <c r="I1205" s="447">
        <v>3234.21</v>
      </c>
      <c r="J1205" s="460">
        <v>4</v>
      </c>
      <c r="K1205" s="448">
        <v>282.99</v>
      </c>
      <c r="L1205" s="448">
        <v>1131.96</v>
      </c>
      <c r="M1205" s="448">
        <f t="shared" si="36"/>
        <v>-2102.25</v>
      </c>
      <c r="N1205" s="448">
        <f t="shared" si="37"/>
        <v>-65</v>
      </c>
      <c r="O1205" s="461"/>
    </row>
    <row r="1206" s="419" customFormat="1" customHeight="1" spans="1:15">
      <c r="A1206" s="443" t="s">
        <v>3078</v>
      </c>
      <c r="B1206" s="444" t="s">
        <v>3079</v>
      </c>
      <c r="C1206" s="445"/>
      <c r="D1206" s="446" t="s">
        <v>679</v>
      </c>
      <c r="E1206" s="446" t="s">
        <v>667</v>
      </c>
      <c r="F1206" s="446" t="s">
        <v>671</v>
      </c>
      <c r="G1206" s="447">
        <v>106</v>
      </c>
      <c r="H1206" s="448">
        <v>10.85</v>
      </c>
      <c r="I1206" s="447">
        <v>1149.66</v>
      </c>
      <c r="J1206" s="460">
        <v>106</v>
      </c>
      <c r="K1206" s="448">
        <v>3.8</v>
      </c>
      <c r="L1206" s="448">
        <v>402.8</v>
      </c>
      <c r="M1206" s="448">
        <f t="shared" si="36"/>
        <v>-746.86</v>
      </c>
      <c r="N1206" s="448">
        <f t="shared" si="37"/>
        <v>-64.96</v>
      </c>
      <c r="O1206" s="461"/>
    </row>
    <row r="1207" s="419" customFormat="1" customHeight="1" spans="1:15">
      <c r="A1207" s="443" t="s">
        <v>3080</v>
      </c>
      <c r="B1207" s="444" t="s">
        <v>3081</v>
      </c>
      <c r="C1207" s="445"/>
      <c r="D1207" s="446" t="s">
        <v>2985</v>
      </c>
      <c r="E1207" s="446" t="s">
        <v>168</v>
      </c>
      <c r="F1207" s="446" t="s">
        <v>671</v>
      </c>
      <c r="G1207" s="447">
        <v>1</v>
      </c>
      <c r="H1207" s="448">
        <v>517.7</v>
      </c>
      <c r="I1207" s="447">
        <v>517.7</v>
      </c>
      <c r="J1207" s="460">
        <v>1</v>
      </c>
      <c r="K1207" s="448">
        <v>60.26</v>
      </c>
      <c r="L1207" s="448">
        <v>60.26</v>
      </c>
      <c r="M1207" s="448">
        <f t="shared" si="36"/>
        <v>-457.44</v>
      </c>
      <c r="N1207" s="448">
        <f t="shared" si="37"/>
        <v>-88.36</v>
      </c>
      <c r="O1207" s="461"/>
    </row>
    <row r="1208" s="419" customFormat="1" customHeight="1" spans="1:15">
      <c r="A1208" s="443" t="s">
        <v>3082</v>
      </c>
      <c r="B1208" s="444" t="s">
        <v>3083</v>
      </c>
      <c r="C1208" s="445"/>
      <c r="D1208" s="446" t="s">
        <v>679</v>
      </c>
      <c r="E1208" s="446" t="s">
        <v>168</v>
      </c>
      <c r="F1208" s="446" t="s">
        <v>671</v>
      </c>
      <c r="G1208" s="447">
        <v>1</v>
      </c>
      <c r="H1208" s="448">
        <v>3097.34</v>
      </c>
      <c r="I1208" s="447">
        <v>3097.34</v>
      </c>
      <c r="J1208" s="460">
        <v>1</v>
      </c>
      <c r="K1208" s="448">
        <v>360.53</v>
      </c>
      <c r="L1208" s="448">
        <v>360.53</v>
      </c>
      <c r="M1208" s="448">
        <f t="shared" si="36"/>
        <v>-2736.81</v>
      </c>
      <c r="N1208" s="448">
        <f t="shared" si="37"/>
        <v>-88.36</v>
      </c>
      <c r="O1208" s="461"/>
    </row>
    <row r="1209" s="419" customFormat="1" customHeight="1" spans="1:15">
      <c r="A1209" s="443" t="s">
        <v>3084</v>
      </c>
      <c r="B1209" s="444" t="s">
        <v>3085</v>
      </c>
      <c r="C1209" s="445"/>
      <c r="D1209" s="446" t="s">
        <v>2985</v>
      </c>
      <c r="E1209" s="446" t="s">
        <v>168</v>
      </c>
      <c r="F1209" s="446" t="s">
        <v>671</v>
      </c>
      <c r="G1209" s="447">
        <v>1</v>
      </c>
      <c r="H1209" s="448">
        <v>297.15</v>
      </c>
      <c r="I1209" s="447">
        <v>297.15</v>
      </c>
      <c r="J1209" s="460">
        <v>1</v>
      </c>
      <c r="K1209" s="448">
        <v>34.59</v>
      </c>
      <c r="L1209" s="448">
        <v>34.59</v>
      </c>
      <c r="M1209" s="448">
        <f t="shared" si="36"/>
        <v>-262.56</v>
      </c>
      <c r="N1209" s="448">
        <f t="shared" si="37"/>
        <v>-88.36</v>
      </c>
      <c r="O1209" s="461"/>
    </row>
    <row r="1210" s="419" customFormat="1" customHeight="1" spans="1:15">
      <c r="A1210" s="443" t="s">
        <v>3086</v>
      </c>
      <c r="B1210" s="444" t="s">
        <v>3087</v>
      </c>
      <c r="C1210" s="445"/>
      <c r="D1210" s="446" t="s">
        <v>679</v>
      </c>
      <c r="E1210" s="446" t="s">
        <v>168</v>
      </c>
      <c r="F1210" s="446" t="s">
        <v>671</v>
      </c>
      <c r="G1210" s="447">
        <v>2</v>
      </c>
      <c r="H1210" s="448">
        <v>1.77</v>
      </c>
      <c r="I1210" s="447">
        <v>3.54</v>
      </c>
      <c r="J1210" s="460">
        <v>2</v>
      </c>
      <c r="K1210" s="448">
        <v>0.1</v>
      </c>
      <c r="L1210" s="448">
        <v>0.2</v>
      </c>
      <c r="M1210" s="448">
        <f t="shared" si="36"/>
        <v>-3.34</v>
      </c>
      <c r="N1210" s="448">
        <f t="shared" si="37"/>
        <v>-94.35</v>
      </c>
      <c r="O1210" s="461"/>
    </row>
    <row r="1211" s="419" customFormat="1" customHeight="1" spans="1:15">
      <c r="A1211" s="443" t="s">
        <v>3088</v>
      </c>
      <c r="B1211" s="444" t="s">
        <v>3089</v>
      </c>
      <c r="C1211" s="445"/>
      <c r="D1211" s="446" t="s">
        <v>679</v>
      </c>
      <c r="E1211" s="446" t="s">
        <v>168</v>
      </c>
      <c r="F1211" s="446" t="s">
        <v>671</v>
      </c>
      <c r="G1211" s="447">
        <v>15</v>
      </c>
      <c r="H1211" s="448">
        <v>13.27</v>
      </c>
      <c r="I1211" s="447">
        <v>199.12</v>
      </c>
      <c r="J1211" s="460">
        <v>15</v>
      </c>
      <c r="K1211" s="448">
        <v>1.55</v>
      </c>
      <c r="L1211" s="448">
        <v>23.25</v>
      </c>
      <c r="M1211" s="448">
        <f t="shared" si="36"/>
        <v>-175.87</v>
      </c>
      <c r="N1211" s="448">
        <f t="shared" si="37"/>
        <v>-88.32</v>
      </c>
      <c r="O1211" s="461"/>
    </row>
    <row r="1212" s="419" customFormat="1" customHeight="1" spans="1:15">
      <c r="A1212" s="443" t="s">
        <v>3090</v>
      </c>
      <c r="B1212" s="444" t="s">
        <v>3091</v>
      </c>
      <c r="C1212" s="445"/>
      <c r="D1212" s="446" t="s">
        <v>679</v>
      </c>
      <c r="E1212" s="446" t="s">
        <v>168</v>
      </c>
      <c r="F1212" s="446" t="s">
        <v>671</v>
      </c>
      <c r="G1212" s="447">
        <v>18</v>
      </c>
      <c r="H1212" s="448">
        <v>1.33</v>
      </c>
      <c r="I1212" s="447">
        <v>23.89</v>
      </c>
      <c r="J1212" s="460">
        <v>18</v>
      </c>
      <c r="K1212" s="448">
        <v>0.16</v>
      </c>
      <c r="L1212" s="448">
        <v>2.88</v>
      </c>
      <c r="M1212" s="448">
        <f t="shared" si="36"/>
        <v>-21.01</v>
      </c>
      <c r="N1212" s="448">
        <f t="shared" si="37"/>
        <v>-87.94</v>
      </c>
      <c r="O1212" s="461"/>
    </row>
    <row r="1213" s="419" customFormat="1" customHeight="1" spans="1:15">
      <c r="A1213" s="443" t="s">
        <v>3092</v>
      </c>
      <c r="B1213" s="444" t="s">
        <v>3093</v>
      </c>
      <c r="C1213" s="445"/>
      <c r="D1213" s="446" t="s">
        <v>679</v>
      </c>
      <c r="E1213" s="446" t="s">
        <v>168</v>
      </c>
      <c r="F1213" s="446" t="s">
        <v>671</v>
      </c>
      <c r="G1213" s="447">
        <v>50</v>
      </c>
      <c r="H1213" s="448">
        <v>7.96</v>
      </c>
      <c r="I1213" s="447">
        <v>398.23</v>
      </c>
      <c r="J1213" s="460">
        <v>50</v>
      </c>
      <c r="K1213" s="448">
        <v>0.93</v>
      </c>
      <c r="L1213" s="448">
        <v>46.5</v>
      </c>
      <c r="M1213" s="448">
        <f t="shared" si="36"/>
        <v>-351.73</v>
      </c>
      <c r="N1213" s="448">
        <f t="shared" si="37"/>
        <v>-88.32</v>
      </c>
      <c r="O1213" s="461"/>
    </row>
    <row r="1214" s="419" customFormat="1" customHeight="1" spans="1:15">
      <c r="A1214" s="443" t="s">
        <v>3094</v>
      </c>
      <c r="B1214" s="444" t="s">
        <v>3095</v>
      </c>
      <c r="C1214" s="445"/>
      <c r="D1214" s="446" t="s">
        <v>679</v>
      </c>
      <c r="E1214" s="446" t="s">
        <v>168</v>
      </c>
      <c r="F1214" s="446" t="s">
        <v>671</v>
      </c>
      <c r="G1214" s="447">
        <v>50</v>
      </c>
      <c r="H1214" s="448">
        <v>7.08</v>
      </c>
      <c r="I1214" s="447">
        <v>353.98</v>
      </c>
      <c r="J1214" s="460">
        <v>50</v>
      </c>
      <c r="K1214" s="448">
        <v>0.82</v>
      </c>
      <c r="L1214" s="448">
        <v>41</v>
      </c>
      <c r="M1214" s="448">
        <f t="shared" si="36"/>
        <v>-312.98</v>
      </c>
      <c r="N1214" s="448">
        <f t="shared" si="37"/>
        <v>-88.42</v>
      </c>
      <c r="O1214" s="461"/>
    </row>
    <row r="1215" s="419" customFormat="1" customHeight="1" spans="1:15">
      <c r="A1215" s="443" t="s">
        <v>3096</v>
      </c>
      <c r="B1215" s="444" t="s">
        <v>3097</v>
      </c>
      <c r="C1215" s="445"/>
      <c r="D1215" s="446" t="s">
        <v>679</v>
      </c>
      <c r="E1215" s="446" t="s">
        <v>168</v>
      </c>
      <c r="F1215" s="446" t="s">
        <v>671</v>
      </c>
      <c r="G1215" s="447">
        <v>90</v>
      </c>
      <c r="H1215" s="448">
        <v>2.65</v>
      </c>
      <c r="I1215" s="447">
        <v>238.94</v>
      </c>
      <c r="J1215" s="460">
        <v>90</v>
      </c>
      <c r="K1215" s="448">
        <v>0.31</v>
      </c>
      <c r="L1215" s="448">
        <v>27.9</v>
      </c>
      <c r="M1215" s="448">
        <f t="shared" si="36"/>
        <v>-211.04</v>
      </c>
      <c r="N1215" s="448">
        <f t="shared" si="37"/>
        <v>-88.32</v>
      </c>
      <c r="O1215" s="461"/>
    </row>
    <row r="1216" s="419" customFormat="1" customHeight="1" spans="1:15">
      <c r="A1216" s="443" t="s">
        <v>3098</v>
      </c>
      <c r="B1216" s="444" t="s">
        <v>3099</v>
      </c>
      <c r="C1216" s="445"/>
      <c r="D1216" s="446" t="s">
        <v>679</v>
      </c>
      <c r="E1216" s="446" t="s">
        <v>168</v>
      </c>
      <c r="F1216" s="446" t="s">
        <v>671</v>
      </c>
      <c r="G1216" s="447">
        <v>97</v>
      </c>
      <c r="H1216" s="448">
        <v>1.59</v>
      </c>
      <c r="I1216" s="447">
        <v>154.51</v>
      </c>
      <c r="J1216" s="460">
        <v>97</v>
      </c>
      <c r="K1216" s="448">
        <v>0.19</v>
      </c>
      <c r="L1216" s="448">
        <v>18.43</v>
      </c>
      <c r="M1216" s="448">
        <f t="shared" si="36"/>
        <v>-136.08</v>
      </c>
      <c r="N1216" s="448">
        <f t="shared" si="37"/>
        <v>-88.07</v>
      </c>
      <c r="O1216" s="461"/>
    </row>
    <row r="1217" s="419" customFormat="1" customHeight="1" spans="1:15">
      <c r="A1217" s="443" t="s">
        <v>3100</v>
      </c>
      <c r="B1217" s="444" t="s">
        <v>3101</v>
      </c>
      <c r="C1217" s="445"/>
      <c r="D1217" s="446" t="s">
        <v>679</v>
      </c>
      <c r="E1217" s="446" t="s">
        <v>168</v>
      </c>
      <c r="F1217" s="446" t="s">
        <v>671</v>
      </c>
      <c r="G1217" s="447">
        <v>4</v>
      </c>
      <c r="H1217" s="448">
        <v>24.78</v>
      </c>
      <c r="I1217" s="447">
        <v>99.12</v>
      </c>
      <c r="J1217" s="460">
        <v>4</v>
      </c>
      <c r="K1217" s="448">
        <v>2.88</v>
      </c>
      <c r="L1217" s="448">
        <v>11.52</v>
      </c>
      <c r="M1217" s="448">
        <f t="shared" si="36"/>
        <v>-87.6</v>
      </c>
      <c r="N1217" s="448">
        <f t="shared" si="37"/>
        <v>-88.38</v>
      </c>
      <c r="O1217" s="461"/>
    </row>
    <row r="1218" s="419" customFormat="1" customHeight="1" spans="1:15">
      <c r="A1218" s="443" t="s">
        <v>3102</v>
      </c>
      <c r="B1218" s="444" t="s">
        <v>3103</v>
      </c>
      <c r="C1218" s="445"/>
      <c r="D1218" s="446" t="s">
        <v>679</v>
      </c>
      <c r="E1218" s="446" t="s">
        <v>168</v>
      </c>
      <c r="F1218" s="446" t="s">
        <v>671</v>
      </c>
      <c r="G1218" s="447">
        <v>159</v>
      </c>
      <c r="H1218" s="448">
        <v>0.88</v>
      </c>
      <c r="I1218" s="447">
        <v>140.71</v>
      </c>
      <c r="J1218" s="460">
        <v>159</v>
      </c>
      <c r="K1218" s="448">
        <v>0.1</v>
      </c>
      <c r="L1218" s="448">
        <v>15.9</v>
      </c>
      <c r="M1218" s="448">
        <f t="shared" si="36"/>
        <v>-124.81</v>
      </c>
      <c r="N1218" s="448">
        <f t="shared" si="37"/>
        <v>-88.7</v>
      </c>
      <c r="O1218" s="461"/>
    </row>
    <row r="1219" s="419" customFormat="1" customHeight="1" spans="1:15">
      <c r="A1219" s="443" t="s">
        <v>3104</v>
      </c>
      <c r="B1219" s="444" t="s">
        <v>3105</v>
      </c>
      <c r="C1219" s="445"/>
      <c r="D1219" s="446" t="s">
        <v>679</v>
      </c>
      <c r="E1219" s="446" t="s">
        <v>168</v>
      </c>
      <c r="F1219" s="446" t="s">
        <v>671</v>
      </c>
      <c r="G1219" s="447">
        <v>86</v>
      </c>
      <c r="H1219" s="448">
        <v>0.44</v>
      </c>
      <c r="I1219" s="447">
        <v>38.05</v>
      </c>
      <c r="J1219" s="460">
        <v>86</v>
      </c>
      <c r="K1219" s="448">
        <v>0.05</v>
      </c>
      <c r="L1219" s="448">
        <v>4.3</v>
      </c>
      <c r="M1219" s="448">
        <f t="shared" si="36"/>
        <v>-33.75</v>
      </c>
      <c r="N1219" s="448">
        <f t="shared" si="37"/>
        <v>-88.7</v>
      </c>
      <c r="O1219" s="461"/>
    </row>
    <row r="1220" s="419" customFormat="1" customHeight="1" spans="1:15">
      <c r="A1220" s="443" t="s">
        <v>3106</v>
      </c>
      <c r="B1220" s="444" t="s">
        <v>3107</v>
      </c>
      <c r="C1220" s="445"/>
      <c r="D1220" s="446" t="s">
        <v>684</v>
      </c>
      <c r="E1220" s="446" t="s">
        <v>168</v>
      </c>
      <c r="F1220" s="446" t="s">
        <v>671</v>
      </c>
      <c r="G1220" s="447">
        <v>2</v>
      </c>
      <c r="H1220" s="448">
        <v>260</v>
      </c>
      <c r="I1220" s="447">
        <v>520</v>
      </c>
      <c r="J1220" s="460">
        <v>2</v>
      </c>
      <c r="K1220" s="448">
        <v>30.26</v>
      </c>
      <c r="L1220" s="448">
        <v>60.52</v>
      </c>
      <c r="M1220" s="448">
        <f t="shared" si="36"/>
        <v>-459.48</v>
      </c>
      <c r="N1220" s="448">
        <f t="shared" si="37"/>
        <v>-88.36</v>
      </c>
      <c r="O1220" s="461"/>
    </row>
    <row r="1221" s="419" customFormat="1" customHeight="1" spans="1:15">
      <c r="A1221" s="443" t="s">
        <v>3108</v>
      </c>
      <c r="B1221" s="444" t="s">
        <v>3109</v>
      </c>
      <c r="C1221" s="445"/>
      <c r="D1221" s="446" t="s">
        <v>679</v>
      </c>
      <c r="E1221" s="446" t="s">
        <v>168</v>
      </c>
      <c r="F1221" s="446" t="s">
        <v>671</v>
      </c>
      <c r="G1221" s="447">
        <v>4</v>
      </c>
      <c r="H1221" s="448">
        <v>95.38</v>
      </c>
      <c r="I1221" s="447">
        <v>381.53</v>
      </c>
      <c r="J1221" s="460">
        <v>4</v>
      </c>
      <c r="K1221" s="448">
        <v>11.1</v>
      </c>
      <c r="L1221" s="448">
        <v>44.4</v>
      </c>
      <c r="M1221" s="448">
        <f t="shared" si="36"/>
        <v>-337.13</v>
      </c>
      <c r="N1221" s="448">
        <f t="shared" si="37"/>
        <v>-88.36</v>
      </c>
      <c r="O1221" s="461"/>
    </row>
    <row r="1222" s="419" customFormat="1" customHeight="1" spans="1:15">
      <c r="A1222" s="443" t="s">
        <v>3110</v>
      </c>
      <c r="B1222" s="444" t="s">
        <v>3111</v>
      </c>
      <c r="C1222" s="445"/>
      <c r="D1222" s="446" t="s">
        <v>679</v>
      </c>
      <c r="E1222" s="446" t="s">
        <v>168</v>
      </c>
      <c r="F1222" s="446" t="s">
        <v>671</v>
      </c>
      <c r="G1222" s="447">
        <v>2</v>
      </c>
      <c r="H1222" s="448">
        <v>98.3</v>
      </c>
      <c r="I1222" s="447">
        <v>196.59</v>
      </c>
      <c r="J1222" s="460">
        <v>2</v>
      </c>
      <c r="K1222" s="448">
        <v>11.44</v>
      </c>
      <c r="L1222" s="448">
        <v>22.88</v>
      </c>
      <c r="M1222" s="448">
        <f t="shared" si="36"/>
        <v>-173.71</v>
      </c>
      <c r="N1222" s="448">
        <f t="shared" si="37"/>
        <v>-88.36</v>
      </c>
      <c r="O1222" s="461"/>
    </row>
    <row r="1223" s="419" customFormat="1" customHeight="1" spans="1:15">
      <c r="A1223" s="443" t="s">
        <v>3112</v>
      </c>
      <c r="B1223" s="444" t="s">
        <v>3113</v>
      </c>
      <c r="C1223" s="445"/>
      <c r="D1223" s="446" t="s">
        <v>679</v>
      </c>
      <c r="E1223" s="446" t="s">
        <v>667</v>
      </c>
      <c r="F1223" s="446" t="s">
        <v>671</v>
      </c>
      <c r="G1223" s="447">
        <v>1</v>
      </c>
      <c r="H1223" s="448">
        <v>5132.74</v>
      </c>
      <c r="I1223" s="447">
        <v>5132.74</v>
      </c>
      <c r="J1223" s="460">
        <v>1</v>
      </c>
      <c r="K1223" s="448">
        <v>1796.46</v>
      </c>
      <c r="L1223" s="448">
        <v>1796.46</v>
      </c>
      <c r="M1223" s="448">
        <f t="shared" si="36"/>
        <v>-3336.28</v>
      </c>
      <c r="N1223" s="448">
        <f t="shared" si="37"/>
        <v>-65</v>
      </c>
      <c r="O1223" s="461"/>
    </row>
    <row r="1224" s="419" customFormat="1" customHeight="1" spans="1:15">
      <c r="A1224" s="443" t="s">
        <v>3114</v>
      </c>
      <c r="B1224" s="444" t="s">
        <v>3115</v>
      </c>
      <c r="C1224" s="445"/>
      <c r="D1224" s="446" t="s">
        <v>703</v>
      </c>
      <c r="E1224" s="446" t="s">
        <v>168</v>
      </c>
      <c r="F1224" s="446" t="s">
        <v>671</v>
      </c>
      <c r="G1224" s="447">
        <v>1</v>
      </c>
      <c r="H1224" s="448">
        <v>91.84</v>
      </c>
      <c r="I1224" s="447">
        <v>91.84</v>
      </c>
      <c r="J1224" s="460">
        <v>1</v>
      </c>
      <c r="K1224" s="448">
        <v>10.69</v>
      </c>
      <c r="L1224" s="448">
        <v>10.69</v>
      </c>
      <c r="M1224" s="448">
        <f t="shared" ref="M1224:M1287" si="38">L1224-I1224</f>
        <v>-81.15</v>
      </c>
      <c r="N1224" s="448">
        <f t="shared" ref="N1224:N1287" si="39">IF(I1224=0,0,ROUND(M1224/I1224*100,2))</f>
        <v>-88.36</v>
      </c>
      <c r="O1224" s="461"/>
    </row>
    <row r="1225" s="419" customFormat="1" customHeight="1" spans="1:15">
      <c r="A1225" s="443" t="s">
        <v>3116</v>
      </c>
      <c r="B1225" s="444" t="s">
        <v>3117</v>
      </c>
      <c r="C1225" s="445"/>
      <c r="D1225" s="446" t="s">
        <v>703</v>
      </c>
      <c r="E1225" s="446" t="s">
        <v>168</v>
      </c>
      <c r="F1225" s="446" t="s">
        <v>671</v>
      </c>
      <c r="G1225" s="447">
        <v>1</v>
      </c>
      <c r="H1225" s="448">
        <v>98.08</v>
      </c>
      <c r="I1225" s="447">
        <v>98.08</v>
      </c>
      <c r="J1225" s="460">
        <v>1</v>
      </c>
      <c r="K1225" s="448">
        <v>11.42</v>
      </c>
      <c r="L1225" s="448">
        <v>11.42</v>
      </c>
      <c r="M1225" s="448">
        <f t="shared" si="38"/>
        <v>-86.66</v>
      </c>
      <c r="N1225" s="448">
        <f t="shared" si="39"/>
        <v>-88.36</v>
      </c>
      <c r="O1225" s="461"/>
    </row>
    <row r="1226" s="419" customFormat="1" customHeight="1" spans="1:15">
      <c r="A1226" s="443" t="s">
        <v>3118</v>
      </c>
      <c r="B1226" s="444" t="s">
        <v>3119</v>
      </c>
      <c r="C1226" s="445"/>
      <c r="D1226" s="446" t="s">
        <v>703</v>
      </c>
      <c r="E1226" s="446" t="s">
        <v>168</v>
      </c>
      <c r="F1226" s="446" t="s">
        <v>671</v>
      </c>
      <c r="G1226" s="447">
        <v>1</v>
      </c>
      <c r="H1226" s="448">
        <v>64.1</v>
      </c>
      <c r="I1226" s="447">
        <v>64.1</v>
      </c>
      <c r="J1226" s="460">
        <v>1</v>
      </c>
      <c r="K1226" s="448">
        <v>7.46</v>
      </c>
      <c r="L1226" s="448">
        <v>7.46</v>
      </c>
      <c r="M1226" s="448">
        <f t="shared" si="38"/>
        <v>-56.64</v>
      </c>
      <c r="N1226" s="448">
        <f t="shared" si="39"/>
        <v>-88.36</v>
      </c>
      <c r="O1226" s="461"/>
    </row>
    <row r="1227" s="419" customFormat="1" customHeight="1" spans="1:15">
      <c r="A1227" s="443" t="s">
        <v>3120</v>
      </c>
      <c r="B1227" s="444" t="s">
        <v>3121</v>
      </c>
      <c r="C1227" s="445"/>
      <c r="D1227" s="446" t="s">
        <v>3122</v>
      </c>
      <c r="E1227" s="446" t="s">
        <v>168</v>
      </c>
      <c r="F1227" s="446" t="s">
        <v>671</v>
      </c>
      <c r="G1227" s="447">
        <v>2</v>
      </c>
      <c r="H1227" s="448">
        <v>40</v>
      </c>
      <c r="I1227" s="447">
        <v>80</v>
      </c>
      <c r="J1227" s="460">
        <v>2</v>
      </c>
      <c r="K1227" s="448">
        <v>4.66</v>
      </c>
      <c r="L1227" s="448">
        <v>9.32</v>
      </c>
      <c r="M1227" s="448">
        <f t="shared" si="38"/>
        <v>-70.68</v>
      </c>
      <c r="N1227" s="448">
        <f t="shared" si="39"/>
        <v>-88.35</v>
      </c>
      <c r="O1227" s="461"/>
    </row>
    <row r="1228" s="419" customFormat="1" customHeight="1" spans="1:15">
      <c r="A1228" s="443" t="s">
        <v>3123</v>
      </c>
      <c r="B1228" s="444" t="s">
        <v>3124</v>
      </c>
      <c r="C1228" s="445"/>
      <c r="D1228" s="446" t="s">
        <v>703</v>
      </c>
      <c r="E1228" s="446" t="s">
        <v>168</v>
      </c>
      <c r="F1228" s="446" t="s">
        <v>671</v>
      </c>
      <c r="G1228" s="447">
        <v>1</v>
      </c>
      <c r="H1228" s="448">
        <v>474.13</v>
      </c>
      <c r="I1228" s="447">
        <v>474.13</v>
      </c>
      <c r="J1228" s="460">
        <v>1</v>
      </c>
      <c r="K1228" s="448">
        <v>55.19</v>
      </c>
      <c r="L1228" s="448">
        <v>55.19</v>
      </c>
      <c r="M1228" s="448">
        <f t="shared" si="38"/>
        <v>-418.94</v>
      </c>
      <c r="N1228" s="448">
        <f t="shared" si="39"/>
        <v>-88.36</v>
      </c>
      <c r="O1228" s="461"/>
    </row>
    <row r="1229" s="419" customFormat="1" customHeight="1" spans="1:15">
      <c r="A1229" s="443" t="s">
        <v>3125</v>
      </c>
      <c r="B1229" s="444" t="s">
        <v>3126</v>
      </c>
      <c r="C1229" s="445"/>
      <c r="D1229" s="446" t="s">
        <v>3127</v>
      </c>
      <c r="E1229" s="446" t="s">
        <v>168</v>
      </c>
      <c r="F1229" s="446" t="s">
        <v>671</v>
      </c>
      <c r="G1229" s="447">
        <v>2</v>
      </c>
      <c r="H1229" s="448">
        <v>25.86</v>
      </c>
      <c r="I1229" s="447">
        <v>51.72</v>
      </c>
      <c r="J1229" s="460">
        <v>2</v>
      </c>
      <c r="K1229" s="448">
        <v>3.01</v>
      </c>
      <c r="L1229" s="448">
        <v>6.02</v>
      </c>
      <c r="M1229" s="448">
        <f t="shared" si="38"/>
        <v>-45.7</v>
      </c>
      <c r="N1229" s="448">
        <f t="shared" si="39"/>
        <v>-88.36</v>
      </c>
      <c r="O1229" s="461"/>
    </row>
    <row r="1230" s="419" customFormat="1" customHeight="1" spans="1:15">
      <c r="A1230" s="443" t="s">
        <v>3128</v>
      </c>
      <c r="B1230" s="444" t="s">
        <v>3129</v>
      </c>
      <c r="C1230" s="445"/>
      <c r="D1230" s="446" t="s">
        <v>3075</v>
      </c>
      <c r="E1230" s="446" t="s">
        <v>168</v>
      </c>
      <c r="F1230" s="446" t="s">
        <v>671</v>
      </c>
      <c r="G1230" s="447">
        <v>4</v>
      </c>
      <c r="H1230" s="448">
        <v>291.26</v>
      </c>
      <c r="I1230" s="447">
        <v>1165.05</v>
      </c>
      <c r="J1230" s="460">
        <v>4</v>
      </c>
      <c r="K1230" s="448">
        <v>33.9</v>
      </c>
      <c r="L1230" s="448">
        <v>135.6</v>
      </c>
      <c r="M1230" s="448">
        <f t="shared" si="38"/>
        <v>-1029.45</v>
      </c>
      <c r="N1230" s="448">
        <f t="shared" si="39"/>
        <v>-88.36</v>
      </c>
      <c r="O1230" s="461"/>
    </row>
    <row r="1231" s="419" customFormat="1" customHeight="1" spans="1:15">
      <c r="A1231" s="443" t="s">
        <v>3130</v>
      </c>
      <c r="B1231" s="444" t="s">
        <v>3131</v>
      </c>
      <c r="C1231" s="445"/>
      <c r="D1231" s="446" t="s">
        <v>679</v>
      </c>
      <c r="E1231" s="446" t="s">
        <v>168</v>
      </c>
      <c r="F1231" s="446" t="s">
        <v>671</v>
      </c>
      <c r="G1231" s="447">
        <v>2</v>
      </c>
      <c r="H1231" s="448">
        <v>47.42</v>
      </c>
      <c r="I1231" s="447">
        <v>94.83</v>
      </c>
      <c r="J1231" s="460">
        <v>2</v>
      </c>
      <c r="K1231" s="448">
        <v>5.52</v>
      </c>
      <c r="L1231" s="448">
        <v>11.04</v>
      </c>
      <c r="M1231" s="448">
        <f t="shared" si="38"/>
        <v>-83.79</v>
      </c>
      <c r="N1231" s="448">
        <f t="shared" si="39"/>
        <v>-88.36</v>
      </c>
      <c r="O1231" s="461"/>
    </row>
    <row r="1232" s="419" customFormat="1" customHeight="1" spans="1:15">
      <c r="A1232" s="443" t="s">
        <v>3132</v>
      </c>
      <c r="B1232" s="444" t="s">
        <v>3133</v>
      </c>
      <c r="C1232" s="445"/>
      <c r="D1232" s="446" t="s">
        <v>677</v>
      </c>
      <c r="E1232" s="446" t="s">
        <v>168</v>
      </c>
      <c r="F1232" s="446" t="s">
        <v>671</v>
      </c>
      <c r="G1232" s="447">
        <v>8</v>
      </c>
      <c r="H1232" s="448">
        <v>19.94</v>
      </c>
      <c r="I1232" s="447">
        <v>159.54</v>
      </c>
      <c r="J1232" s="460">
        <v>8</v>
      </c>
      <c r="K1232" s="448">
        <v>2.32</v>
      </c>
      <c r="L1232" s="448">
        <v>18.56</v>
      </c>
      <c r="M1232" s="448">
        <f t="shared" si="38"/>
        <v>-140.98</v>
      </c>
      <c r="N1232" s="448">
        <f t="shared" si="39"/>
        <v>-88.37</v>
      </c>
      <c r="O1232" s="461"/>
    </row>
    <row r="1233" s="419" customFormat="1" customHeight="1" spans="1:15">
      <c r="A1233" s="443" t="s">
        <v>3134</v>
      </c>
      <c r="B1233" s="444" t="s">
        <v>3135</v>
      </c>
      <c r="C1233" s="445"/>
      <c r="D1233" s="446" t="s">
        <v>679</v>
      </c>
      <c r="E1233" s="446" t="s">
        <v>168</v>
      </c>
      <c r="F1233" s="446" t="s">
        <v>671</v>
      </c>
      <c r="G1233" s="447">
        <v>2</v>
      </c>
      <c r="H1233" s="448">
        <v>2854.71</v>
      </c>
      <c r="I1233" s="447">
        <v>5709.41</v>
      </c>
      <c r="J1233" s="460">
        <v>2</v>
      </c>
      <c r="K1233" s="448">
        <v>332.29</v>
      </c>
      <c r="L1233" s="448">
        <v>664.58</v>
      </c>
      <c r="M1233" s="448">
        <f t="shared" si="38"/>
        <v>-5044.83</v>
      </c>
      <c r="N1233" s="448">
        <f t="shared" si="39"/>
        <v>-88.36</v>
      </c>
      <c r="O1233" s="461"/>
    </row>
    <row r="1234" s="419" customFormat="1" customHeight="1" spans="1:15">
      <c r="A1234" s="443" t="s">
        <v>3136</v>
      </c>
      <c r="B1234" s="444" t="s">
        <v>3137</v>
      </c>
      <c r="C1234" s="445"/>
      <c r="D1234" s="446" t="s">
        <v>679</v>
      </c>
      <c r="E1234" s="446" t="s">
        <v>168</v>
      </c>
      <c r="F1234" s="446" t="s">
        <v>671</v>
      </c>
      <c r="G1234" s="447">
        <v>1</v>
      </c>
      <c r="H1234" s="448">
        <v>210</v>
      </c>
      <c r="I1234" s="447">
        <v>210</v>
      </c>
      <c r="J1234" s="460">
        <v>1</v>
      </c>
      <c r="K1234" s="448">
        <v>24.44</v>
      </c>
      <c r="L1234" s="448">
        <v>24.44</v>
      </c>
      <c r="M1234" s="448">
        <f t="shared" si="38"/>
        <v>-185.56</v>
      </c>
      <c r="N1234" s="448">
        <f t="shared" si="39"/>
        <v>-88.36</v>
      </c>
      <c r="O1234" s="461"/>
    </row>
    <row r="1235" s="419" customFormat="1" customHeight="1" spans="1:15">
      <c r="A1235" s="443" t="s">
        <v>3138</v>
      </c>
      <c r="B1235" s="444" t="s">
        <v>3139</v>
      </c>
      <c r="C1235" s="445"/>
      <c r="D1235" s="446" t="s">
        <v>684</v>
      </c>
      <c r="E1235" s="446" t="s">
        <v>168</v>
      </c>
      <c r="F1235" s="446" t="s">
        <v>671</v>
      </c>
      <c r="G1235" s="447">
        <v>1</v>
      </c>
      <c r="H1235" s="448">
        <v>137.93</v>
      </c>
      <c r="I1235" s="447">
        <v>137.93</v>
      </c>
      <c r="J1235" s="460">
        <v>1</v>
      </c>
      <c r="K1235" s="448">
        <v>16.06</v>
      </c>
      <c r="L1235" s="448">
        <v>16.06</v>
      </c>
      <c r="M1235" s="448">
        <f t="shared" si="38"/>
        <v>-121.87</v>
      </c>
      <c r="N1235" s="448">
        <f t="shared" si="39"/>
        <v>-88.36</v>
      </c>
      <c r="O1235" s="461"/>
    </row>
    <row r="1236" s="419" customFormat="1" customHeight="1" spans="1:15">
      <c r="A1236" s="443" t="s">
        <v>3140</v>
      </c>
      <c r="B1236" s="444" t="s">
        <v>3141</v>
      </c>
      <c r="C1236" s="445"/>
      <c r="D1236" s="446" t="s">
        <v>684</v>
      </c>
      <c r="E1236" s="446" t="s">
        <v>168</v>
      </c>
      <c r="F1236" s="446" t="s">
        <v>671</v>
      </c>
      <c r="G1236" s="447">
        <v>5</v>
      </c>
      <c r="H1236" s="448">
        <v>65.41</v>
      </c>
      <c r="I1236" s="447">
        <v>327.07</v>
      </c>
      <c r="J1236" s="460">
        <v>5</v>
      </c>
      <c r="K1236" s="448">
        <v>7.61</v>
      </c>
      <c r="L1236" s="448">
        <v>38.05</v>
      </c>
      <c r="M1236" s="448">
        <f t="shared" si="38"/>
        <v>-289.02</v>
      </c>
      <c r="N1236" s="448">
        <f t="shared" si="39"/>
        <v>-88.37</v>
      </c>
      <c r="O1236" s="461"/>
    </row>
    <row r="1237" s="419" customFormat="1" customHeight="1" spans="1:15">
      <c r="A1237" s="443" t="s">
        <v>3142</v>
      </c>
      <c r="B1237" s="444" t="s">
        <v>3143</v>
      </c>
      <c r="C1237" s="445"/>
      <c r="D1237" s="446" t="s">
        <v>679</v>
      </c>
      <c r="E1237" s="446" t="s">
        <v>168</v>
      </c>
      <c r="F1237" s="446" t="s">
        <v>671</v>
      </c>
      <c r="G1237" s="447">
        <v>2</v>
      </c>
      <c r="H1237" s="448">
        <v>410.26</v>
      </c>
      <c r="I1237" s="447">
        <v>820.51</v>
      </c>
      <c r="J1237" s="460">
        <v>2</v>
      </c>
      <c r="K1237" s="448">
        <v>47.75</v>
      </c>
      <c r="L1237" s="448">
        <v>95.5</v>
      </c>
      <c r="M1237" s="448">
        <f t="shared" si="38"/>
        <v>-725.01</v>
      </c>
      <c r="N1237" s="448">
        <f t="shared" si="39"/>
        <v>-88.36</v>
      </c>
      <c r="O1237" s="461"/>
    </row>
    <row r="1238" s="419" customFormat="1" customHeight="1" spans="1:15">
      <c r="A1238" s="443" t="s">
        <v>3144</v>
      </c>
      <c r="B1238" s="444" t="s">
        <v>3145</v>
      </c>
      <c r="C1238" s="445"/>
      <c r="D1238" s="446" t="s">
        <v>698</v>
      </c>
      <c r="E1238" s="446" t="s">
        <v>682</v>
      </c>
      <c r="F1238" s="446" t="s">
        <v>671</v>
      </c>
      <c r="G1238" s="447">
        <v>1</v>
      </c>
      <c r="H1238" s="448">
        <v>4145.3</v>
      </c>
      <c r="I1238" s="447">
        <v>4145.3</v>
      </c>
      <c r="J1238" s="460">
        <v>1</v>
      </c>
      <c r="K1238" s="448">
        <v>475.88</v>
      </c>
      <c r="L1238" s="448">
        <v>475.88</v>
      </c>
      <c r="M1238" s="448">
        <f t="shared" si="38"/>
        <v>-3669.42</v>
      </c>
      <c r="N1238" s="448">
        <f t="shared" si="39"/>
        <v>-88.52</v>
      </c>
      <c r="O1238" s="461"/>
    </row>
    <row r="1239" s="419" customFormat="1" customHeight="1" spans="1:15">
      <c r="A1239" s="443" t="s">
        <v>3146</v>
      </c>
      <c r="B1239" s="444" t="s">
        <v>3147</v>
      </c>
      <c r="C1239" s="445"/>
      <c r="D1239" s="446" t="s">
        <v>698</v>
      </c>
      <c r="E1239" s="446" t="s">
        <v>682</v>
      </c>
      <c r="F1239" s="446" t="s">
        <v>671</v>
      </c>
      <c r="G1239" s="447">
        <v>1</v>
      </c>
      <c r="H1239" s="448">
        <v>3846.15</v>
      </c>
      <c r="I1239" s="447">
        <v>3846.15</v>
      </c>
      <c r="J1239" s="460">
        <v>1</v>
      </c>
      <c r="K1239" s="448">
        <v>441.54</v>
      </c>
      <c r="L1239" s="448">
        <v>441.54</v>
      </c>
      <c r="M1239" s="448">
        <f t="shared" si="38"/>
        <v>-3404.61</v>
      </c>
      <c r="N1239" s="448">
        <f t="shared" si="39"/>
        <v>-88.52</v>
      </c>
      <c r="O1239" s="461"/>
    </row>
    <row r="1240" s="419" customFormat="1" customHeight="1" spans="1:15">
      <c r="A1240" s="443" t="s">
        <v>3148</v>
      </c>
      <c r="B1240" s="444" t="s">
        <v>3149</v>
      </c>
      <c r="C1240" s="445"/>
      <c r="D1240" s="446" t="s">
        <v>698</v>
      </c>
      <c r="E1240" s="446" t="s">
        <v>667</v>
      </c>
      <c r="F1240" s="446" t="s">
        <v>671</v>
      </c>
      <c r="G1240" s="447">
        <v>1</v>
      </c>
      <c r="H1240" s="448">
        <v>5946.9</v>
      </c>
      <c r="I1240" s="447">
        <v>5946.9</v>
      </c>
      <c r="J1240" s="460">
        <v>1</v>
      </c>
      <c r="K1240" s="448">
        <v>2081.42</v>
      </c>
      <c r="L1240" s="448">
        <v>2081.42</v>
      </c>
      <c r="M1240" s="448">
        <f t="shared" si="38"/>
        <v>-3865.48</v>
      </c>
      <c r="N1240" s="448">
        <f t="shared" si="39"/>
        <v>-65</v>
      </c>
      <c r="O1240" s="461"/>
    </row>
    <row r="1241" s="419" customFormat="1" customHeight="1" spans="1:15">
      <c r="A1241" s="443" t="s">
        <v>3150</v>
      </c>
      <c r="B1241" s="444" t="s">
        <v>3151</v>
      </c>
      <c r="C1241" s="445"/>
      <c r="D1241" s="446" t="s">
        <v>684</v>
      </c>
      <c r="E1241" s="446" t="s">
        <v>682</v>
      </c>
      <c r="F1241" s="446" t="s">
        <v>671</v>
      </c>
      <c r="G1241" s="447">
        <v>1</v>
      </c>
      <c r="H1241" s="448">
        <v>28.47</v>
      </c>
      <c r="I1241" s="447">
        <v>28.47</v>
      </c>
      <c r="J1241" s="460">
        <v>1</v>
      </c>
      <c r="K1241" s="448">
        <v>3.27</v>
      </c>
      <c r="L1241" s="448">
        <v>3.27</v>
      </c>
      <c r="M1241" s="448">
        <f t="shared" si="38"/>
        <v>-25.2</v>
      </c>
      <c r="N1241" s="448">
        <f t="shared" si="39"/>
        <v>-88.51</v>
      </c>
      <c r="O1241" s="461"/>
    </row>
    <row r="1242" s="419" customFormat="1" customHeight="1" spans="1:15">
      <c r="A1242" s="443" t="s">
        <v>3152</v>
      </c>
      <c r="B1242" s="444" t="s">
        <v>3153</v>
      </c>
      <c r="C1242" s="445"/>
      <c r="D1242" s="446" t="s">
        <v>679</v>
      </c>
      <c r="E1242" s="446" t="s">
        <v>682</v>
      </c>
      <c r="F1242" s="446" t="s">
        <v>671</v>
      </c>
      <c r="G1242" s="447">
        <v>10</v>
      </c>
      <c r="H1242" s="448">
        <v>0.3</v>
      </c>
      <c r="I1242" s="447">
        <v>3</v>
      </c>
      <c r="J1242" s="460">
        <v>10</v>
      </c>
      <c r="K1242" s="448">
        <v>0.03</v>
      </c>
      <c r="L1242" s="448">
        <v>0.3</v>
      </c>
      <c r="M1242" s="448">
        <f t="shared" si="38"/>
        <v>-2.7</v>
      </c>
      <c r="N1242" s="448">
        <f t="shared" si="39"/>
        <v>-90</v>
      </c>
      <c r="O1242" s="461"/>
    </row>
    <row r="1243" s="419" customFormat="1" customHeight="1" spans="1:15">
      <c r="A1243" s="443" t="s">
        <v>3154</v>
      </c>
      <c r="B1243" s="444" t="s">
        <v>3155</v>
      </c>
      <c r="C1243" s="445"/>
      <c r="D1243" s="446" t="s">
        <v>698</v>
      </c>
      <c r="E1243" s="446" t="s">
        <v>667</v>
      </c>
      <c r="F1243" s="446" t="s">
        <v>671</v>
      </c>
      <c r="G1243" s="447">
        <v>1</v>
      </c>
      <c r="H1243" s="448">
        <v>30.54</v>
      </c>
      <c r="I1243" s="447">
        <v>30.54</v>
      </c>
      <c r="J1243" s="460">
        <v>1</v>
      </c>
      <c r="K1243" s="448">
        <v>10.69</v>
      </c>
      <c r="L1243" s="448">
        <v>10.69</v>
      </c>
      <c r="M1243" s="448">
        <f t="shared" si="38"/>
        <v>-19.85</v>
      </c>
      <c r="N1243" s="448">
        <f t="shared" si="39"/>
        <v>-65</v>
      </c>
      <c r="O1243" s="461"/>
    </row>
    <row r="1244" s="419" customFormat="1" customHeight="1" spans="1:15">
      <c r="A1244" s="443" t="s">
        <v>3156</v>
      </c>
      <c r="B1244" s="444" t="s">
        <v>3157</v>
      </c>
      <c r="C1244" s="445"/>
      <c r="D1244" s="446" t="s">
        <v>698</v>
      </c>
      <c r="E1244" s="446" t="s">
        <v>682</v>
      </c>
      <c r="F1244" s="446" t="s">
        <v>671</v>
      </c>
      <c r="G1244" s="447">
        <v>1</v>
      </c>
      <c r="H1244" s="448">
        <v>478.63</v>
      </c>
      <c r="I1244" s="447">
        <v>478.63</v>
      </c>
      <c r="J1244" s="460">
        <v>1</v>
      </c>
      <c r="K1244" s="448">
        <v>54.95</v>
      </c>
      <c r="L1244" s="448">
        <v>54.95</v>
      </c>
      <c r="M1244" s="448">
        <f t="shared" si="38"/>
        <v>-423.68</v>
      </c>
      <c r="N1244" s="448">
        <f t="shared" si="39"/>
        <v>-88.52</v>
      </c>
      <c r="O1244" s="461"/>
    </row>
    <row r="1245" s="419" customFormat="1" customHeight="1" spans="1:15">
      <c r="A1245" s="443" t="s">
        <v>3158</v>
      </c>
      <c r="B1245" s="444" t="s">
        <v>3159</v>
      </c>
      <c r="C1245" s="445"/>
      <c r="D1245" s="446" t="s">
        <v>684</v>
      </c>
      <c r="E1245" s="446" t="s">
        <v>682</v>
      </c>
      <c r="F1245" s="446" t="s">
        <v>671</v>
      </c>
      <c r="G1245" s="447">
        <v>3</v>
      </c>
      <c r="H1245" s="448">
        <v>25</v>
      </c>
      <c r="I1245" s="447">
        <v>75</v>
      </c>
      <c r="J1245" s="460">
        <v>3</v>
      </c>
      <c r="K1245" s="448">
        <v>2.87</v>
      </c>
      <c r="L1245" s="448">
        <v>8.61</v>
      </c>
      <c r="M1245" s="448">
        <f t="shared" si="38"/>
        <v>-66.39</v>
      </c>
      <c r="N1245" s="448">
        <f t="shared" si="39"/>
        <v>-88.52</v>
      </c>
      <c r="O1245" s="461"/>
    </row>
    <row r="1246" s="419" customFormat="1" customHeight="1" spans="1:15">
      <c r="A1246" s="443" t="s">
        <v>3160</v>
      </c>
      <c r="B1246" s="444" t="s">
        <v>3161</v>
      </c>
      <c r="C1246" s="445"/>
      <c r="D1246" s="446" t="s">
        <v>684</v>
      </c>
      <c r="E1246" s="446" t="s">
        <v>667</v>
      </c>
      <c r="F1246" s="446" t="s">
        <v>671</v>
      </c>
      <c r="G1246" s="447">
        <v>7</v>
      </c>
      <c r="H1246" s="448">
        <v>128.93</v>
      </c>
      <c r="I1246" s="447">
        <v>902.49</v>
      </c>
      <c r="J1246" s="460">
        <v>7</v>
      </c>
      <c r="K1246" s="448">
        <v>45.13</v>
      </c>
      <c r="L1246" s="448">
        <v>315.91</v>
      </c>
      <c r="M1246" s="448">
        <f t="shared" si="38"/>
        <v>-586.58</v>
      </c>
      <c r="N1246" s="448">
        <f t="shared" si="39"/>
        <v>-65</v>
      </c>
      <c r="O1246" s="461"/>
    </row>
    <row r="1247" s="419" customFormat="1" customHeight="1" spans="1:15">
      <c r="A1247" s="443" t="s">
        <v>3162</v>
      </c>
      <c r="B1247" s="444" t="s">
        <v>3163</v>
      </c>
      <c r="C1247" s="445"/>
      <c r="D1247" s="446" t="s">
        <v>684</v>
      </c>
      <c r="E1247" s="446" t="s">
        <v>667</v>
      </c>
      <c r="F1247" s="446" t="s">
        <v>671</v>
      </c>
      <c r="G1247" s="447">
        <v>5</v>
      </c>
      <c r="H1247" s="448">
        <v>84.07</v>
      </c>
      <c r="I1247" s="447">
        <v>420.35</v>
      </c>
      <c r="J1247" s="460">
        <v>5</v>
      </c>
      <c r="K1247" s="448">
        <v>29.42</v>
      </c>
      <c r="L1247" s="448">
        <v>147.1</v>
      </c>
      <c r="M1247" s="448">
        <f t="shared" si="38"/>
        <v>-273.25</v>
      </c>
      <c r="N1247" s="448">
        <f t="shared" si="39"/>
        <v>-65.01</v>
      </c>
      <c r="O1247" s="461"/>
    </row>
    <row r="1248" s="419" customFormat="1" customHeight="1" spans="1:15">
      <c r="A1248" s="443" t="s">
        <v>3164</v>
      </c>
      <c r="B1248" s="444" t="s">
        <v>3165</v>
      </c>
      <c r="C1248" s="445"/>
      <c r="D1248" s="446" t="s">
        <v>684</v>
      </c>
      <c r="E1248" s="446" t="s">
        <v>682</v>
      </c>
      <c r="F1248" s="446" t="s">
        <v>671</v>
      </c>
      <c r="G1248" s="447">
        <v>10</v>
      </c>
      <c r="H1248" s="448">
        <v>48.67</v>
      </c>
      <c r="I1248" s="447">
        <v>486.73</v>
      </c>
      <c r="J1248" s="460">
        <v>10</v>
      </c>
      <c r="K1248" s="448">
        <v>5.59</v>
      </c>
      <c r="L1248" s="448">
        <v>55.9</v>
      </c>
      <c r="M1248" s="448">
        <f t="shared" si="38"/>
        <v>-430.83</v>
      </c>
      <c r="N1248" s="448">
        <f t="shared" si="39"/>
        <v>-88.52</v>
      </c>
      <c r="O1248" s="461"/>
    </row>
    <row r="1249" s="419" customFormat="1" customHeight="1" spans="1:15">
      <c r="A1249" s="443" t="s">
        <v>3166</v>
      </c>
      <c r="B1249" s="444" t="s">
        <v>3167</v>
      </c>
      <c r="C1249" s="445"/>
      <c r="D1249" s="446" t="s">
        <v>679</v>
      </c>
      <c r="E1249" s="446" t="s">
        <v>682</v>
      </c>
      <c r="F1249" s="446" t="s">
        <v>671</v>
      </c>
      <c r="G1249" s="447">
        <v>47</v>
      </c>
      <c r="H1249" s="448">
        <v>12.82</v>
      </c>
      <c r="I1249" s="447">
        <v>602.57</v>
      </c>
      <c r="J1249" s="460">
        <v>47</v>
      </c>
      <c r="K1249" s="448">
        <v>1.47</v>
      </c>
      <c r="L1249" s="448">
        <v>69.09</v>
      </c>
      <c r="M1249" s="448">
        <f t="shared" si="38"/>
        <v>-533.48</v>
      </c>
      <c r="N1249" s="448">
        <f t="shared" si="39"/>
        <v>-88.53</v>
      </c>
      <c r="O1249" s="461"/>
    </row>
    <row r="1250" s="419" customFormat="1" customHeight="1" spans="1:15">
      <c r="A1250" s="443" t="s">
        <v>3168</v>
      </c>
      <c r="B1250" s="444" t="s">
        <v>3169</v>
      </c>
      <c r="C1250" s="445"/>
      <c r="D1250" s="446" t="s">
        <v>679</v>
      </c>
      <c r="E1250" s="446" t="s">
        <v>682</v>
      </c>
      <c r="F1250" s="446" t="s">
        <v>671</v>
      </c>
      <c r="G1250" s="447">
        <v>1</v>
      </c>
      <c r="H1250" s="448">
        <v>360</v>
      </c>
      <c r="I1250" s="447">
        <v>360</v>
      </c>
      <c r="J1250" s="460">
        <v>1</v>
      </c>
      <c r="K1250" s="448">
        <v>41.33</v>
      </c>
      <c r="L1250" s="448">
        <v>41.33</v>
      </c>
      <c r="M1250" s="448">
        <f t="shared" si="38"/>
        <v>-318.67</v>
      </c>
      <c r="N1250" s="448">
        <f t="shared" si="39"/>
        <v>-88.52</v>
      </c>
      <c r="O1250" s="461"/>
    </row>
    <row r="1251" s="419" customFormat="1" customHeight="1" spans="1:15">
      <c r="A1251" s="443" t="s">
        <v>3170</v>
      </c>
      <c r="B1251" s="444" t="s">
        <v>3171</v>
      </c>
      <c r="C1251" s="445"/>
      <c r="D1251" s="446" t="s">
        <v>679</v>
      </c>
      <c r="E1251" s="446" t="s">
        <v>682</v>
      </c>
      <c r="F1251" s="446" t="s">
        <v>671</v>
      </c>
      <c r="G1251" s="447">
        <v>1</v>
      </c>
      <c r="H1251" s="448">
        <v>1030.17</v>
      </c>
      <c r="I1251" s="447">
        <v>1030.17</v>
      </c>
      <c r="J1251" s="460">
        <v>1</v>
      </c>
      <c r="K1251" s="448">
        <v>118.26</v>
      </c>
      <c r="L1251" s="448">
        <v>118.26</v>
      </c>
      <c r="M1251" s="448">
        <f t="shared" si="38"/>
        <v>-911.91</v>
      </c>
      <c r="N1251" s="448">
        <f t="shared" si="39"/>
        <v>-88.52</v>
      </c>
      <c r="O1251" s="461"/>
    </row>
    <row r="1252" s="419" customFormat="1" customHeight="1" spans="1:15">
      <c r="A1252" s="443" t="s">
        <v>3172</v>
      </c>
      <c r="B1252" s="444" t="s">
        <v>3173</v>
      </c>
      <c r="C1252" s="445"/>
      <c r="D1252" s="446" t="s">
        <v>679</v>
      </c>
      <c r="E1252" s="446" t="s">
        <v>682</v>
      </c>
      <c r="F1252" s="446" t="s">
        <v>671</v>
      </c>
      <c r="G1252" s="447">
        <v>2</v>
      </c>
      <c r="H1252" s="448">
        <v>1017.99</v>
      </c>
      <c r="I1252" s="447">
        <v>2035.98</v>
      </c>
      <c r="J1252" s="460">
        <v>2</v>
      </c>
      <c r="K1252" s="448">
        <v>116.87</v>
      </c>
      <c r="L1252" s="448">
        <v>233.74</v>
      </c>
      <c r="M1252" s="448">
        <f t="shared" si="38"/>
        <v>-1802.24</v>
      </c>
      <c r="N1252" s="448">
        <f t="shared" si="39"/>
        <v>-88.52</v>
      </c>
      <c r="O1252" s="461"/>
    </row>
    <row r="1253" s="419" customFormat="1" customHeight="1" spans="1:15">
      <c r="A1253" s="443" t="s">
        <v>3174</v>
      </c>
      <c r="B1253" s="444" t="s">
        <v>3175</v>
      </c>
      <c r="C1253" s="445"/>
      <c r="D1253" s="446" t="s">
        <v>3122</v>
      </c>
      <c r="E1253" s="446" t="s">
        <v>682</v>
      </c>
      <c r="F1253" s="446" t="s">
        <v>671</v>
      </c>
      <c r="G1253" s="447">
        <v>2</v>
      </c>
      <c r="H1253" s="448">
        <v>135</v>
      </c>
      <c r="I1253" s="447">
        <v>270</v>
      </c>
      <c r="J1253" s="460">
        <v>2</v>
      </c>
      <c r="K1253" s="448">
        <v>15.5</v>
      </c>
      <c r="L1253" s="448">
        <v>31</v>
      </c>
      <c r="M1253" s="448">
        <f t="shared" si="38"/>
        <v>-239</v>
      </c>
      <c r="N1253" s="448">
        <f t="shared" si="39"/>
        <v>-88.52</v>
      </c>
      <c r="O1253" s="461"/>
    </row>
    <row r="1254" s="419" customFormat="1" customHeight="1" spans="1:15">
      <c r="A1254" s="443" t="s">
        <v>3176</v>
      </c>
      <c r="B1254" s="444" t="s">
        <v>3177</v>
      </c>
      <c r="C1254" s="445"/>
      <c r="D1254" s="446" t="s">
        <v>679</v>
      </c>
      <c r="E1254" s="446" t="s">
        <v>682</v>
      </c>
      <c r="F1254" s="446" t="s">
        <v>671</v>
      </c>
      <c r="G1254" s="447">
        <v>2</v>
      </c>
      <c r="H1254" s="448">
        <v>15</v>
      </c>
      <c r="I1254" s="447">
        <v>30</v>
      </c>
      <c r="J1254" s="460">
        <v>2</v>
      </c>
      <c r="K1254" s="448">
        <v>1.72</v>
      </c>
      <c r="L1254" s="448">
        <v>3.44</v>
      </c>
      <c r="M1254" s="448">
        <f t="shared" si="38"/>
        <v>-26.56</v>
      </c>
      <c r="N1254" s="448">
        <f t="shared" si="39"/>
        <v>-88.53</v>
      </c>
      <c r="O1254" s="461"/>
    </row>
    <row r="1255" s="419" customFormat="1" customHeight="1" spans="1:15">
      <c r="A1255" s="443" t="s">
        <v>3178</v>
      </c>
      <c r="B1255" s="444" t="s">
        <v>3179</v>
      </c>
      <c r="C1255" s="445"/>
      <c r="D1255" s="446" t="s">
        <v>679</v>
      </c>
      <c r="E1255" s="446" t="s">
        <v>682</v>
      </c>
      <c r="F1255" s="446" t="s">
        <v>671</v>
      </c>
      <c r="G1255" s="447">
        <v>7</v>
      </c>
      <c r="H1255" s="448">
        <v>10</v>
      </c>
      <c r="I1255" s="447">
        <v>70</v>
      </c>
      <c r="J1255" s="460">
        <v>7</v>
      </c>
      <c r="K1255" s="448">
        <v>1.15</v>
      </c>
      <c r="L1255" s="448">
        <v>8.05</v>
      </c>
      <c r="M1255" s="448">
        <f t="shared" si="38"/>
        <v>-61.95</v>
      </c>
      <c r="N1255" s="448">
        <f t="shared" si="39"/>
        <v>-88.5</v>
      </c>
      <c r="O1255" s="461"/>
    </row>
    <row r="1256" s="419" customFormat="1" customHeight="1" spans="1:15">
      <c r="A1256" s="443" t="s">
        <v>3180</v>
      </c>
      <c r="B1256" s="444" t="s">
        <v>3181</v>
      </c>
      <c r="C1256" s="445"/>
      <c r="D1256" s="446" t="s">
        <v>679</v>
      </c>
      <c r="E1256" s="446" t="s">
        <v>682</v>
      </c>
      <c r="F1256" s="446" t="s">
        <v>671</v>
      </c>
      <c r="G1256" s="447">
        <v>1</v>
      </c>
      <c r="H1256" s="448">
        <v>24.29</v>
      </c>
      <c r="I1256" s="447">
        <v>24.29</v>
      </c>
      <c r="J1256" s="460">
        <v>1</v>
      </c>
      <c r="K1256" s="448">
        <v>2.79</v>
      </c>
      <c r="L1256" s="448">
        <v>2.79</v>
      </c>
      <c r="M1256" s="448">
        <f t="shared" si="38"/>
        <v>-21.5</v>
      </c>
      <c r="N1256" s="448">
        <f t="shared" si="39"/>
        <v>-88.51</v>
      </c>
      <c r="O1256" s="461"/>
    </row>
    <row r="1257" s="419" customFormat="1" customHeight="1" spans="1:15">
      <c r="A1257" s="443" t="s">
        <v>3182</v>
      </c>
      <c r="B1257" s="444" t="s">
        <v>3183</v>
      </c>
      <c r="C1257" s="445"/>
      <c r="D1257" s="446" t="s">
        <v>684</v>
      </c>
      <c r="E1257" s="446" t="s">
        <v>682</v>
      </c>
      <c r="F1257" s="446" t="s">
        <v>671</v>
      </c>
      <c r="G1257" s="447">
        <v>1</v>
      </c>
      <c r="H1257" s="448">
        <v>145.3</v>
      </c>
      <c r="I1257" s="447">
        <v>145.3</v>
      </c>
      <c r="J1257" s="460">
        <v>1</v>
      </c>
      <c r="K1257" s="448">
        <v>16.68</v>
      </c>
      <c r="L1257" s="448">
        <v>16.68</v>
      </c>
      <c r="M1257" s="448">
        <f t="shared" si="38"/>
        <v>-128.62</v>
      </c>
      <c r="N1257" s="448">
        <f t="shared" si="39"/>
        <v>-88.52</v>
      </c>
      <c r="O1257" s="461"/>
    </row>
    <row r="1258" s="419" customFormat="1" customHeight="1" spans="1:15">
      <c r="A1258" s="443" t="s">
        <v>3184</v>
      </c>
      <c r="B1258" s="444" t="s">
        <v>3185</v>
      </c>
      <c r="C1258" s="445"/>
      <c r="D1258" s="446" t="s">
        <v>703</v>
      </c>
      <c r="E1258" s="446" t="s">
        <v>667</v>
      </c>
      <c r="F1258" s="446" t="s">
        <v>671</v>
      </c>
      <c r="G1258" s="447">
        <v>1</v>
      </c>
      <c r="H1258" s="448">
        <v>14601.77</v>
      </c>
      <c r="I1258" s="447">
        <v>14601.77</v>
      </c>
      <c r="J1258" s="460">
        <v>1</v>
      </c>
      <c r="K1258" s="448">
        <v>5110.62</v>
      </c>
      <c r="L1258" s="448">
        <v>5110.62</v>
      </c>
      <c r="M1258" s="448">
        <f t="shared" si="38"/>
        <v>-9491.15</v>
      </c>
      <c r="N1258" s="448">
        <f t="shared" si="39"/>
        <v>-65</v>
      </c>
      <c r="O1258" s="461"/>
    </row>
    <row r="1259" s="419" customFormat="1" customHeight="1" spans="1:15">
      <c r="A1259" s="443" t="s">
        <v>3186</v>
      </c>
      <c r="B1259" s="444" t="s">
        <v>3187</v>
      </c>
      <c r="C1259" s="445"/>
      <c r="D1259" s="446" t="s">
        <v>3075</v>
      </c>
      <c r="E1259" s="446" t="s">
        <v>682</v>
      </c>
      <c r="F1259" s="446" t="s">
        <v>671</v>
      </c>
      <c r="G1259" s="447">
        <v>1</v>
      </c>
      <c r="H1259" s="448">
        <v>271.84</v>
      </c>
      <c r="I1259" s="447">
        <v>271.84</v>
      </c>
      <c r="J1259" s="460">
        <v>1</v>
      </c>
      <c r="K1259" s="448">
        <v>31.21</v>
      </c>
      <c r="L1259" s="448">
        <v>31.21</v>
      </c>
      <c r="M1259" s="448">
        <f t="shared" si="38"/>
        <v>-240.63</v>
      </c>
      <c r="N1259" s="448">
        <f t="shared" si="39"/>
        <v>-88.52</v>
      </c>
      <c r="O1259" s="461"/>
    </row>
    <row r="1260" s="419" customFormat="1" customHeight="1" spans="1:15">
      <c r="A1260" s="443" t="s">
        <v>3188</v>
      </c>
      <c r="B1260" s="444" t="s">
        <v>3189</v>
      </c>
      <c r="C1260" s="445"/>
      <c r="D1260" s="446" t="s">
        <v>679</v>
      </c>
      <c r="E1260" s="446" t="s">
        <v>667</v>
      </c>
      <c r="F1260" s="446" t="s">
        <v>671</v>
      </c>
      <c r="G1260" s="447">
        <v>1</v>
      </c>
      <c r="H1260" s="448">
        <v>14867.26</v>
      </c>
      <c r="I1260" s="447">
        <v>14867.26</v>
      </c>
      <c r="J1260" s="460">
        <v>1</v>
      </c>
      <c r="K1260" s="448">
        <v>5203.54</v>
      </c>
      <c r="L1260" s="448">
        <v>5203.54</v>
      </c>
      <c r="M1260" s="448">
        <f t="shared" si="38"/>
        <v>-9663.72</v>
      </c>
      <c r="N1260" s="448">
        <f t="shared" si="39"/>
        <v>-65</v>
      </c>
      <c r="O1260" s="461"/>
    </row>
    <row r="1261" s="419" customFormat="1" customHeight="1" spans="1:15">
      <c r="A1261" s="443" t="s">
        <v>3190</v>
      </c>
      <c r="B1261" s="444" t="s">
        <v>3191</v>
      </c>
      <c r="C1261" s="445"/>
      <c r="D1261" s="446" t="s">
        <v>679</v>
      </c>
      <c r="E1261" s="446" t="s">
        <v>682</v>
      </c>
      <c r="F1261" s="446" t="s">
        <v>671</v>
      </c>
      <c r="G1261" s="447">
        <v>6</v>
      </c>
      <c r="H1261" s="448">
        <v>58.26</v>
      </c>
      <c r="I1261" s="447">
        <v>349.54</v>
      </c>
      <c r="J1261" s="460">
        <v>6</v>
      </c>
      <c r="K1261" s="448">
        <v>6.69</v>
      </c>
      <c r="L1261" s="448">
        <v>40.14</v>
      </c>
      <c r="M1261" s="448">
        <f t="shared" si="38"/>
        <v>-309.4</v>
      </c>
      <c r="N1261" s="448">
        <f t="shared" si="39"/>
        <v>-88.52</v>
      </c>
      <c r="O1261" s="461"/>
    </row>
    <row r="1262" s="419" customFormat="1" customHeight="1" spans="1:15">
      <c r="A1262" s="443" t="s">
        <v>3192</v>
      </c>
      <c r="B1262" s="444" t="s">
        <v>3193</v>
      </c>
      <c r="C1262" s="445"/>
      <c r="D1262" s="446" t="s">
        <v>679</v>
      </c>
      <c r="E1262" s="446" t="s">
        <v>682</v>
      </c>
      <c r="F1262" s="446" t="s">
        <v>671</v>
      </c>
      <c r="G1262" s="447">
        <v>6</v>
      </c>
      <c r="H1262" s="448">
        <v>38.83</v>
      </c>
      <c r="I1262" s="447">
        <v>232.98</v>
      </c>
      <c r="J1262" s="460">
        <v>6</v>
      </c>
      <c r="K1262" s="448">
        <v>4.46</v>
      </c>
      <c r="L1262" s="448">
        <v>26.76</v>
      </c>
      <c r="M1262" s="448">
        <f t="shared" si="38"/>
        <v>-206.22</v>
      </c>
      <c r="N1262" s="448">
        <f t="shared" si="39"/>
        <v>-88.51</v>
      </c>
      <c r="O1262" s="461"/>
    </row>
    <row r="1263" s="419" customFormat="1" customHeight="1" spans="1:15">
      <c r="A1263" s="443" t="s">
        <v>3194</v>
      </c>
      <c r="B1263" s="444" t="s">
        <v>3195</v>
      </c>
      <c r="C1263" s="445"/>
      <c r="D1263" s="446" t="s">
        <v>679</v>
      </c>
      <c r="E1263" s="446" t="s">
        <v>667</v>
      </c>
      <c r="F1263" s="446" t="s">
        <v>671</v>
      </c>
      <c r="G1263" s="447">
        <v>14</v>
      </c>
      <c r="H1263" s="448">
        <v>72.89</v>
      </c>
      <c r="I1263" s="447">
        <v>1020.39</v>
      </c>
      <c r="J1263" s="460">
        <v>14</v>
      </c>
      <c r="K1263" s="448">
        <v>25.51</v>
      </c>
      <c r="L1263" s="448">
        <v>357.14</v>
      </c>
      <c r="M1263" s="448">
        <f t="shared" si="38"/>
        <v>-663.25</v>
      </c>
      <c r="N1263" s="448">
        <f t="shared" si="39"/>
        <v>-65</v>
      </c>
      <c r="O1263" s="461"/>
    </row>
    <row r="1264" s="419" customFormat="1" customHeight="1" spans="1:15">
      <c r="A1264" s="443" t="s">
        <v>3196</v>
      </c>
      <c r="B1264" s="444" t="s">
        <v>3197</v>
      </c>
      <c r="C1264" s="445"/>
      <c r="D1264" s="446" t="s">
        <v>679</v>
      </c>
      <c r="E1264" s="446" t="s">
        <v>682</v>
      </c>
      <c r="F1264" s="446" t="s">
        <v>671</v>
      </c>
      <c r="G1264" s="447">
        <v>7</v>
      </c>
      <c r="H1264" s="448">
        <v>71.24</v>
      </c>
      <c r="I1264" s="447">
        <v>498.71</v>
      </c>
      <c r="J1264" s="460">
        <v>7</v>
      </c>
      <c r="K1264" s="448">
        <v>8.18</v>
      </c>
      <c r="L1264" s="448">
        <v>57.26</v>
      </c>
      <c r="M1264" s="448">
        <f t="shared" si="38"/>
        <v>-441.45</v>
      </c>
      <c r="N1264" s="448">
        <f t="shared" si="39"/>
        <v>-88.52</v>
      </c>
      <c r="O1264" s="461"/>
    </row>
    <row r="1265" s="419" customFormat="1" customHeight="1" spans="1:15">
      <c r="A1265" s="443" t="s">
        <v>3198</v>
      </c>
      <c r="B1265" s="444" t="s">
        <v>3199</v>
      </c>
      <c r="C1265" s="445"/>
      <c r="D1265" s="446" t="s">
        <v>679</v>
      </c>
      <c r="E1265" s="446" t="s">
        <v>682</v>
      </c>
      <c r="F1265" s="446" t="s">
        <v>671</v>
      </c>
      <c r="G1265" s="447">
        <v>8</v>
      </c>
      <c r="H1265" s="448">
        <v>20.51</v>
      </c>
      <c r="I1265" s="447">
        <v>164.11</v>
      </c>
      <c r="J1265" s="460">
        <v>8</v>
      </c>
      <c r="K1265" s="448">
        <v>2.36</v>
      </c>
      <c r="L1265" s="448">
        <v>18.88</v>
      </c>
      <c r="M1265" s="448">
        <f t="shared" si="38"/>
        <v>-145.23</v>
      </c>
      <c r="N1265" s="448">
        <f t="shared" si="39"/>
        <v>-88.5</v>
      </c>
      <c r="O1265" s="461"/>
    </row>
    <row r="1266" s="419" customFormat="1" customHeight="1" spans="1:15">
      <c r="A1266" s="443" t="s">
        <v>3200</v>
      </c>
      <c r="B1266" s="444" t="s">
        <v>3201</v>
      </c>
      <c r="C1266" s="445"/>
      <c r="D1266" s="446" t="s">
        <v>679</v>
      </c>
      <c r="E1266" s="446" t="s">
        <v>682</v>
      </c>
      <c r="F1266" s="446" t="s">
        <v>671</v>
      </c>
      <c r="G1266" s="447">
        <v>6</v>
      </c>
      <c r="H1266" s="448">
        <v>23.93</v>
      </c>
      <c r="I1266" s="447">
        <v>143.59</v>
      </c>
      <c r="J1266" s="460">
        <v>6</v>
      </c>
      <c r="K1266" s="448">
        <v>2.75</v>
      </c>
      <c r="L1266" s="448">
        <v>16.5</v>
      </c>
      <c r="M1266" s="448">
        <f t="shared" si="38"/>
        <v>-127.09</v>
      </c>
      <c r="N1266" s="448">
        <f t="shared" si="39"/>
        <v>-88.51</v>
      </c>
      <c r="O1266" s="461"/>
    </row>
    <row r="1267" s="419" customFormat="1" customHeight="1" spans="1:15">
      <c r="A1267" s="443" t="s">
        <v>3202</v>
      </c>
      <c r="B1267" s="444" t="s">
        <v>3203</v>
      </c>
      <c r="C1267" s="445"/>
      <c r="D1267" s="446" t="s">
        <v>679</v>
      </c>
      <c r="E1267" s="446" t="s">
        <v>682</v>
      </c>
      <c r="F1267" s="446" t="s">
        <v>671</v>
      </c>
      <c r="G1267" s="447">
        <v>3</v>
      </c>
      <c r="H1267" s="448">
        <v>22.22</v>
      </c>
      <c r="I1267" s="447">
        <v>66.67</v>
      </c>
      <c r="J1267" s="460">
        <v>3</v>
      </c>
      <c r="K1267" s="448">
        <v>2.55</v>
      </c>
      <c r="L1267" s="448">
        <v>7.65</v>
      </c>
      <c r="M1267" s="448">
        <f t="shared" si="38"/>
        <v>-59.02</v>
      </c>
      <c r="N1267" s="448">
        <f t="shared" si="39"/>
        <v>-88.53</v>
      </c>
      <c r="O1267" s="461"/>
    </row>
    <row r="1268" s="419" customFormat="1" customHeight="1" spans="1:15">
      <c r="A1268" s="443" t="s">
        <v>3204</v>
      </c>
      <c r="B1268" s="444" t="s">
        <v>3205</v>
      </c>
      <c r="C1268" s="445"/>
      <c r="D1268" s="446" t="s">
        <v>684</v>
      </c>
      <c r="E1268" s="446" t="s">
        <v>682</v>
      </c>
      <c r="F1268" s="446" t="s">
        <v>671</v>
      </c>
      <c r="G1268" s="447">
        <v>1</v>
      </c>
      <c r="H1268" s="448">
        <v>85.47</v>
      </c>
      <c r="I1268" s="447">
        <v>85.47</v>
      </c>
      <c r="J1268" s="460">
        <v>1</v>
      </c>
      <c r="K1268" s="448">
        <v>9.81</v>
      </c>
      <c r="L1268" s="448">
        <v>9.81</v>
      </c>
      <c r="M1268" s="448">
        <f t="shared" si="38"/>
        <v>-75.66</v>
      </c>
      <c r="N1268" s="448">
        <f t="shared" si="39"/>
        <v>-88.52</v>
      </c>
      <c r="O1268" s="461"/>
    </row>
    <row r="1269" s="419" customFormat="1" customHeight="1" spans="1:15">
      <c r="A1269" s="443" t="s">
        <v>3206</v>
      </c>
      <c r="B1269" s="444" t="s">
        <v>3207</v>
      </c>
      <c r="C1269" s="445"/>
      <c r="D1269" s="446" t="s">
        <v>679</v>
      </c>
      <c r="E1269" s="446" t="s">
        <v>682</v>
      </c>
      <c r="F1269" s="446" t="s">
        <v>671</v>
      </c>
      <c r="G1269" s="447">
        <v>12</v>
      </c>
      <c r="H1269" s="448">
        <v>27.67</v>
      </c>
      <c r="I1269" s="447">
        <v>332.04</v>
      </c>
      <c r="J1269" s="460">
        <v>12</v>
      </c>
      <c r="K1269" s="448">
        <v>3.18</v>
      </c>
      <c r="L1269" s="448">
        <v>38.16</v>
      </c>
      <c r="M1269" s="448">
        <f t="shared" si="38"/>
        <v>-293.88</v>
      </c>
      <c r="N1269" s="448">
        <f t="shared" si="39"/>
        <v>-88.51</v>
      </c>
      <c r="O1269" s="461"/>
    </row>
    <row r="1270" s="419" customFormat="1" customHeight="1" spans="1:15">
      <c r="A1270" s="443" t="s">
        <v>3208</v>
      </c>
      <c r="B1270" s="444" t="s">
        <v>3209</v>
      </c>
      <c r="C1270" s="445"/>
      <c r="D1270" s="446" t="s">
        <v>679</v>
      </c>
      <c r="E1270" s="446" t="s">
        <v>682</v>
      </c>
      <c r="F1270" s="446" t="s">
        <v>671</v>
      </c>
      <c r="G1270" s="447">
        <v>2</v>
      </c>
      <c r="H1270" s="448">
        <v>34.96</v>
      </c>
      <c r="I1270" s="447">
        <v>69.91</v>
      </c>
      <c r="J1270" s="460">
        <v>2</v>
      </c>
      <c r="K1270" s="448">
        <v>4.01</v>
      </c>
      <c r="L1270" s="448">
        <v>8.02</v>
      </c>
      <c r="M1270" s="448">
        <f t="shared" si="38"/>
        <v>-61.89</v>
      </c>
      <c r="N1270" s="448">
        <f t="shared" si="39"/>
        <v>-88.53</v>
      </c>
      <c r="O1270" s="461"/>
    </row>
    <row r="1271" s="419" customFormat="1" customHeight="1" spans="1:15">
      <c r="A1271" s="443" t="s">
        <v>3210</v>
      </c>
      <c r="B1271" s="444" t="s">
        <v>3211</v>
      </c>
      <c r="C1271" s="445"/>
      <c r="D1271" s="446" t="s">
        <v>679</v>
      </c>
      <c r="E1271" s="446" t="s">
        <v>682</v>
      </c>
      <c r="F1271" s="446" t="s">
        <v>671</v>
      </c>
      <c r="G1271" s="447">
        <v>10</v>
      </c>
      <c r="H1271" s="448">
        <v>35.08</v>
      </c>
      <c r="I1271" s="447">
        <v>350.83</v>
      </c>
      <c r="J1271" s="460">
        <v>10</v>
      </c>
      <c r="K1271" s="448">
        <v>4.03</v>
      </c>
      <c r="L1271" s="448">
        <v>40.3</v>
      </c>
      <c r="M1271" s="448">
        <f t="shared" si="38"/>
        <v>-310.53</v>
      </c>
      <c r="N1271" s="448">
        <f t="shared" si="39"/>
        <v>-88.51</v>
      </c>
      <c r="O1271" s="461"/>
    </row>
    <row r="1272" s="419" customFormat="1" customHeight="1" spans="1:15">
      <c r="A1272" s="443" t="s">
        <v>3212</v>
      </c>
      <c r="B1272" s="444" t="s">
        <v>3213</v>
      </c>
      <c r="C1272" s="445"/>
      <c r="D1272" s="446" t="s">
        <v>679</v>
      </c>
      <c r="E1272" s="446" t="s">
        <v>682</v>
      </c>
      <c r="F1272" s="446" t="s">
        <v>671</v>
      </c>
      <c r="G1272" s="447">
        <v>1</v>
      </c>
      <c r="H1272" s="448">
        <v>589.95</v>
      </c>
      <c r="I1272" s="447">
        <v>589.95</v>
      </c>
      <c r="J1272" s="460">
        <v>1</v>
      </c>
      <c r="K1272" s="448">
        <v>67.73</v>
      </c>
      <c r="L1272" s="448">
        <v>67.73</v>
      </c>
      <c r="M1272" s="448">
        <f t="shared" si="38"/>
        <v>-522.22</v>
      </c>
      <c r="N1272" s="448">
        <f t="shared" si="39"/>
        <v>-88.52</v>
      </c>
      <c r="O1272" s="461"/>
    </row>
    <row r="1273" s="419" customFormat="1" customHeight="1" spans="1:15">
      <c r="A1273" s="443" t="s">
        <v>3214</v>
      </c>
      <c r="B1273" s="444" t="s">
        <v>3215</v>
      </c>
      <c r="C1273" s="445"/>
      <c r="D1273" s="446" t="s">
        <v>703</v>
      </c>
      <c r="E1273" s="446" t="s">
        <v>685</v>
      </c>
      <c r="F1273" s="446" t="s">
        <v>671</v>
      </c>
      <c r="G1273" s="447">
        <v>2</v>
      </c>
      <c r="H1273" s="448">
        <v>205</v>
      </c>
      <c r="I1273" s="447">
        <v>410</v>
      </c>
      <c r="J1273" s="460">
        <v>2</v>
      </c>
      <c r="K1273" s="448">
        <v>22.3</v>
      </c>
      <c r="L1273" s="448">
        <v>44.6</v>
      </c>
      <c r="M1273" s="448">
        <f t="shared" si="38"/>
        <v>-365.4</v>
      </c>
      <c r="N1273" s="448">
        <f t="shared" si="39"/>
        <v>-89.12</v>
      </c>
      <c r="O1273" s="461"/>
    </row>
    <row r="1274" s="419" customFormat="1" customHeight="1" spans="1:15">
      <c r="A1274" s="443" t="s">
        <v>3216</v>
      </c>
      <c r="B1274" s="444" t="s">
        <v>3217</v>
      </c>
      <c r="C1274" s="445"/>
      <c r="D1274" s="446" t="s">
        <v>679</v>
      </c>
      <c r="E1274" s="446" t="s">
        <v>685</v>
      </c>
      <c r="F1274" s="446" t="s">
        <v>671</v>
      </c>
      <c r="G1274" s="447">
        <v>9</v>
      </c>
      <c r="H1274" s="448">
        <v>25</v>
      </c>
      <c r="I1274" s="447">
        <v>225</v>
      </c>
      <c r="J1274" s="460">
        <v>9</v>
      </c>
      <c r="K1274" s="448">
        <v>2.72</v>
      </c>
      <c r="L1274" s="448">
        <v>24.48</v>
      </c>
      <c r="M1274" s="448">
        <f t="shared" si="38"/>
        <v>-200.52</v>
      </c>
      <c r="N1274" s="448">
        <f t="shared" si="39"/>
        <v>-89.12</v>
      </c>
      <c r="O1274" s="461"/>
    </row>
    <row r="1275" s="419" customFormat="1" customHeight="1" spans="1:15">
      <c r="A1275" s="443" t="s">
        <v>3218</v>
      </c>
      <c r="B1275" s="444" t="s">
        <v>3219</v>
      </c>
      <c r="C1275" s="445"/>
      <c r="D1275" s="446" t="s">
        <v>679</v>
      </c>
      <c r="E1275" s="446" t="s">
        <v>685</v>
      </c>
      <c r="F1275" s="446" t="s">
        <v>671</v>
      </c>
      <c r="G1275" s="447">
        <v>5</v>
      </c>
      <c r="H1275" s="448">
        <v>25</v>
      </c>
      <c r="I1275" s="447">
        <v>125</v>
      </c>
      <c r="J1275" s="460">
        <v>5</v>
      </c>
      <c r="K1275" s="448">
        <v>2.72</v>
      </c>
      <c r="L1275" s="448">
        <v>13.6</v>
      </c>
      <c r="M1275" s="448">
        <f t="shared" si="38"/>
        <v>-111.4</v>
      </c>
      <c r="N1275" s="448">
        <f t="shared" si="39"/>
        <v>-89.12</v>
      </c>
      <c r="O1275" s="461"/>
    </row>
    <row r="1276" s="419" customFormat="1" customHeight="1" spans="1:15">
      <c r="A1276" s="443" t="s">
        <v>3220</v>
      </c>
      <c r="B1276" s="444" t="s">
        <v>3221</v>
      </c>
      <c r="C1276" s="445"/>
      <c r="D1276" s="446" t="s">
        <v>679</v>
      </c>
      <c r="E1276" s="446" t="s">
        <v>685</v>
      </c>
      <c r="F1276" s="446" t="s">
        <v>671</v>
      </c>
      <c r="G1276" s="447">
        <v>5</v>
      </c>
      <c r="H1276" s="448">
        <v>82.52</v>
      </c>
      <c r="I1276" s="447">
        <v>412.62</v>
      </c>
      <c r="J1276" s="460">
        <v>5</v>
      </c>
      <c r="K1276" s="448">
        <v>8.98</v>
      </c>
      <c r="L1276" s="448">
        <v>44.9</v>
      </c>
      <c r="M1276" s="448">
        <f t="shared" si="38"/>
        <v>-367.72</v>
      </c>
      <c r="N1276" s="448">
        <f t="shared" si="39"/>
        <v>-89.12</v>
      </c>
      <c r="O1276" s="461"/>
    </row>
    <row r="1277" s="419" customFormat="1" customHeight="1" spans="1:15">
      <c r="A1277" s="443" t="s">
        <v>3222</v>
      </c>
      <c r="B1277" s="444" t="s">
        <v>3223</v>
      </c>
      <c r="C1277" s="445"/>
      <c r="D1277" s="446" t="s">
        <v>684</v>
      </c>
      <c r="E1277" s="446" t="s">
        <v>667</v>
      </c>
      <c r="F1277" s="446" t="s">
        <v>671</v>
      </c>
      <c r="G1277" s="447">
        <v>4</v>
      </c>
      <c r="H1277" s="448">
        <v>116.28</v>
      </c>
      <c r="I1277" s="447">
        <v>465.1</v>
      </c>
      <c r="J1277" s="460">
        <v>4</v>
      </c>
      <c r="K1277" s="448">
        <v>40.7</v>
      </c>
      <c r="L1277" s="448">
        <v>162.8</v>
      </c>
      <c r="M1277" s="448">
        <f t="shared" si="38"/>
        <v>-302.3</v>
      </c>
      <c r="N1277" s="448">
        <f t="shared" si="39"/>
        <v>-65</v>
      </c>
      <c r="O1277" s="461"/>
    </row>
    <row r="1278" s="419" customFormat="1" customHeight="1" spans="1:15">
      <c r="A1278" s="443" t="s">
        <v>3224</v>
      </c>
      <c r="B1278" s="444" t="s">
        <v>3225</v>
      </c>
      <c r="C1278" s="445"/>
      <c r="D1278" s="446" t="s">
        <v>679</v>
      </c>
      <c r="E1278" s="446" t="s">
        <v>667</v>
      </c>
      <c r="F1278" s="446" t="s">
        <v>671</v>
      </c>
      <c r="G1278" s="447">
        <v>5</v>
      </c>
      <c r="H1278" s="448">
        <v>31.86</v>
      </c>
      <c r="I1278" s="447">
        <v>159.28</v>
      </c>
      <c r="J1278" s="460">
        <v>5</v>
      </c>
      <c r="K1278" s="448">
        <v>11.15</v>
      </c>
      <c r="L1278" s="448">
        <v>55.75</v>
      </c>
      <c r="M1278" s="448">
        <f t="shared" si="38"/>
        <v>-103.53</v>
      </c>
      <c r="N1278" s="448">
        <f t="shared" si="39"/>
        <v>-65</v>
      </c>
      <c r="O1278" s="461"/>
    </row>
    <row r="1279" s="419" customFormat="1" customHeight="1" spans="1:15">
      <c r="A1279" s="443" t="s">
        <v>3226</v>
      </c>
      <c r="B1279" s="444" t="s">
        <v>3227</v>
      </c>
      <c r="C1279" s="445"/>
      <c r="D1279" s="446" t="s">
        <v>679</v>
      </c>
      <c r="E1279" s="446" t="s">
        <v>667</v>
      </c>
      <c r="F1279" s="446" t="s">
        <v>671</v>
      </c>
      <c r="G1279" s="447">
        <v>5</v>
      </c>
      <c r="H1279" s="448">
        <v>23.01</v>
      </c>
      <c r="I1279" s="447">
        <v>115.04</v>
      </c>
      <c r="J1279" s="460">
        <v>5</v>
      </c>
      <c r="K1279" s="448">
        <v>8.05</v>
      </c>
      <c r="L1279" s="448">
        <v>40.25</v>
      </c>
      <c r="M1279" s="448">
        <f t="shared" si="38"/>
        <v>-74.79</v>
      </c>
      <c r="N1279" s="448">
        <f t="shared" si="39"/>
        <v>-65.01</v>
      </c>
      <c r="O1279" s="461"/>
    </row>
    <row r="1280" s="419" customFormat="1" customHeight="1" spans="1:15">
      <c r="A1280" s="443" t="s">
        <v>3228</v>
      </c>
      <c r="B1280" s="444" t="s">
        <v>3229</v>
      </c>
      <c r="C1280" s="445"/>
      <c r="D1280" s="446" t="s">
        <v>679</v>
      </c>
      <c r="E1280" s="446" t="s">
        <v>667</v>
      </c>
      <c r="F1280" s="446" t="s">
        <v>671</v>
      </c>
      <c r="G1280" s="447">
        <v>9</v>
      </c>
      <c r="H1280" s="448">
        <v>66.37</v>
      </c>
      <c r="I1280" s="447">
        <v>597.35</v>
      </c>
      <c r="J1280" s="460">
        <v>9</v>
      </c>
      <c r="K1280" s="448">
        <v>23.23</v>
      </c>
      <c r="L1280" s="448">
        <v>209.07</v>
      </c>
      <c r="M1280" s="448">
        <f t="shared" si="38"/>
        <v>-388.28</v>
      </c>
      <c r="N1280" s="448">
        <f t="shared" si="39"/>
        <v>-65</v>
      </c>
      <c r="O1280" s="461"/>
    </row>
    <row r="1281" s="419" customFormat="1" customHeight="1" spans="1:15">
      <c r="A1281" s="443" t="s">
        <v>3230</v>
      </c>
      <c r="B1281" s="444" t="s">
        <v>3231</v>
      </c>
      <c r="C1281" s="445"/>
      <c r="D1281" s="446" t="s">
        <v>679</v>
      </c>
      <c r="E1281" s="446" t="s">
        <v>685</v>
      </c>
      <c r="F1281" s="446" t="s">
        <v>671</v>
      </c>
      <c r="G1281" s="447">
        <v>1</v>
      </c>
      <c r="H1281" s="448">
        <v>343.57</v>
      </c>
      <c r="I1281" s="447">
        <v>343.57</v>
      </c>
      <c r="J1281" s="460">
        <v>1</v>
      </c>
      <c r="K1281" s="448">
        <v>37.38</v>
      </c>
      <c r="L1281" s="448">
        <v>37.38</v>
      </c>
      <c r="M1281" s="448">
        <f t="shared" si="38"/>
        <v>-306.19</v>
      </c>
      <c r="N1281" s="448">
        <f t="shared" si="39"/>
        <v>-89.12</v>
      </c>
      <c r="O1281" s="461"/>
    </row>
    <row r="1282" s="419" customFormat="1" customHeight="1" spans="1:15">
      <c r="A1282" s="443" t="s">
        <v>3232</v>
      </c>
      <c r="B1282" s="444" t="s">
        <v>3233</v>
      </c>
      <c r="C1282" s="445"/>
      <c r="D1282" s="446" t="s">
        <v>679</v>
      </c>
      <c r="E1282" s="446" t="s">
        <v>685</v>
      </c>
      <c r="F1282" s="446" t="s">
        <v>671</v>
      </c>
      <c r="G1282" s="447">
        <v>3</v>
      </c>
      <c r="H1282" s="448">
        <v>32.48</v>
      </c>
      <c r="I1282" s="447">
        <v>97.44</v>
      </c>
      <c r="J1282" s="460">
        <v>3</v>
      </c>
      <c r="K1282" s="448">
        <v>3.53</v>
      </c>
      <c r="L1282" s="448">
        <v>10.59</v>
      </c>
      <c r="M1282" s="448">
        <f t="shared" si="38"/>
        <v>-86.85</v>
      </c>
      <c r="N1282" s="448">
        <f t="shared" si="39"/>
        <v>-89.13</v>
      </c>
      <c r="O1282" s="461"/>
    </row>
    <row r="1283" s="419" customFormat="1" customHeight="1" spans="1:15">
      <c r="A1283" s="443" t="s">
        <v>3234</v>
      </c>
      <c r="B1283" s="444" t="s">
        <v>3235</v>
      </c>
      <c r="C1283" s="445"/>
      <c r="D1283" s="446" t="s">
        <v>679</v>
      </c>
      <c r="E1283" s="446" t="s">
        <v>667</v>
      </c>
      <c r="F1283" s="446" t="s">
        <v>671</v>
      </c>
      <c r="G1283" s="447">
        <v>13</v>
      </c>
      <c r="H1283" s="448">
        <v>30.97</v>
      </c>
      <c r="I1283" s="447">
        <v>402.66</v>
      </c>
      <c r="J1283" s="460">
        <v>13</v>
      </c>
      <c r="K1283" s="448">
        <v>10.84</v>
      </c>
      <c r="L1283" s="448">
        <v>140.92</v>
      </c>
      <c r="M1283" s="448">
        <f t="shared" si="38"/>
        <v>-261.74</v>
      </c>
      <c r="N1283" s="448">
        <f t="shared" si="39"/>
        <v>-65</v>
      </c>
      <c r="O1283" s="461"/>
    </row>
    <row r="1284" s="419" customFormat="1" customHeight="1" spans="1:15">
      <c r="A1284" s="443" t="s">
        <v>3236</v>
      </c>
      <c r="B1284" s="444" t="s">
        <v>3237</v>
      </c>
      <c r="C1284" s="445"/>
      <c r="D1284" s="446" t="s">
        <v>679</v>
      </c>
      <c r="E1284" s="446" t="s">
        <v>667</v>
      </c>
      <c r="F1284" s="446" t="s">
        <v>671</v>
      </c>
      <c r="G1284" s="447">
        <v>3</v>
      </c>
      <c r="H1284" s="448">
        <v>79.65</v>
      </c>
      <c r="I1284" s="447">
        <v>238.94</v>
      </c>
      <c r="J1284" s="460">
        <v>3</v>
      </c>
      <c r="K1284" s="448">
        <v>27.88</v>
      </c>
      <c r="L1284" s="448">
        <v>83.64</v>
      </c>
      <c r="M1284" s="448">
        <f t="shared" si="38"/>
        <v>-155.3</v>
      </c>
      <c r="N1284" s="448">
        <f t="shared" si="39"/>
        <v>-65</v>
      </c>
      <c r="O1284" s="461"/>
    </row>
    <row r="1285" s="419" customFormat="1" customHeight="1" spans="1:15">
      <c r="A1285" s="443" t="s">
        <v>3238</v>
      </c>
      <c r="B1285" s="444" t="s">
        <v>3239</v>
      </c>
      <c r="C1285" s="445"/>
      <c r="D1285" s="446" t="s">
        <v>679</v>
      </c>
      <c r="E1285" s="446" t="s">
        <v>667</v>
      </c>
      <c r="F1285" s="446" t="s">
        <v>671</v>
      </c>
      <c r="G1285" s="447">
        <v>1</v>
      </c>
      <c r="H1285" s="448">
        <v>336.28</v>
      </c>
      <c r="I1285" s="447">
        <v>336.28</v>
      </c>
      <c r="J1285" s="460">
        <v>1</v>
      </c>
      <c r="K1285" s="448">
        <v>117.7</v>
      </c>
      <c r="L1285" s="448">
        <v>117.7</v>
      </c>
      <c r="M1285" s="448">
        <f t="shared" si="38"/>
        <v>-218.58</v>
      </c>
      <c r="N1285" s="448">
        <f t="shared" si="39"/>
        <v>-65</v>
      </c>
      <c r="O1285" s="461"/>
    </row>
    <row r="1286" s="419" customFormat="1" customHeight="1" spans="1:15">
      <c r="A1286" s="443" t="s">
        <v>3240</v>
      </c>
      <c r="B1286" s="444" t="s">
        <v>3241</v>
      </c>
      <c r="C1286" s="445"/>
      <c r="D1286" s="446" t="s">
        <v>679</v>
      </c>
      <c r="E1286" s="446" t="s">
        <v>667</v>
      </c>
      <c r="F1286" s="446" t="s">
        <v>671</v>
      </c>
      <c r="G1286" s="447">
        <v>1</v>
      </c>
      <c r="H1286" s="448">
        <v>355.05</v>
      </c>
      <c r="I1286" s="447">
        <v>355.05</v>
      </c>
      <c r="J1286" s="460">
        <v>1</v>
      </c>
      <c r="K1286" s="448">
        <v>124.27</v>
      </c>
      <c r="L1286" s="448">
        <v>124.27</v>
      </c>
      <c r="M1286" s="448">
        <f t="shared" si="38"/>
        <v>-230.78</v>
      </c>
      <c r="N1286" s="448">
        <f t="shared" si="39"/>
        <v>-65</v>
      </c>
      <c r="O1286" s="461"/>
    </row>
    <row r="1287" s="419" customFormat="1" customHeight="1" spans="1:15">
      <c r="A1287" s="443" t="s">
        <v>3242</v>
      </c>
      <c r="B1287" s="444" t="s">
        <v>3243</v>
      </c>
      <c r="C1287" s="445"/>
      <c r="D1287" s="446" t="s">
        <v>679</v>
      </c>
      <c r="E1287" s="446" t="s">
        <v>685</v>
      </c>
      <c r="F1287" s="446" t="s">
        <v>671</v>
      </c>
      <c r="G1287" s="447">
        <v>2</v>
      </c>
      <c r="H1287" s="448">
        <v>16.67</v>
      </c>
      <c r="I1287" s="447">
        <v>33.33</v>
      </c>
      <c r="J1287" s="460">
        <v>2</v>
      </c>
      <c r="K1287" s="448">
        <v>1.81</v>
      </c>
      <c r="L1287" s="448">
        <v>3.62</v>
      </c>
      <c r="M1287" s="448">
        <f t="shared" si="38"/>
        <v>-29.71</v>
      </c>
      <c r="N1287" s="448">
        <f t="shared" si="39"/>
        <v>-89.14</v>
      </c>
      <c r="O1287" s="461"/>
    </row>
    <row r="1288" s="419" customFormat="1" customHeight="1" spans="1:15">
      <c r="A1288" s="443" t="s">
        <v>3244</v>
      </c>
      <c r="B1288" s="444" t="s">
        <v>3245</v>
      </c>
      <c r="C1288" s="445"/>
      <c r="D1288" s="446" t="s">
        <v>677</v>
      </c>
      <c r="E1288" s="446" t="s">
        <v>685</v>
      </c>
      <c r="F1288" s="446" t="s">
        <v>671</v>
      </c>
      <c r="G1288" s="447">
        <v>1</v>
      </c>
      <c r="H1288" s="448">
        <v>260</v>
      </c>
      <c r="I1288" s="447">
        <v>260</v>
      </c>
      <c r="J1288" s="460">
        <v>1</v>
      </c>
      <c r="K1288" s="448">
        <v>28.29</v>
      </c>
      <c r="L1288" s="448">
        <v>28.29</v>
      </c>
      <c r="M1288" s="448">
        <f t="shared" ref="M1288:M1351" si="40">L1288-I1288</f>
        <v>-231.71</v>
      </c>
      <c r="N1288" s="448">
        <f t="shared" ref="N1288:N1351" si="41">IF(I1288=0,0,ROUND(M1288/I1288*100,2))</f>
        <v>-89.12</v>
      </c>
      <c r="O1288" s="461"/>
    </row>
    <row r="1289" s="419" customFormat="1" customHeight="1" spans="1:15">
      <c r="A1289" s="443" t="s">
        <v>3246</v>
      </c>
      <c r="B1289" s="444" t="s">
        <v>3247</v>
      </c>
      <c r="C1289" s="445"/>
      <c r="D1289" s="446" t="s">
        <v>679</v>
      </c>
      <c r="E1289" s="446" t="s">
        <v>685</v>
      </c>
      <c r="F1289" s="446" t="s">
        <v>671</v>
      </c>
      <c r="G1289" s="447">
        <v>4</v>
      </c>
      <c r="H1289" s="448">
        <v>498.93</v>
      </c>
      <c r="I1289" s="447">
        <v>1995.73</v>
      </c>
      <c r="J1289" s="460">
        <v>4</v>
      </c>
      <c r="K1289" s="448">
        <v>54.28</v>
      </c>
      <c r="L1289" s="448">
        <v>217.12</v>
      </c>
      <c r="M1289" s="448">
        <f t="shared" si="40"/>
        <v>-1778.61</v>
      </c>
      <c r="N1289" s="448">
        <f t="shared" si="41"/>
        <v>-89.12</v>
      </c>
      <c r="O1289" s="461"/>
    </row>
    <row r="1290" s="419" customFormat="1" customHeight="1" spans="1:15">
      <c r="A1290" s="443" t="s">
        <v>3248</v>
      </c>
      <c r="B1290" s="444" t="s">
        <v>3249</v>
      </c>
      <c r="C1290" s="445"/>
      <c r="D1290" s="446" t="s">
        <v>679</v>
      </c>
      <c r="E1290" s="446" t="s">
        <v>685</v>
      </c>
      <c r="F1290" s="446" t="s">
        <v>671</v>
      </c>
      <c r="G1290" s="447">
        <v>4</v>
      </c>
      <c r="H1290" s="448">
        <v>1973.5</v>
      </c>
      <c r="I1290" s="447">
        <v>7894.01</v>
      </c>
      <c r="J1290" s="460">
        <v>4</v>
      </c>
      <c r="K1290" s="448">
        <v>214.72</v>
      </c>
      <c r="L1290" s="448">
        <v>858.88</v>
      </c>
      <c r="M1290" s="448">
        <f t="shared" si="40"/>
        <v>-7035.13</v>
      </c>
      <c r="N1290" s="448">
        <f t="shared" si="41"/>
        <v>-89.12</v>
      </c>
      <c r="O1290" s="461"/>
    </row>
    <row r="1291" s="419" customFormat="1" customHeight="1" spans="1:15">
      <c r="A1291" s="443" t="s">
        <v>3250</v>
      </c>
      <c r="B1291" s="444" t="s">
        <v>3251</v>
      </c>
      <c r="C1291" s="445"/>
      <c r="D1291" s="446" t="s">
        <v>679</v>
      </c>
      <c r="E1291" s="446" t="s">
        <v>685</v>
      </c>
      <c r="F1291" s="446" t="s">
        <v>671</v>
      </c>
      <c r="G1291" s="447">
        <v>1</v>
      </c>
      <c r="H1291" s="448">
        <v>188.03</v>
      </c>
      <c r="I1291" s="447">
        <v>188.03</v>
      </c>
      <c r="J1291" s="460">
        <v>1</v>
      </c>
      <c r="K1291" s="448">
        <v>20.46</v>
      </c>
      <c r="L1291" s="448">
        <v>20.46</v>
      </c>
      <c r="M1291" s="448">
        <f t="shared" si="40"/>
        <v>-167.57</v>
      </c>
      <c r="N1291" s="448">
        <f t="shared" si="41"/>
        <v>-89.12</v>
      </c>
      <c r="O1291" s="461"/>
    </row>
    <row r="1292" s="419" customFormat="1" customHeight="1" spans="1:15">
      <c r="A1292" s="443" t="s">
        <v>3252</v>
      </c>
      <c r="B1292" s="444" t="s">
        <v>3253</v>
      </c>
      <c r="C1292" s="445"/>
      <c r="D1292" s="446" t="s">
        <v>679</v>
      </c>
      <c r="E1292" s="446" t="s">
        <v>685</v>
      </c>
      <c r="F1292" s="446" t="s">
        <v>671</v>
      </c>
      <c r="G1292" s="447">
        <v>4</v>
      </c>
      <c r="H1292" s="448">
        <v>81.9</v>
      </c>
      <c r="I1292" s="447">
        <v>327.58</v>
      </c>
      <c r="J1292" s="460">
        <v>4</v>
      </c>
      <c r="K1292" s="448">
        <v>8.91</v>
      </c>
      <c r="L1292" s="448">
        <v>35.64</v>
      </c>
      <c r="M1292" s="448">
        <f t="shared" si="40"/>
        <v>-291.94</v>
      </c>
      <c r="N1292" s="448">
        <f t="shared" si="41"/>
        <v>-89.12</v>
      </c>
      <c r="O1292" s="461"/>
    </row>
    <row r="1293" s="419" customFormat="1" customHeight="1" spans="1:15">
      <c r="A1293" s="443" t="s">
        <v>3254</v>
      </c>
      <c r="B1293" s="444" t="s">
        <v>3255</v>
      </c>
      <c r="C1293" s="445"/>
      <c r="D1293" s="446" t="s">
        <v>679</v>
      </c>
      <c r="E1293" s="446" t="s">
        <v>685</v>
      </c>
      <c r="F1293" s="446" t="s">
        <v>671</v>
      </c>
      <c r="G1293" s="447">
        <v>29</v>
      </c>
      <c r="H1293" s="448">
        <v>0.43</v>
      </c>
      <c r="I1293" s="447">
        <v>12.39</v>
      </c>
      <c r="J1293" s="460">
        <v>29</v>
      </c>
      <c r="K1293" s="448">
        <v>0.05</v>
      </c>
      <c r="L1293" s="448">
        <v>1.45</v>
      </c>
      <c r="M1293" s="448">
        <f t="shared" si="40"/>
        <v>-10.94</v>
      </c>
      <c r="N1293" s="448">
        <f t="shared" si="41"/>
        <v>-88.3</v>
      </c>
      <c r="O1293" s="461"/>
    </row>
    <row r="1294" s="419" customFormat="1" customHeight="1" spans="1:15">
      <c r="A1294" s="443" t="s">
        <v>3256</v>
      </c>
      <c r="B1294" s="444" t="s">
        <v>3257</v>
      </c>
      <c r="C1294" s="445"/>
      <c r="D1294" s="446" t="s">
        <v>679</v>
      </c>
      <c r="E1294" s="446" t="s">
        <v>685</v>
      </c>
      <c r="F1294" s="446" t="s">
        <v>671</v>
      </c>
      <c r="G1294" s="447">
        <v>1</v>
      </c>
      <c r="H1294" s="448">
        <v>20</v>
      </c>
      <c r="I1294" s="447">
        <v>20</v>
      </c>
      <c r="J1294" s="460">
        <v>1</v>
      </c>
      <c r="K1294" s="448">
        <v>2.18</v>
      </c>
      <c r="L1294" s="448">
        <v>2.18</v>
      </c>
      <c r="M1294" s="448">
        <f t="shared" si="40"/>
        <v>-17.82</v>
      </c>
      <c r="N1294" s="448">
        <f t="shared" si="41"/>
        <v>-89.1</v>
      </c>
      <c r="O1294" s="461"/>
    </row>
    <row r="1295" s="419" customFormat="1" customHeight="1" spans="1:15">
      <c r="A1295" s="443" t="s">
        <v>3258</v>
      </c>
      <c r="B1295" s="444" t="s">
        <v>3259</v>
      </c>
      <c r="C1295" s="445"/>
      <c r="D1295" s="446" t="s">
        <v>679</v>
      </c>
      <c r="E1295" s="446" t="s">
        <v>685</v>
      </c>
      <c r="F1295" s="446" t="s">
        <v>671</v>
      </c>
      <c r="G1295" s="447">
        <v>3</v>
      </c>
      <c r="H1295" s="448">
        <v>5</v>
      </c>
      <c r="I1295" s="447">
        <v>15</v>
      </c>
      <c r="J1295" s="460">
        <v>3</v>
      </c>
      <c r="K1295" s="448">
        <v>0.54</v>
      </c>
      <c r="L1295" s="448">
        <v>1.62</v>
      </c>
      <c r="M1295" s="448">
        <f t="shared" si="40"/>
        <v>-13.38</v>
      </c>
      <c r="N1295" s="448">
        <f t="shared" si="41"/>
        <v>-89.2</v>
      </c>
      <c r="O1295" s="461"/>
    </row>
    <row r="1296" s="419" customFormat="1" customHeight="1" spans="1:15">
      <c r="A1296" s="443" t="s">
        <v>3260</v>
      </c>
      <c r="B1296" s="444" t="s">
        <v>3261</v>
      </c>
      <c r="C1296" s="445"/>
      <c r="D1296" s="446" t="s">
        <v>679</v>
      </c>
      <c r="E1296" s="446" t="s">
        <v>667</v>
      </c>
      <c r="F1296" s="446" t="s">
        <v>671</v>
      </c>
      <c r="G1296" s="447">
        <v>1</v>
      </c>
      <c r="H1296" s="448">
        <v>35.4</v>
      </c>
      <c r="I1296" s="447">
        <v>35.4</v>
      </c>
      <c r="J1296" s="460">
        <v>1</v>
      </c>
      <c r="K1296" s="448">
        <v>12.39</v>
      </c>
      <c r="L1296" s="448">
        <v>12.39</v>
      </c>
      <c r="M1296" s="448">
        <f t="shared" si="40"/>
        <v>-23.01</v>
      </c>
      <c r="N1296" s="448">
        <f t="shared" si="41"/>
        <v>-65</v>
      </c>
      <c r="O1296" s="461"/>
    </row>
    <row r="1297" s="419" customFormat="1" customHeight="1" spans="1:15">
      <c r="A1297" s="443" t="s">
        <v>3262</v>
      </c>
      <c r="B1297" s="444" t="s">
        <v>3263</v>
      </c>
      <c r="C1297" s="445"/>
      <c r="D1297" s="446" t="s">
        <v>3075</v>
      </c>
      <c r="E1297" s="446" t="s">
        <v>685</v>
      </c>
      <c r="F1297" s="446" t="s">
        <v>671</v>
      </c>
      <c r="G1297" s="447">
        <v>22</v>
      </c>
      <c r="H1297" s="448">
        <v>5</v>
      </c>
      <c r="I1297" s="447">
        <v>109.99</v>
      </c>
      <c r="J1297" s="460">
        <v>22</v>
      </c>
      <c r="K1297" s="448">
        <v>0.54</v>
      </c>
      <c r="L1297" s="448">
        <v>11.88</v>
      </c>
      <c r="M1297" s="448">
        <f t="shared" si="40"/>
        <v>-98.11</v>
      </c>
      <c r="N1297" s="448">
        <f t="shared" si="41"/>
        <v>-89.2</v>
      </c>
      <c r="O1297" s="461"/>
    </row>
    <row r="1298" s="419" customFormat="1" customHeight="1" spans="1:15">
      <c r="A1298" s="443" t="s">
        <v>3264</v>
      </c>
      <c r="B1298" s="444" t="s">
        <v>3265</v>
      </c>
      <c r="C1298" s="445"/>
      <c r="D1298" s="446" t="s">
        <v>679</v>
      </c>
      <c r="E1298" s="446" t="s">
        <v>689</v>
      </c>
      <c r="F1298" s="446" t="s">
        <v>671</v>
      </c>
      <c r="G1298" s="447">
        <v>1</v>
      </c>
      <c r="H1298" s="448">
        <v>1186.26</v>
      </c>
      <c r="I1298" s="447">
        <v>1186.26</v>
      </c>
      <c r="J1298" s="460">
        <v>1</v>
      </c>
      <c r="K1298" s="448">
        <v>198.91</v>
      </c>
      <c r="L1298" s="448">
        <v>198.91</v>
      </c>
      <c r="M1298" s="448">
        <f t="shared" si="40"/>
        <v>-987.35</v>
      </c>
      <c r="N1298" s="448">
        <f t="shared" si="41"/>
        <v>-83.23</v>
      </c>
      <c r="O1298" s="461"/>
    </row>
    <row r="1299" s="419" customFormat="1" customHeight="1" spans="1:15">
      <c r="A1299" s="443" t="s">
        <v>3266</v>
      </c>
      <c r="B1299" s="444" t="s">
        <v>3267</v>
      </c>
      <c r="C1299" s="445"/>
      <c r="D1299" s="446" t="s">
        <v>679</v>
      </c>
      <c r="E1299" s="446" t="s">
        <v>689</v>
      </c>
      <c r="F1299" s="446" t="s">
        <v>671</v>
      </c>
      <c r="G1299" s="447">
        <v>4</v>
      </c>
      <c r="H1299" s="448">
        <v>102.56</v>
      </c>
      <c r="I1299" s="447">
        <v>410.25</v>
      </c>
      <c r="J1299" s="460">
        <v>4</v>
      </c>
      <c r="K1299" s="448">
        <v>17.2</v>
      </c>
      <c r="L1299" s="448">
        <v>68.8</v>
      </c>
      <c r="M1299" s="448">
        <f t="shared" si="40"/>
        <v>-341.45</v>
      </c>
      <c r="N1299" s="448">
        <f t="shared" si="41"/>
        <v>-83.23</v>
      </c>
      <c r="O1299" s="461"/>
    </row>
    <row r="1300" s="419" customFormat="1" customHeight="1" spans="1:15">
      <c r="A1300" s="443" t="s">
        <v>3268</v>
      </c>
      <c r="B1300" s="444" t="s">
        <v>3269</v>
      </c>
      <c r="C1300" s="445"/>
      <c r="D1300" s="446" t="s">
        <v>3270</v>
      </c>
      <c r="E1300" s="446" t="s">
        <v>689</v>
      </c>
      <c r="F1300" s="446" t="s">
        <v>671</v>
      </c>
      <c r="G1300" s="447">
        <v>6</v>
      </c>
      <c r="H1300" s="448">
        <v>21.37</v>
      </c>
      <c r="I1300" s="447">
        <v>128.2</v>
      </c>
      <c r="J1300" s="460">
        <v>6</v>
      </c>
      <c r="K1300" s="448">
        <v>3.58</v>
      </c>
      <c r="L1300" s="448">
        <v>21.48</v>
      </c>
      <c r="M1300" s="448">
        <f t="shared" si="40"/>
        <v>-106.72</v>
      </c>
      <c r="N1300" s="448">
        <f t="shared" si="41"/>
        <v>-83.24</v>
      </c>
      <c r="O1300" s="461"/>
    </row>
    <row r="1301" s="419" customFormat="1" customHeight="1" spans="1:15">
      <c r="A1301" s="443" t="s">
        <v>3271</v>
      </c>
      <c r="B1301" s="444" t="s">
        <v>3272</v>
      </c>
      <c r="C1301" s="445"/>
      <c r="D1301" s="446" t="s">
        <v>679</v>
      </c>
      <c r="E1301" s="446" t="s">
        <v>689</v>
      </c>
      <c r="F1301" s="446" t="s">
        <v>671</v>
      </c>
      <c r="G1301" s="447">
        <v>2</v>
      </c>
      <c r="H1301" s="448">
        <v>278.63</v>
      </c>
      <c r="I1301" s="447">
        <v>557.26</v>
      </c>
      <c r="J1301" s="460">
        <v>2</v>
      </c>
      <c r="K1301" s="448">
        <v>46.72</v>
      </c>
      <c r="L1301" s="448">
        <v>93.44</v>
      </c>
      <c r="M1301" s="448">
        <f t="shared" si="40"/>
        <v>-463.82</v>
      </c>
      <c r="N1301" s="448">
        <f t="shared" si="41"/>
        <v>-83.23</v>
      </c>
      <c r="O1301" s="461"/>
    </row>
    <row r="1302" s="419" customFormat="1" customHeight="1" spans="1:15">
      <c r="A1302" s="443" t="s">
        <v>3273</v>
      </c>
      <c r="B1302" s="444" t="s">
        <v>3274</v>
      </c>
      <c r="C1302" s="445"/>
      <c r="D1302" s="446" t="s">
        <v>3275</v>
      </c>
      <c r="E1302" s="446" t="s">
        <v>689</v>
      </c>
      <c r="F1302" s="446" t="s">
        <v>671</v>
      </c>
      <c r="G1302" s="447">
        <v>2</v>
      </c>
      <c r="H1302" s="448">
        <v>56.04</v>
      </c>
      <c r="I1302" s="447">
        <v>112.07</v>
      </c>
      <c r="J1302" s="460">
        <v>2</v>
      </c>
      <c r="K1302" s="448">
        <v>9.4</v>
      </c>
      <c r="L1302" s="448">
        <v>18.8</v>
      </c>
      <c r="M1302" s="448">
        <f t="shared" si="40"/>
        <v>-93.27</v>
      </c>
      <c r="N1302" s="448">
        <f t="shared" si="41"/>
        <v>-83.22</v>
      </c>
      <c r="O1302" s="461"/>
    </row>
    <row r="1303" s="419" customFormat="1" customHeight="1" spans="1:15">
      <c r="A1303" s="443" t="s">
        <v>3276</v>
      </c>
      <c r="B1303" s="444" t="s">
        <v>3277</v>
      </c>
      <c r="C1303" s="445"/>
      <c r="D1303" s="446" t="s">
        <v>698</v>
      </c>
      <c r="E1303" s="446" t="s">
        <v>689</v>
      </c>
      <c r="F1303" s="446" t="s">
        <v>671</v>
      </c>
      <c r="G1303" s="447">
        <v>1</v>
      </c>
      <c r="H1303" s="448">
        <v>3407.08</v>
      </c>
      <c r="I1303" s="447">
        <v>3407.08</v>
      </c>
      <c r="J1303" s="460">
        <v>1</v>
      </c>
      <c r="K1303" s="448">
        <v>571.3</v>
      </c>
      <c r="L1303" s="448">
        <v>571.3</v>
      </c>
      <c r="M1303" s="448">
        <f t="shared" si="40"/>
        <v>-2835.78</v>
      </c>
      <c r="N1303" s="448">
        <f t="shared" si="41"/>
        <v>-83.23</v>
      </c>
      <c r="O1303" s="461"/>
    </row>
    <row r="1304" s="419" customFormat="1" customHeight="1" spans="1:15">
      <c r="A1304" s="443" t="s">
        <v>3278</v>
      </c>
      <c r="B1304" s="444" t="s">
        <v>3279</v>
      </c>
      <c r="C1304" s="445"/>
      <c r="D1304" s="446" t="s">
        <v>679</v>
      </c>
      <c r="E1304" s="446" t="s">
        <v>667</v>
      </c>
      <c r="F1304" s="446" t="s">
        <v>671</v>
      </c>
      <c r="G1304" s="447">
        <v>3</v>
      </c>
      <c r="H1304" s="448">
        <v>556.56</v>
      </c>
      <c r="I1304" s="447">
        <v>1669.68</v>
      </c>
      <c r="J1304" s="460">
        <v>3</v>
      </c>
      <c r="K1304" s="448">
        <v>194.8</v>
      </c>
      <c r="L1304" s="448">
        <v>584.4</v>
      </c>
      <c r="M1304" s="448">
        <f t="shared" si="40"/>
        <v>-1085.28</v>
      </c>
      <c r="N1304" s="448">
        <f t="shared" si="41"/>
        <v>-65</v>
      </c>
      <c r="O1304" s="461"/>
    </row>
    <row r="1305" s="419" customFormat="1" customHeight="1" spans="1:15">
      <c r="A1305" s="443" t="s">
        <v>3280</v>
      </c>
      <c r="B1305" s="444" t="s">
        <v>3281</v>
      </c>
      <c r="C1305" s="445"/>
      <c r="D1305" s="446" t="s">
        <v>679</v>
      </c>
      <c r="E1305" s="446" t="s">
        <v>689</v>
      </c>
      <c r="F1305" s="446" t="s">
        <v>671</v>
      </c>
      <c r="G1305" s="447">
        <v>2</v>
      </c>
      <c r="H1305" s="448">
        <v>35.62</v>
      </c>
      <c r="I1305" s="447">
        <v>71.23</v>
      </c>
      <c r="J1305" s="460">
        <v>2</v>
      </c>
      <c r="K1305" s="448">
        <v>5.97</v>
      </c>
      <c r="L1305" s="448">
        <v>11.94</v>
      </c>
      <c r="M1305" s="448">
        <f t="shared" si="40"/>
        <v>-59.29</v>
      </c>
      <c r="N1305" s="448">
        <f t="shared" si="41"/>
        <v>-83.24</v>
      </c>
      <c r="O1305" s="461"/>
    </row>
    <row r="1306" s="419" customFormat="1" customHeight="1" spans="1:15">
      <c r="A1306" s="443" t="s">
        <v>3282</v>
      </c>
      <c r="B1306" s="444" t="s">
        <v>3283</v>
      </c>
      <c r="C1306" s="445"/>
      <c r="D1306" s="446" t="s">
        <v>679</v>
      </c>
      <c r="E1306" s="446" t="s">
        <v>689</v>
      </c>
      <c r="F1306" s="446" t="s">
        <v>671</v>
      </c>
      <c r="G1306" s="447">
        <v>1</v>
      </c>
      <c r="H1306" s="448">
        <v>180</v>
      </c>
      <c r="I1306" s="447">
        <v>180</v>
      </c>
      <c r="J1306" s="460">
        <v>1</v>
      </c>
      <c r="K1306" s="448">
        <v>30.18</v>
      </c>
      <c r="L1306" s="448">
        <v>30.18</v>
      </c>
      <c r="M1306" s="448">
        <f t="shared" si="40"/>
        <v>-149.82</v>
      </c>
      <c r="N1306" s="448">
        <f t="shared" si="41"/>
        <v>-83.23</v>
      </c>
      <c r="O1306" s="461"/>
    </row>
    <row r="1307" s="419" customFormat="1" customHeight="1" spans="1:15">
      <c r="A1307" s="443" t="s">
        <v>3284</v>
      </c>
      <c r="B1307" s="444" t="s">
        <v>3285</v>
      </c>
      <c r="C1307" s="445"/>
      <c r="D1307" s="446" t="s">
        <v>679</v>
      </c>
      <c r="E1307" s="446" t="s">
        <v>689</v>
      </c>
      <c r="F1307" s="446" t="s">
        <v>671</v>
      </c>
      <c r="G1307" s="447">
        <v>1</v>
      </c>
      <c r="H1307" s="448">
        <v>48</v>
      </c>
      <c r="I1307" s="447">
        <v>48</v>
      </c>
      <c r="J1307" s="460">
        <v>1</v>
      </c>
      <c r="K1307" s="448">
        <v>8.05</v>
      </c>
      <c r="L1307" s="448">
        <v>8.05</v>
      </c>
      <c r="M1307" s="448">
        <f t="shared" si="40"/>
        <v>-39.95</v>
      </c>
      <c r="N1307" s="448">
        <f t="shared" si="41"/>
        <v>-83.23</v>
      </c>
      <c r="O1307" s="461"/>
    </row>
    <row r="1308" s="419" customFormat="1" customHeight="1" spans="1:15">
      <c r="A1308" s="443" t="s">
        <v>3286</v>
      </c>
      <c r="B1308" s="444" t="s">
        <v>3287</v>
      </c>
      <c r="C1308" s="445"/>
      <c r="D1308" s="446" t="s">
        <v>703</v>
      </c>
      <c r="E1308" s="446" t="s">
        <v>689</v>
      </c>
      <c r="F1308" s="446" t="s">
        <v>671</v>
      </c>
      <c r="G1308" s="447">
        <v>2</v>
      </c>
      <c r="H1308" s="448">
        <v>490</v>
      </c>
      <c r="I1308" s="447">
        <v>980</v>
      </c>
      <c r="J1308" s="460">
        <v>2</v>
      </c>
      <c r="K1308" s="448">
        <v>82.16</v>
      </c>
      <c r="L1308" s="448">
        <v>164.32</v>
      </c>
      <c r="M1308" s="448">
        <f t="shared" si="40"/>
        <v>-815.68</v>
      </c>
      <c r="N1308" s="448">
        <f t="shared" si="41"/>
        <v>-83.23</v>
      </c>
      <c r="O1308" s="461"/>
    </row>
    <row r="1309" s="419" customFormat="1" customHeight="1" spans="1:15">
      <c r="A1309" s="443" t="s">
        <v>3288</v>
      </c>
      <c r="B1309" s="444" t="s">
        <v>3289</v>
      </c>
      <c r="C1309" s="445"/>
      <c r="D1309" s="446" t="s">
        <v>703</v>
      </c>
      <c r="E1309" s="446" t="s">
        <v>689</v>
      </c>
      <c r="F1309" s="446" t="s">
        <v>671</v>
      </c>
      <c r="G1309" s="447">
        <v>5</v>
      </c>
      <c r="H1309" s="448">
        <v>265.48</v>
      </c>
      <c r="I1309" s="447">
        <v>1327.42</v>
      </c>
      <c r="J1309" s="460">
        <v>5</v>
      </c>
      <c r="K1309" s="448">
        <v>44.52</v>
      </c>
      <c r="L1309" s="448">
        <v>222.6</v>
      </c>
      <c r="M1309" s="448">
        <f t="shared" si="40"/>
        <v>-1104.82</v>
      </c>
      <c r="N1309" s="448">
        <f t="shared" si="41"/>
        <v>-83.23</v>
      </c>
      <c r="O1309" s="461"/>
    </row>
    <row r="1310" s="419" customFormat="1" customHeight="1" spans="1:15">
      <c r="A1310" s="443" t="s">
        <v>3290</v>
      </c>
      <c r="B1310" s="444" t="s">
        <v>3291</v>
      </c>
      <c r="C1310" s="445"/>
      <c r="D1310" s="446" t="s">
        <v>679</v>
      </c>
      <c r="E1310" s="446" t="s">
        <v>689</v>
      </c>
      <c r="F1310" s="446" t="s">
        <v>671</v>
      </c>
      <c r="G1310" s="447">
        <v>1</v>
      </c>
      <c r="H1310" s="448">
        <v>35</v>
      </c>
      <c r="I1310" s="447">
        <v>35</v>
      </c>
      <c r="J1310" s="460">
        <v>1</v>
      </c>
      <c r="K1310" s="448">
        <v>5.87</v>
      </c>
      <c r="L1310" s="448">
        <v>5.87</v>
      </c>
      <c r="M1310" s="448">
        <f t="shared" si="40"/>
        <v>-29.13</v>
      </c>
      <c r="N1310" s="448">
        <f t="shared" si="41"/>
        <v>-83.23</v>
      </c>
      <c r="O1310" s="461"/>
    </row>
    <row r="1311" s="419" customFormat="1" customHeight="1" spans="1:15">
      <c r="A1311" s="443" t="s">
        <v>3292</v>
      </c>
      <c r="B1311" s="444" t="s">
        <v>3293</v>
      </c>
      <c r="C1311" s="445"/>
      <c r="D1311" s="446" t="s">
        <v>679</v>
      </c>
      <c r="E1311" s="446" t="s">
        <v>689</v>
      </c>
      <c r="F1311" s="446" t="s">
        <v>671</v>
      </c>
      <c r="G1311" s="447">
        <v>1</v>
      </c>
      <c r="H1311" s="448">
        <v>6837.61</v>
      </c>
      <c r="I1311" s="447">
        <v>6837.61</v>
      </c>
      <c r="J1311" s="460">
        <v>1</v>
      </c>
      <c r="K1311" s="448">
        <v>1146.53</v>
      </c>
      <c r="L1311" s="448">
        <v>1146.53</v>
      </c>
      <c r="M1311" s="448">
        <f t="shared" si="40"/>
        <v>-5691.08</v>
      </c>
      <c r="N1311" s="448">
        <f t="shared" si="41"/>
        <v>-83.23</v>
      </c>
      <c r="O1311" s="461"/>
    </row>
    <row r="1312" s="419" customFormat="1" customHeight="1" spans="1:15">
      <c r="A1312" s="443" t="s">
        <v>3294</v>
      </c>
      <c r="B1312" s="444" t="s">
        <v>3295</v>
      </c>
      <c r="C1312" s="445"/>
      <c r="D1312" s="446" t="s">
        <v>679</v>
      </c>
      <c r="E1312" s="446" t="s">
        <v>689</v>
      </c>
      <c r="F1312" s="446" t="s">
        <v>671</v>
      </c>
      <c r="G1312" s="447">
        <v>1</v>
      </c>
      <c r="H1312" s="448">
        <v>81.89</v>
      </c>
      <c r="I1312" s="447">
        <v>81.89</v>
      </c>
      <c r="J1312" s="460">
        <v>1</v>
      </c>
      <c r="K1312" s="448">
        <v>13.73</v>
      </c>
      <c r="L1312" s="448">
        <v>13.73</v>
      </c>
      <c r="M1312" s="448">
        <f t="shared" si="40"/>
        <v>-68.16</v>
      </c>
      <c r="N1312" s="448">
        <f t="shared" si="41"/>
        <v>-83.23</v>
      </c>
      <c r="O1312" s="461"/>
    </row>
    <row r="1313" s="419" customFormat="1" customHeight="1" spans="1:15">
      <c r="A1313" s="443" t="s">
        <v>3296</v>
      </c>
      <c r="B1313" s="444" t="s">
        <v>3297</v>
      </c>
      <c r="C1313" s="445"/>
      <c r="D1313" s="446" t="s">
        <v>679</v>
      </c>
      <c r="E1313" s="446" t="s">
        <v>687</v>
      </c>
      <c r="F1313" s="446" t="s">
        <v>671</v>
      </c>
      <c r="G1313" s="447">
        <v>1</v>
      </c>
      <c r="H1313" s="448">
        <v>30</v>
      </c>
      <c r="I1313" s="447">
        <v>30</v>
      </c>
      <c r="J1313" s="460">
        <v>1</v>
      </c>
      <c r="K1313" s="448">
        <v>3.2</v>
      </c>
      <c r="L1313" s="448">
        <v>3.2</v>
      </c>
      <c r="M1313" s="448">
        <f t="shared" si="40"/>
        <v>-26.8</v>
      </c>
      <c r="N1313" s="448">
        <f t="shared" si="41"/>
        <v>-89.33</v>
      </c>
      <c r="O1313" s="461"/>
    </row>
    <row r="1314" s="419" customFormat="1" customHeight="1" spans="1:15">
      <c r="A1314" s="443" t="s">
        <v>3298</v>
      </c>
      <c r="B1314" s="444" t="s">
        <v>3299</v>
      </c>
      <c r="C1314" s="445"/>
      <c r="D1314" s="446" t="s">
        <v>679</v>
      </c>
      <c r="E1314" s="446" t="s">
        <v>687</v>
      </c>
      <c r="F1314" s="446" t="s">
        <v>671</v>
      </c>
      <c r="G1314" s="447">
        <v>2</v>
      </c>
      <c r="H1314" s="448">
        <v>112.07</v>
      </c>
      <c r="I1314" s="447">
        <v>224.13</v>
      </c>
      <c r="J1314" s="460">
        <v>2</v>
      </c>
      <c r="K1314" s="448">
        <v>11.97</v>
      </c>
      <c r="L1314" s="448">
        <v>23.94</v>
      </c>
      <c r="M1314" s="448">
        <f t="shared" si="40"/>
        <v>-200.19</v>
      </c>
      <c r="N1314" s="448">
        <f t="shared" si="41"/>
        <v>-89.32</v>
      </c>
      <c r="O1314" s="461"/>
    </row>
    <row r="1315" s="419" customFormat="1" customHeight="1" spans="1:15">
      <c r="A1315" s="443" t="s">
        <v>3300</v>
      </c>
      <c r="B1315" s="444" t="s">
        <v>3301</v>
      </c>
      <c r="C1315" s="445"/>
      <c r="D1315" s="446" t="s">
        <v>679</v>
      </c>
      <c r="E1315" s="446" t="s">
        <v>687</v>
      </c>
      <c r="F1315" s="446" t="s">
        <v>671</v>
      </c>
      <c r="G1315" s="447">
        <v>2</v>
      </c>
      <c r="H1315" s="448">
        <v>2</v>
      </c>
      <c r="I1315" s="447">
        <v>4</v>
      </c>
      <c r="J1315" s="460">
        <v>2</v>
      </c>
      <c r="K1315" s="448">
        <v>0.21</v>
      </c>
      <c r="L1315" s="448">
        <v>0.42</v>
      </c>
      <c r="M1315" s="448">
        <f t="shared" si="40"/>
        <v>-3.58</v>
      </c>
      <c r="N1315" s="448">
        <f t="shared" si="41"/>
        <v>-89.5</v>
      </c>
      <c r="O1315" s="461"/>
    </row>
    <row r="1316" s="419" customFormat="1" customHeight="1" spans="1:15">
      <c r="A1316" s="443" t="s">
        <v>3302</v>
      </c>
      <c r="B1316" s="444" t="s">
        <v>3303</v>
      </c>
      <c r="C1316" s="445"/>
      <c r="D1316" s="446" t="s">
        <v>679</v>
      </c>
      <c r="E1316" s="446" t="s">
        <v>687</v>
      </c>
      <c r="F1316" s="446" t="s">
        <v>671</v>
      </c>
      <c r="G1316" s="447">
        <v>2</v>
      </c>
      <c r="H1316" s="448">
        <v>49.58</v>
      </c>
      <c r="I1316" s="447">
        <v>99.15</v>
      </c>
      <c r="J1316" s="460">
        <v>2</v>
      </c>
      <c r="K1316" s="448">
        <v>5.3</v>
      </c>
      <c r="L1316" s="448">
        <v>10.6</v>
      </c>
      <c r="M1316" s="448">
        <f t="shared" si="40"/>
        <v>-88.55</v>
      </c>
      <c r="N1316" s="448">
        <f t="shared" si="41"/>
        <v>-89.31</v>
      </c>
      <c r="O1316" s="461"/>
    </row>
    <row r="1317" s="419" customFormat="1" customHeight="1" spans="1:15">
      <c r="A1317" s="443" t="s">
        <v>3304</v>
      </c>
      <c r="B1317" s="444" t="s">
        <v>3305</v>
      </c>
      <c r="C1317" s="445"/>
      <c r="D1317" s="446" t="s">
        <v>679</v>
      </c>
      <c r="E1317" s="446" t="s">
        <v>687</v>
      </c>
      <c r="F1317" s="446" t="s">
        <v>671</v>
      </c>
      <c r="G1317" s="447">
        <v>4</v>
      </c>
      <c r="H1317" s="448">
        <v>110.38</v>
      </c>
      <c r="I1317" s="447">
        <v>441.52</v>
      </c>
      <c r="J1317" s="460">
        <v>4</v>
      </c>
      <c r="K1317" s="448">
        <v>11.79</v>
      </c>
      <c r="L1317" s="448">
        <v>47.16</v>
      </c>
      <c r="M1317" s="448">
        <f t="shared" si="40"/>
        <v>-394.36</v>
      </c>
      <c r="N1317" s="448">
        <f t="shared" si="41"/>
        <v>-89.32</v>
      </c>
      <c r="O1317" s="461"/>
    </row>
    <row r="1318" s="419" customFormat="1" customHeight="1" spans="1:15">
      <c r="A1318" s="443" t="s">
        <v>3306</v>
      </c>
      <c r="B1318" s="444" t="s">
        <v>3307</v>
      </c>
      <c r="C1318" s="445"/>
      <c r="D1318" s="446" t="s">
        <v>679</v>
      </c>
      <c r="E1318" s="446" t="s">
        <v>687</v>
      </c>
      <c r="F1318" s="446" t="s">
        <v>671</v>
      </c>
      <c r="G1318" s="447">
        <v>10</v>
      </c>
      <c r="H1318" s="448">
        <v>14.56</v>
      </c>
      <c r="I1318" s="447">
        <v>145.6</v>
      </c>
      <c r="J1318" s="460">
        <v>10</v>
      </c>
      <c r="K1318" s="448">
        <v>1.56</v>
      </c>
      <c r="L1318" s="448">
        <v>15.6</v>
      </c>
      <c r="M1318" s="448">
        <f t="shared" si="40"/>
        <v>-130</v>
      </c>
      <c r="N1318" s="448">
        <f t="shared" si="41"/>
        <v>-89.29</v>
      </c>
      <c r="O1318" s="461"/>
    </row>
    <row r="1319" s="419" customFormat="1" customHeight="1" spans="1:15">
      <c r="A1319" s="443" t="s">
        <v>3308</v>
      </c>
      <c r="B1319" s="444" t="s">
        <v>3309</v>
      </c>
      <c r="C1319" s="445"/>
      <c r="D1319" s="446" t="s">
        <v>703</v>
      </c>
      <c r="E1319" s="446" t="s">
        <v>687</v>
      </c>
      <c r="F1319" s="446" t="s">
        <v>671</v>
      </c>
      <c r="G1319" s="447">
        <v>1</v>
      </c>
      <c r="H1319" s="448">
        <v>132.48</v>
      </c>
      <c r="I1319" s="447">
        <v>132.48</v>
      </c>
      <c r="J1319" s="460">
        <v>1</v>
      </c>
      <c r="K1319" s="448">
        <v>14.15</v>
      </c>
      <c r="L1319" s="448">
        <v>14.15</v>
      </c>
      <c r="M1319" s="448">
        <f t="shared" si="40"/>
        <v>-118.33</v>
      </c>
      <c r="N1319" s="448">
        <f t="shared" si="41"/>
        <v>-89.32</v>
      </c>
      <c r="O1319" s="461"/>
    </row>
    <row r="1320" s="419" customFormat="1" customHeight="1" spans="1:15">
      <c r="A1320" s="443" t="s">
        <v>3310</v>
      </c>
      <c r="B1320" s="444" t="s">
        <v>3311</v>
      </c>
      <c r="C1320" s="445"/>
      <c r="D1320" s="446" t="s">
        <v>679</v>
      </c>
      <c r="E1320" s="446" t="s">
        <v>687</v>
      </c>
      <c r="F1320" s="446" t="s">
        <v>671</v>
      </c>
      <c r="G1320" s="447">
        <v>1</v>
      </c>
      <c r="H1320" s="448">
        <v>1264.96</v>
      </c>
      <c r="I1320" s="447">
        <v>1264.96</v>
      </c>
      <c r="J1320" s="460">
        <v>1</v>
      </c>
      <c r="K1320" s="448">
        <v>135.1</v>
      </c>
      <c r="L1320" s="448">
        <v>135.1</v>
      </c>
      <c r="M1320" s="448">
        <f t="shared" si="40"/>
        <v>-1129.86</v>
      </c>
      <c r="N1320" s="448">
        <f t="shared" si="41"/>
        <v>-89.32</v>
      </c>
      <c r="O1320" s="461"/>
    </row>
    <row r="1321" s="419" customFormat="1" customHeight="1" spans="1:15">
      <c r="A1321" s="443" t="s">
        <v>3312</v>
      </c>
      <c r="B1321" s="444" t="s">
        <v>3313</v>
      </c>
      <c r="C1321" s="445"/>
      <c r="D1321" s="446" t="s">
        <v>703</v>
      </c>
      <c r="E1321" s="446" t="s">
        <v>687</v>
      </c>
      <c r="F1321" s="446" t="s">
        <v>671</v>
      </c>
      <c r="G1321" s="447">
        <v>2</v>
      </c>
      <c r="H1321" s="448">
        <v>150</v>
      </c>
      <c r="I1321" s="447">
        <v>300</v>
      </c>
      <c r="J1321" s="460">
        <v>2</v>
      </c>
      <c r="K1321" s="448">
        <v>16.02</v>
      </c>
      <c r="L1321" s="448">
        <v>32.04</v>
      </c>
      <c r="M1321" s="448">
        <f t="shared" si="40"/>
        <v>-267.96</v>
      </c>
      <c r="N1321" s="448">
        <f t="shared" si="41"/>
        <v>-89.32</v>
      </c>
      <c r="O1321" s="461"/>
    </row>
    <row r="1322" s="419" customFormat="1" customHeight="1" spans="1:15">
      <c r="A1322" s="443" t="s">
        <v>3314</v>
      </c>
      <c r="B1322" s="444" t="s">
        <v>3315</v>
      </c>
      <c r="C1322" s="445"/>
      <c r="D1322" s="446" t="s">
        <v>684</v>
      </c>
      <c r="E1322" s="446" t="s">
        <v>687</v>
      </c>
      <c r="F1322" s="446" t="s">
        <v>671</v>
      </c>
      <c r="G1322" s="447">
        <v>3</v>
      </c>
      <c r="H1322" s="448">
        <v>252.13</v>
      </c>
      <c r="I1322" s="447">
        <v>756.4</v>
      </c>
      <c r="J1322" s="460">
        <v>3</v>
      </c>
      <c r="K1322" s="448">
        <v>26.93</v>
      </c>
      <c r="L1322" s="448">
        <v>80.79</v>
      </c>
      <c r="M1322" s="448">
        <f t="shared" si="40"/>
        <v>-675.61</v>
      </c>
      <c r="N1322" s="448">
        <f t="shared" si="41"/>
        <v>-89.32</v>
      </c>
      <c r="O1322" s="461"/>
    </row>
    <row r="1323" s="419" customFormat="1" customHeight="1" spans="1:15">
      <c r="A1323" s="443" t="s">
        <v>3316</v>
      </c>
      <c r="B1323" s="444" t="s">
        <v>3317</v>
      </c>
      <c r="C1323" s="445"/>
      <c r="D1323" s="446" t="s">
        <v>2918</v>
      </c>
      <c r="E1323" s="446" t="s">
        <v>667</v>
      </c>
      <c r="F1323" s="446" t="s">
        <v>671</v>
      </c>
      <c r="G1323" s="447">
        <v>4</v>
      </c>
      <c r="H1323" s="448">
        <v>39.83</v>
      </c>
      <c r="I1323" s="447">
        <v>159.3</v>
      </c>
      <c r="J1323" s="460">
        <v>4</v>
      </c>
      <c r="K1323" s="448">
        <v>13.94</v>
      </c>
      <c r="L1323" s="448">
        <v>55.76</v>
      </c>
      <c r="M1323" s="448">
        <f t="shared" si="40"/>
        <v>-103.54</v>
      </c>
      <c r="N1323" s="448">
        <f t="shared" si="41"/>
        <v>-65</v>
      </c>
      <c r="O1323" s="461"/>
    </row>
    <row r="1324" s="419" customFormat="1" customHeight="1" spans="1:15">
      <c r="A1324" s="443" t="s">
        <v>3318</v>
      </c>
      <c r="B1324" s="444" t="s">
        <v>3319</v>
      </c>
      <c r="C1324" s="445"/>
      <c r="D1324" s="446" t="s">
        <v>679</v>
      </c>
      <c r="E1324" s="446" t="s">
        <v>687</v>
      </c>
      <c r="F1324" s="446" t="s">
        <v>671</v>
      </c>
      <c r="G1324" s="447">
        <v>1</v>
      </c>
      <c r="H1324" s="448">
        <v>47.41</v>
      </c>
      <c r="I1324" s="447">
        <v>47.41</v>
      </c>
      <c r="J1324" s="460">
        <v>1</v>
      </c>
      <c r="K1324" s="448">
        <v>5.06</v>
      </c>
      <c r="L1324" s="448">
        <v>5.06</v>
      </c>
      <c r="M1324" s="448">
        <f t="shared" si="40"/>
        <v>-42.35</v>
      </c>
      <c r="N1324" s="448">
        <f t="shared" si="41"/>
        <v>-89.33</v>
      </c>
      <c r="O1324" s="461"/>
    </row>
    <row r="1325" s="419" customFormat="1" customHeight="1" spans="1:15">
      <c r="A1325" s="443" t="s">
        <v>3320</v>
      </c>
      <c r="B1325" s="444" t="s">
        <v>3321</v>
      </c>
      <c r="C1325" s="445"/>
      <c r="D1325" s="446" t="s">
        <v>2533</v>
      </c>
      <c r="E1325" s="446" t="s">
        <v>687</v>
      </c>
      <c r="F1325" s="446" t="s">
        <v>671</v>
      </c>
      <c r="G1325" s="447">
        <v>4</v>
      </c>
      <c r="H1325" s="448">
        <v>64.1</v>
      </c>
      <c r="I1325" s="447">
        <v>256.41</v>
      </c>
      <c r="J1325" s="460">
        <v>4</v>
      </c>
      <c r="K1325" s="448">
        <v>6.85</v>
      </c>
      <c r="L1325" s="448">
        <v>27.4</v>
      </c>
      <c r="M1325" s="448">
        <f t="shared" si="40"/>
        <v>-229.01</v>
      </c>
      <c r="N1325" s="448">
        <f t="shared" si="41"/>
        <v>-89.31</v>
      </c>
      <c r="O1325" s="461"/>
    </row>
    <row r="1326" s="419" customFormat="1" customHeight="1" spans="1:15">
      <c r="A1326" s="443" t="s">
        <v>3322</v>
      </c>
      <c r="B1326" s="444" t="s">
        <v>3323</v>
      </c>
      <c r="C1326" s="445"/>
      <c r="D1326" s="446" t="s">
        <v>2533</v>
      </c>
      <c r="E1326" s="446" t="s">
        <v>687</v>
      </c>
      <c r="F1326" s="446" t="s">
        <v>671</v>
      </c>
      <c r="G1326" s="447">
        <v>3</v>
      </c>
      <c r="H1326" s="448">
        <v>64.1</v>
      </c>
      <c r="I1326" s="447">
        <v>192.31</v>
      </c>
      <c r="J1326" s="460">
        <v>3</v>
      </c>
      <c r="K1326" s="448">
        <v>6.85</v>
      </c>
      <c r="L1326" s="448">
        <v>20.55</v>
      </c>
      <c r="M1326" s="448">
        <f t="shared" si="40"/>
        <v>-171.76</v>
      </c>
      <c r="N1326" s="448">
        <f t="shared" si="41"/>
        <v>-89.31</v>
      </c>
      <c r="O1326" s="461"/>
    </row>
    <row r="1327" s="419" customFormat="1" customHeight="1" spans="1:15">
      <c r="A1327" s="443" t="s">
        <v>3324</v>
      </c>
      <c r="B1327" s="444" t="s">
        <v>3325</v>
      </c>
      <c r="C1327" s="445"/>
      <c r="D1327" s="446" t="s">
        <v>2533</v>
      </c>
      <c r="E1327" s="446" t="s">
        <v>142</v>
      </c>
      <c r="F1327" s="446" t="s">
        <v>671</v>
      </c>
      <c r="G1327" s="447">
        <v>3</v>
      </c>
      <c r="H1327" s="448">
        <v>158.12</v>
      </c>
      <c r="I1327" s="447">
        <v>474.36</v>
      </c>
      <c r="J1327" s="460">
        <v>3</v>
      </c>
      <c r="K1327" s="448">
        <v>27.7</v>
      </c>
      <c r="L1327" s="448">
        <v>83.1</v>
      </c>
      <c r="M1327" s="448">
        <f t="shared" si="40"/>
        <v>-391.26</v>
      </c>
      <c r="N1327" s="448">
        <f t="shared" si="41"/>
        <v>-82.48</v>
      </c>
      <c r="O1327" s="461"/>
    </row>
    <row r="1328" s="419" customFormat="1" customHeight="1" spans="1:15">
      <c r="A1328" s="443" t="s">
        <v>3326</v>
      </c>
      <c r="B1328" s="444" t="s">
        <v>3327</v>
      </c>
      <c r="C1328" s="445"/>
      <c r="D1328" s="446" t="s">
        <v>2533</v>
      </c>
      <c r="E1328" s="446" t="s">
        <v>142</v>
      </c>
      <c r="F1328" s="446" t="s">
        <v>671</v>
      </c>
      <c r="G1328" s="447">
        <v>2</v>
      </c>
      <c r="H1328" s="448">
        <v>64.11</v>
      </c>
      <c r="I1328" s="447">
        <v>128.21</v>
      </c>
      <c r="J1328" s="460">
        <v>2</v>
      </c>
      <c r="K1328" s="448">
        <v>11.23</v>
      </c>
      <c r="L1328" s="448">
        <v>22.46</v>
      </c>
      <c r="M1328" s="448">
        <f t="shared" si="40"/>
        <v>-105.75</v>
      </c>
      <c r="N1328" s="448">
        <f t="shared" si="41"/>
        <v>-82.48</v>
      </c>
      <c r="O1328" s="461"/>
    </row>
    <row r="1329" s="419" customFormat="1" customHeight="1" spans="1:15">
      <c r="A1329" s="443" t="s">
        <v>3328</v>
      </c>
      <c r="B1329" s="444" t="s">
        <v>3329</v>
      </c>
      <c r="C1329" s="445"/>
      <c r="D1329" s="446" t="s">
        <v>2533</v>
      </c>
      <c r="E1329" s="446" t="s">
        <v>142</v>
      </c>
      <c r="F1329" s="446" t="s">
        <v>671</v>
      </c>
      <c r="G1329" s="447">
        <v>1</v>
      </c>
      <c r="H1329" s="448">
        <v>64.1</v>
      </c>
      <c r="I1329" s="447">
        <v>64.1</v>
      </c>
      <c r="J1329" s="460">
        <v>1</v>
      </c>
      <c r="K1329" s="448">
        <v>11.23</v>
      </c>
      <c r="L1329" s="448">
        <v>11.23</v>
      </c>
      <c r="M1329" s="448">
        <f t="shared" si="40"/>
        <v>-52.87</v>
      </c>
      <c r="N1329" s="448">
        <f t="shared" si="41"/>
        <v>-82.48</v>
      </c>
      <c r="O1329" s="461"/>
    </row>
    <row r="1330" s="419" customFormat="1" customHeight="1" spans="1:15">
      <c r="A1330" s="443" t="s">
        <v>3330</v>
      </c>
      <c r="B1330" s="444" t="s">
        <v>3331</v>
      </c>
      <c r="C1330" s="445"/>
      <c r="D1330" s="446" t="s">
        <v>2533</v>
      </c>
      <c r="E1330" s="446" t="s">
        <v>142</v>
      </c>
      <c r="F1330" s="446" t="s">
        <v>671</v>
      </c>
      <c r="G1330" s="447">
        <v>1</v>
      </c>
      <c r="H1330" s="448">
        <v>76.92</v>
      </c>
      <c r="I1330" s="447">
        <v>76.92</v>
      </c>
      <c r="J1330" s="460">
        <v>1</v>
      </c>
      <c r="K1330" s="448">
        <v>13.48</v>
      </c>
      <c r="L1330" s="448">
        <v>13.48</v>
      </c>
      <c r="M1330" s="448">
        <f t="shared" si="40"/>
        <v>-63.44</v>
      </c>
      <c r="N1330" s="448">
        <f t="shared" si="41"/>
        <v>-82.48</v>
      </c>
      <c r="O1330" s="461"/>
    </row>
    <row r="1331" s="419" customFormat="1" customHeight="1" spans="1:15">
      <c r="A1331" s="443" t="s">
        <v>3332</v>
      </c>
      <c r="B1331" s="444" t="s">
        <v>3333</v>
      </c>
      <c r="C1331" s="445"/>
      <c r="D1331" s="446" t="s">
        <v>2533</v>
      </c>
      <c r="E1331" s="446" t="s">
        <v>142</v>
      </c>
      <c r="F1331" s="446" t="s">
        <v>671</v>
      </c>
      <c r="G1331" s="447">
        <v>3</v>
      </c>
      <c r="H1331" s="448">
        <v>64.1</v>
      </c>
      <c r="I1331" s="447">
        <v>192.31</v>
      </c>
      <c r="J1331" s="460">
        <v>3</v>
      </c>
      <c r="K1331" s="448">
        <v>11.23</v>
      </c>
      <c r="L1331" s="448">
        <v>33.69</v>
      </c>
      <c r="M1331" s="448">
        <f t="shared" si="40"/>
        <v>-158.62</v>
      </c>
      <c r="N1331" s="448">
        <f t="shared" si="41"/>
        <v>-82.48</v>
      </c>
      <c r="O1331" s="461"/>
    </row>
    <row r="1332" s="419" customFormat="1" customHeight="1" spans="1:15">
      <c r="A1332" s="443" t="s">
        <v>3334</v>
      </c>
      <c r="B1332" s="444" t="s">
        <v>3335</v>
      </c>
      <c r="C1332" s="445"/>
      <c r="D1332" s="446" t="s">
        <v>2533</v>
      </c>
      <c r="E1332" s="446" t="s">
        <v>142</v>
      </c>
      <c r="F1332" s="446" t="s">
        <v>671</v>
      </c>
      <c r="G1332" s="447">
        <v>1</v>
      </c>
      <c r="H1332" s="448">
        <v>158.12</v>
      </c>
      <c r="I1332" s="447">
        <v>158.12</v>
      </c>
      <c r="J1332" s="460">
        <v>1</v>
      </c>
      <c r="K1332" s="448">
        <v>27.7</v>
      </c>
      <c r="L1332" s="448">
        <v>27.7</v>
      </c>
      <c r="M1332" s="448">
        <f t="shared" si="40"/>
        <v>-130.42</v>
      </c>
      <c r="N1332" s="448">
        <f t="shared" si="41"/>
        <v>-82.48</v>
      </c>
      <c r="O1332" s="461"/>
    </row>
    <row r="1333" s="419" customFormat="1" customHeight="1" spans="1:15">
      <c r="A1333" s="443" t="s">
        <v>3336</v>
      </c>
      <c r="B1333" s="444" t="s">
        <v>3337</v>
      </c>
      <c r="C1333" s="445"/>
      <c r="D1333" s="446" t="s">
        <v>679</v>
      </c>
      <c r="E1333" s="446" t="s">
        <v>142</v>
      </c>
      <c r="F1333" s="446" t="s">
        <v>671</v>
      </c>
      <c r="G1333" s="447">
        <v>8</v>
      </c>
      <c r="H1333" s="448">
        <v>33.62</v>
      </c>
      <c r="I1333" s="447">
        <v>268.97</v>
      </c>
      <c r="J1333" s="460">
        <v>8</v>
      </c>
      <c r="K1333" s="448">
        <v>5.89</v>
      </c>
      <c r="L1333" s="448">
        <v>47.12</v>
      </c>
      <c r="M1333" s="448">
        <f t="shared" si="40"/>
        <v>-221.85</v>
      </c>
      <c r="N1333" s="448">
        <f t="shared" si="41"/>
        <v>-82.48</v>
      </c>
      <c r="O1333" s="461"/>
    </row>
    <row r="1334" s="419" customFormat="1" customHeight="1" spans="1:15">
      <c r="A1334" s="443" t="s">
        <v>3338</v>
      </c>
      <c r="B1334" s="444" t="s">
        <v>3339</v>
      </c>
      <c r="C1334" s="445"/>
      <c r="D1334" s="446" t="s">
        <v>684</v>
      </c>
      <c r="E1334" s="446" t="s">
        <v>142</v>
      </c>
      <c r="F1334" s="446" t="s">
        <v>671</v>
      </c>
      <c r="G1334" s="447">
        <v>4</v>
      </c>
      <c r="H1334" s="448">
        <v>262.93</v>
      </c>
      <c r="I1334" s="447">
        <v>1051.73</v>
      </c>
      <c r="J1334" s="460">
        <v>4</v>
      </c>
      <c r="K1334" s="448">
        <v>46.07</v>
      </c>
      <c r="L1334" s="448">
        <v>184.28</v>
      </c>
      <c r="M1334" s="448">
        <f t="shared" si="40"/>
        <v>-867.45</v>
      </c>
      <c r="N1334" s="448">
        <f t="shared" si="41"/>
        <v>-82.48</v>
      </c>
      <c r="O1334" s="461"/>
    </row>
    <row r="1335" s="419" customFormat="1" customHeight="1" spans="1:15">
      <c r="A1335" s="443" t="s">
        <v>3340</v>
      </c>
      <c r="B1335" s="444" t="s">
        <v>3341</v>
      </c>
      <c r="C1335" s="445"/>
      <c r="D1335" s="446" t="s">
        <v>679</v>
      </c>
      <c r="E1335" s="446" t="s">
        <v>142</v>
      </c>
      <c r="F1335" s="446" t="s">
        <v>671</v>
      </c>
      <c r="G1335" s="447">
        <v>2</v>
      </c>
      <c r="H1335" s="448">
        <v>327.59</v>
      </c>
      <c r="I1335" s="447">
        <v>655.17</v>
      </c>
      <c r="J1335" s="460">
        <v>2</v>
      </c>
      <c r="K1335" s="448">
        <v>57.39</v>
      </c>
      <c r="L1335" s="448">
        <v>114.78</v>
      </c>
      <c r="M1335" s="448">
        <f t="shared" si="40"/>
        <v>-540.39</v>
      </c>
      <c r="N1335" s="448">
        <f t="shared" si="41"/>
        <v>-82.48</v>
      </c>
      <c r="O1335" s="461"/>
    </row>
    <row r="1336" s="419" customFormat="1" customHeight="1" spans="1:15">
      <c r="A1336" s="443" t="s">
        <v>3342</v>
      </c>
      <c r="B1336" s="444" t="s">
        <v>3343</v>
      </c>
      <c r="C1336" s="445"/>
      <c r="D1336" s="446" t="s">
        <v>679</v>
      </c>
      <c r="E1336" s="446" t="s">
        <v>142</v>
      </c>
      <c r="F1336" s="446" t="s">
        <v>671</v>
      </c>
      <c r="G1336" s="447">
        <v>3</v>
      </c>
      <c r="H1336" s="448">
        <v>81.89</v>
      </c>
      <c r="I1336" s="447">
        <v>245.68</v>
      </c>
      <c r="J1336" s="460">
        <v>3</v>
      </c>
      <c r="K1336" s="448">
        <v>14.35</v>
      </c>
      <c r="L1336" s="448">
        <v>43.05</v>
      </c>
      <c r="M1336" s="448">
        <f t="shared" si="40"/>
        <v>-202.63</v>
      </c>
      <c r="N1336" s="448">
        <f t="shared" si="41"/>
        <v>-82.48</v>
      </c>
      <c r="O1336" s="461"/>
    </row>
    <row r="1337" s="419" customFormat="1" customHeight="1" spans="1:15">
      <c r="A1337" s="443" t="s">
        <v>3344</v>
      </c>
      <c r="B1337" s="444" t="s">
        <v>3345</v>
      </c>
      <c r="C1337" s="445"/>
      <c r="D1337" s="446" t="s">
        <v>679</v>
      </c>
      <c r="E1337" s="446" t="s">
        <v>142</v>
      </c>
      <c r="F1337" s="446" t="s">
        <v>671</v>
      </c>
      <c r="G1337" s="447">
        <v>20</v>
      </c>
      <c r="H1337" s="448">
        <v>20.69</v>
      </c>
      <c r="I1337" s="447">
        <v>413.79</v>
      </c>
      <c r="J1337" s="460">
        <v>20</v>
      </c>
      <c r="K1337" s="448">
        <v>3.63</v>
      </c>
      <c r="L1337" s="448">
        <v>72.6</v>
      </c>
      <c r="M1337" s="448">
        <f t="shared" si="40"/>
        <v>-341.19</v>
      </c>
      <c r="N1337" s="448">
        <f t="shared" si="41"/>
        <v>-82.45</v>
      </c>
      <c r="O1337" s="461"/>
    </row>
    <row r="1338" s="419" customFormat="1" customHeight="1" spans="1:15">
      <c r="A1338" s="443" t="s">
        <v>3346</v>
      </c>
      <c r="B1338" s="444" t="s">
        <v>3347</v>
      </c>
      <c r="C1338" s="445"/>
      <c r="D1338" s="446" t="s">
        <v>679</v>
      </c>
      <c r="E1338" s="446" t="s">
        <v>142</v>
      </c>
      <c r="F1338" s="446" t="s">
        <v>671</v>
      </c>
      <c r="G1338" s="447">
        <v>19</v>
      </c>
      <c r="H1338" s="448">
        <v>21.55</v>
      </c>
      <c r="I1338" s="447">
        <v>409.48</v>
      </c>
      <c r="J1338" s="460">
        <v>19</v>
      </c>
      <c r="K1338" s="448">
        <v>3.78</v>
      </c>
      <c r="L1338" s="448">
        <v>71.82</v>
      </c>
      <c r="M1338" s="448">
        <f t="shared" si="40"/>
        <v>-337.66</v>
      </c>
      <c r="N1338" s="448">
        <f t="shared" si="41"/>
        <v>-82.46</v>
      </c>
      <c r="O1338" s="461"/>
    </row>
    <row r="1339" s="419" customFormat="1" customHeight="1" spans="1:15">
      <c r="A1339" s="443" t="s">
        <v>3348</v>
      </c>
      <c r="B1339" s="444" t="s">
        <v>3349</v>
      </c>
      <c r="C1339" s="445"/>
      <c r="D1339" s="446" t="s">
        <v>679</v>
      </c>
      <c r="E1339" s="446" t="s">
        <v>142</v>
      </c>
      <c r="F1339" s="446" t="s">
        <v>671</v>
      </c>
      <c r="G1339" s="447">
        <v>6</v>
      </c>
      <c r="H1339" s="448">
        <v>22.42</v>
      </c>
      <c r="I1339" s="447">
        <v>134.49</v>
      </c>
      <c r="J1339" s="460">
        <v>6</v>
      </c>
      <c r="K1339" s="448">
        <v>3.93</v>
      </c>
      <c r="L1339" s="448">
        <v>23.58</v>
      </c>
      <c r="M1339" s="448">
        <f t="shared" si="40"/>
        <v>-110.91</v>
      </c>
      <c r="N1339" s="448">
        <f t="shared" si="41"/>
        <v>-82.47</v>
      </c>
      <c r="O1339" s="461"/>
    </row>
    <row r="1340" s="419" customFormat="1" customHeight="1" spans="1:15">
      <c r="A1340" s="443" t="s">
        <v>3350</v>
      </c>
      <c r="B1340" s="444" t="s">
        <v>3351</v>
      </c>
      <c r="C1340" s="445"/>
      <c r="D1340" s="446" t="s">
        <v>679</v>
      </c>
      <c r="E1340" s="446" t="s">
        <v>667</v>
      </c>
      <c r="F1340" s="446" t="s">
        <v>671</v>
      </c>
      <c r="G1340" s="447">
        <v>2</v>
      </c>
      <c r="H1340" s="448">
        <v>10.1</v>
      </c>
      <c r="I1340" s="447">
        <v>20.2</v>
      </c>
      <c r="J1340" s="460">
        <v>2</v>
      </c>
      <c r="K1340" s="448">
        <v>3.54</v>
      </c>
      <c r="L1340" s="448">
        <v>7.08</v>
      </c>
      <c r="M1340" s="448">
        <f t="shared" si="40"/>
        <v>-13.12</v>
      </c>
      <c r="N1340" s="448">
        <f t="shared" si="41"/>
        <v>-64.95</v>
      </c>
      <c r="O1340" s="461"/>
    </row>
    <row r="1341" s="419" customFormat="1" customHeight="1" spans="1:15">
      <c r="A1341" s="443" t="s">
        <v>3352</v>
      </c>
      <c r="B1341" s="444" t="s">
        <v>3353</v>
      </c>
      <c r="C1341" s="445"/>
      <c r="D1341" s="446" t="s">
        <v>679</v>
      </c>
      <c r="E1341" s="446" t="s">
        <v>142</v>
      </c>
      <c r="F1341" s="446" t="s">
        <v>671</v>
      </c>
      <c r="G1341" s="447">
        <v>10</v>
      </c>
      <c r="H1341" s="448">
        <v>66.37</v>
      </c>
      <c r="I1341" s="447">
        <v>663.72</v>
      </c>
      <c r="J1341" s="460">
        <v>10</v>
      </c>
      <c r="K1341" s="448">
        <v>11.63</v>
      </c>
      <c r="L1341" s="448">
        <v>116.3</v>
      </c>
      <c r="M1341" s="448">
        <f t="shared" si="40"/>
        <v>-547.42</v>
      </c>
      <c r="N1341" s="448">
        <f t="shared" si="41"/>
        <v>-82.48</v>
      </c>
      <c r="O1341" s="461"/>
    </row>
    <row r="1342" s="419" customFormat="1" customHeight="1" spans="1:15">
      <c r="A1342" s="443" t="s">
        <v>3354</v>
      </c>
      <c r="B1342" s="444" t="s">
        <v>3355</v>
      </c>
      <c r="C1342" s="445"/>
      <c r="D1342" s="446" t="s">
        <v>684</v>
      </c>
      <c r="E1342" s="446" t="s">
        <v>667</v>
      </c>
      <c r="F1342" s="446" t="s">
        <v>671</v>
      </c>
      <c r="G1342" s="447">
        <v>4</v>
      </c>
      <c r="H1342" s="448">
        <v>141.59</v>
      </c>
      <c r="I1342" s="447">
        <v>566.37</v>
      </c>
      <c r="J1342" s="460">
        <v>4</v>
      </c>
      <c r="K1342" s="448">
        <v>49.56</v>
      </c>
      <c r="L1342" s="448">
        <v>198.24</v>
      </c>
      <c r="M1342" s="448">
        <f t="shared" si="40"/>
        <v>-368.13</v>
      </c>
      <c r="N1342" s="448">
        <f t="shared" si="41"/>
        <v>-65</v>
      </c>
      <c r="O1342" s="461"/>
    </row>
    <row r="1343" s="419" customFormat="1" customHeight="1" spans="1:15">
      <c r="A1343" s="443" t="s">
        <v>3356</v>
      </c>
      <c r="B1343" s="444" t="s">
        <v>3357</v>
      </c>
      <c r="C1343" s="445"/>
      <c r="D1343" s="446" t="s">
        <v>679</v>
      </c>
      <c r="E1343" s="446" t="s">
        <v>142</v>
      </c>
      <c r="F1343" s="446" t="s">
        <v>671</v>
      </c>
      <c r="G1343" s="447">
        <v>2</v>
      </c>
      <c r="H1343" s="448">
        <v>1580.54</v>
      </c>
      <c r="I1343" s="447">
        <v>3161.07</v>
      </c>
      <c r="J1343" s="460">
        <v>2</v>
      </c>
      <c r="K1343" s="448">
        <v>276.91</v>
      </c>
      <c r="L1343" s="448">
        <v>553.82</v>
      </c>
      <c r="M1343" s="448">
        <f t="shared" si="40"/>
        <v>-2607.25</v>
      </c>
      <c r="N1343" s="448">
        <f t="shared" si="41"/>
        <v>-82.48</v>
      </c>
      <c r="O1343" s="461"/>
    </row>
    <row r="1344" s="419" customFormat="1" customHeight="1" spans="1:15">
      <c r="A1344" s="443" t="s">
        <v>3358</v>
      </c>
      <c r="B1344" s="444" t="s">
        <v>3359</v>
      </c>
      <c r="C1344" s="445"/>
      <c r="D1344" s="446" t="s">
        <v>679</v>
      </c>
      <c r="E1344" s="446" t="s">
        <v>682</v>
      </c>
      <c r="F1344" s="446" t="s">
        <v>671</v>
      </c>
      <c r="G1344" s="447">
        <v>2</v>
      </c>
      <c r="H1344" s="448">
        <v>541.88</v>
      </c>
      <c r="I1344" s="447">
        <v>1083.76</v>
      </c>
      <c r="J1344" s="460">
        <v>2</v>
      </c>
      <c r="K1344" s="448">
        <v>62.21</v>
      </c>
      <c r="L1344" s="448">
        <v>124.42</v>
      </c>
      <c r="M1344" s="448">
        <f t="shared" si="40"/>
        <v>-959.34</v>
      </c>
      <c r="N1344" s="448">
        <f t="shared" si="41"/>
        <v>-88.52</v>
      </c>
      <c r="O1344" s="461"/>
    </row>
    <row r="1345" s="419" customFormat="1" customHeight="1" spans="1:15">
      <c r="A1345" s="443" t="s">
        <v>3360</v>
      </c>
      <c r="B1345" s="444" t="s">
        <v>3361</v>
      </c>
      <c r="C1345" s="445"/>
      <c r="D1345" s="446" t="s">
        <v>679</v>
      </c>
      <c r="E1345" s="446" t="s">
        <v>682</v>
      </c>
      <c r="F1345" s="446" t="s">
        <v>671</v>
      </c>
      <c r="G1345" s="447">
        <v>1</v>
      </c>
      <c r="H1345" s="448">
        <v>483.76</v>
      </c>
      <c r="I1345" s="447">
        <v>483.76</v>
      </c>
      <c r="J1345" s="460">
        <v>1</v>
      </c>
      <c r="K1345" s="448">
        <v>55.54</v>
      </c>
      <c r="L1345" s="448">
        <v>55.54</v>
      </c>
      <c r="M1345" s="448">
        <f t="shared" si="40"/>
        <v>-428.22</v>
      </c>
      <c r="N1345" s="448">
        <f t="shared" si="41"/>
        <v>-88.52</v>
      </c>
      <c r="O1345" s="461"/>
    </row>
    <row r="1346" s="419" customFormat="1" customHeight="1" spans="1:15">
      <c r="A1346" s="443" t="s">
        <v>3362</v>
      </c>
      <c r="B1346" s="444" t="s">
        <v>3363</v>
      </c>
      <c r="C1346" s="445"/>
      <c r="D1346" s="446" t="s">
        <v>679</v>
      </c>
      <c r="E1346" s="446" t="s">
        <v>682</v>
      </c>
      <c r="F1346" s="446" t="s">
        <v>671</v>
      </c>
      <c r="G1346" s="447">
        <v>1</v>
      </c>
      <c r="H1346" s="448">
        <v>1111.11</v>
      </c>
      <c r="I1346" s="447">
        <v>1111.11</v>
      </c>
      <c r="J1346" s="460">
        <v>1</v>
      </c>
      <c r="K1346" s="448">
        <v>127.56</v>
      </c>
      <c r="L1346" s="448">
        <v>127.56</v>
      </c>
      <c r="M1346" s="448">
        <f t="shared" si="40"/>
        <v>-983.55</v>
      </c>
      <c r="N1346" s="448">
        <f t="shared" si="41"/>
        <v>-88.52</v>
      </c>
      <c r="O1346" s="461"/>
    </row>
    <row r="1347" s="419" customFormat="1" customHeight="1" spans="1:15">
      <c r="A1347" s="443" t="s">
        <v>3364</v>
      </c>
      <c r="B1347" s="444" t="s">
        <v>3365</v>
      </c>
      <c r="C1347" s="445"/>
      <c r="D1347" s="446" t="s">
        <v>679</v>
      </c>
      <c r="E1347" s="446" t="s">
        <v>682</v>
      </c>
      <c r="F1347" s="446" t="s">
        <v>671</v>
      </c>
      <c r="G1347" s="447">
        <v>1</v>
      </c>
      <c r="H1347" s="448">
        <v>21751.44</v>
      </c>
      <c r="I1347" s="447">
        <v>21751.44</v>
      </c>
      <c r="J1347" s="460">
        <v>1</v>
      </c>
      <c r="K1347" s="448">
        <v>2497.07</v>
      </c>
      <c r="L1347" s="448">
        <v>2497.07</v>
      </c>
      <c r="M1347" s="448">
        <f t="shared" si="40"/>
        <v>-19254.37</v>
      </c>
      <c r="N1347" s="448">
        <f t="shared" si="41"/>
        <v>-88.52</v>
      </c>
      <c r="O1347" s="461"/>
    </row>
    <row r="1348" s="419" customFormat="1" customHeight="1" spans="1:15">
      <c r="A1348" s="443" t="s">
        <v>3366</v>
      </c>
      <c r="B1348" s="444" t="s">
        <v>3367</v>
      </c>
      <c r="C1348" s="445"/>
      <c r="D1348" s="446" t="s">
        <v>679</v>
      </c>
      <c r="E1348" s="446" t="s">
        <v>682</v>
      </c>
      <c r="F1348" s="446" t="s">
        <v>671</v>
      </c>
      <c r="G1348" s="447">
        <v>2</v>
      </c>
      <c r="H1348" s="448">
        <v>2940.17</v>
      </c>
      <c r="I1348" s="447">
        <v>5880.34</v>
      </c>
      <c r="J1348" s="460">
        <v>2</v>
      </c>
      <c r="K1348" s="448">
        <v>337.53</v>
      </c>
      <c r="L1348" s="448">
        <v>675.06</v>
      </c>
      <c r="M1348" s="448">
        <f t="shared" si="40"/>
        <v>-5205.28</v>
      </c>
      <c r="N1348" s="448">
        <f t="shared" si="41"/>
        <v>-88.52</v>
      </c>
      <c r="O1348" s="461"/>
    </row>
    <row r="1349" s="419" customFormat="1" customHeight="1" spans="1:15">
      <c r="A1349" s="443" t="s">
        <v>3368</v>
      </c>
      <c r="B1349" s="444" t="s">
        <v>3369</v>
      </c>
      <c r="C1349" s="445"/>
      <c r="D1349" s="446" t="s">
        <v>679</v>
      </c>
      <c r="E1349" s="446" t="s">
        <v>667</v>
      </c>
      <c r="F1349" s="446" t="s">
        <v>671</v>
      </c>
      <c r="G1349" s="447">
        <v>73</v>
      </c>
      <c r="H1349" s="448">
        <v>28.5</v>
      </c>
      <c r="I1349" s="447">
        <v>2080.18</v>
      </c>
      <c r="J1349" s="460">
        <v>73</v>
      </c>
      <c r="K1349" s="448">
        <v>9.98</v>
      </c>
      <c r="L1349" s="448">
        <v>728.54</v>
      </c>
      <c r="M1349" s="448">
        <f t="shared" si="40"/>
        <v>-1351.64</v>
      </c>
      <c r="N1349" s="448">
        <f t="shared" si="41"/>
        <v>-64.98</v>
      </c>
      <c r="O1349" s="461"/>
    </row>
    <row r="1350" s="419" customFormat="1" customHeight="1" spans="1:15">
      <c r="A1350" s="443" t="s">
        <v>3370</v>
      </c>
      <c r="B1350" s="444" t="s">
        <v>3371</v>
      </c>
      <c r="C1350" s="445"/>
      <c r="D1350" s="446" t="s">
        <v>679</v>
      </c>
      <c r="E1350" s="446" t="s">
        <v>667</v>
      </c>
      <c r="F1350" s="446" t="s">
        <v>671</v>
      </c>
      <c r="G1350" s="447">
        <v>2</v>
      </c>
      <c r="H1350" s="448">
        <v>195</v>
      </c>
      <c r="I1350" s="447">
        <v>390</v>
      </c>
      <c r="J1350" s="460">
        <v>2</v>
      </c>
      <c r="K1350" s="448">
        <v>68.25</v>
      </c>
      <c r="L1350" s="448">
        <v>136.5</v>
      </c>
      <c r="M1350" s="448">
        <f t="shared" si="40"/>
        <v>-253.5</v>
      </c>
      <c r="N1350" s="448">
        <f t="shared" si="41"/>
        <v>-65</v>
      </c>
      <c r="O1350" s="461"/>
    </row>
    <row r="1351" s="419" customFormat="1" customHeight="1" spans="1:15">
      <c r="A1351" s="443" t="s">
        <v>3372</v>
      </c>
      <c r="B1351" s="444" t="s">
        <v>3373</v>
      </c>
      <c r="C1351" s="445"/>
      <c r="D1351" s="446" t="s">
        <v>679</v>
      </c>
      <c r="E1351" s="446" t="s">
        <v>682</v>
      </c>
      <c r="F1351" s="446" t="s">
        <v>671</v>
      </c>
      <c r="G1351" s="447">
        <v>3</v>
      </c>
      <c r="H1351" s="448">
        <v>12.82</v>
      </c>
      <c r="I1351" s="447">
        <v>38.47</v>
      </c>
      <c r="J1351" s="460">
        <v>3</v>
      </c>
      <c r="K1351" s="448">
        <v>1.47</v>
      </c>
      <c r="L1351" s="448">
        <v>4.41</v>
      </c>
      <c r="M1351" s="448">
        <f t="shared" si="40"/>
        <v>-34.06</v>
      </c>
      <c r="N1351" s="448">
        <f t="shared" si="41"/>
        <v>-88.54</v>
      </c>
      <c r="O1351" s="461"/>
    </row>
    <row r="1352" s="419" customFormat="1" customHeight="1" spans="1:15">
      <c r="A1352" s="443" t="s">
        <v>3374</v>
      </c>
      <c r="B1352" s="444" t="s">
        <v>3375</v>
      </c>
      <c r="C1352" s="445"/>
      <c r="D1352" s="446" t="s">
        <v>679</v>
      </c>
      <c r="E1352" s="446" t="s">
        <v>682</v>
      </c>
      <c r="F1352" s="446" t="s">
        <v>671</v>
      </c>
      <c r="G1352" s="447">
        <v>3</v>
      </c>
      <c r="H1352" s="448">
        <v>1016</v>
      </c>
      <c r="I1352" s="447">
        <v>3047.99</v>
      </c>
      <c r="J1352" s="460">
        <v>3</v>
      </c>
      <c r="K1352" s="448">
        <v>116.64</v>
      </c>
      <c r="L1352" s="448">
        <v>349.92</v>
      </c>
      <c r="M1352" s="448">
        <f t="shared" ref="M1352:M1415" si="42">L1352-I1352</f>
        <v>-2698.07</v>
      </c>
      <c r="N1352" s="448">
        <f t="shared" ref="N1352:N1415" si="43">IF(I1352=0,0,ROUND(M1352/I1352*100,2))</f>
        <v>-88.52</v>
      </c>
      <c r="O1352" s="461"/>
    </row>
    <row r="1353" s="419" customFormat="1" customHeight="1" spans="1:15">
      <c r="A1353" s="443" t="s">
        <v>3376</v>
      </c>
      <c r="B1353" s="444" t="s">
        <v>3377</v>
      </c>
      <c r="C1353" s="445"/>
      <c r="D1353" s="446" t="s">
        <v>684</v>
      </c>
      <c r="E1353" s="446" t="s">
        <v>682</v>
      </c>
      <c r="F1353" s="446" t="s">
        <v>671</v>
      </c>
      <c r="G1353" s="447">
        <v>2</v>
      </c>
      <c r="H1353" s="448">
        <v>17.95</v>
      </c>
      <c r="I1353" s="447">
        <v>35.89</v>
      </c>
      <c r="J1353" s="460">
        <v>2</v>
      </c>
      <c r="K1353" s="448">
        <v>2.06</v>
      </c>
      <c r="L1353" s="448">
        <v>4.12</v>
      </c>
      <c r="M1353" s="448">
        <f t="shared" si="42"/>
        <v>-31.77</v>
      </c>
      <c r="N1353" s="448">
        <f t="shared" si="43"/>
        <v>-88.52</v>
      </c>
      <c r="O1353" s="461"/>
    </row>
    <row r="1354" s="419" customFormat="1" customHeight="1" spans="1:15">
      <c r="A1354" s="443" t="s">
        <v>3378</v>
      </c>
      <c r="B1354" s="444" t="s">
        <v>3379</v>
      </c>
      <c r="C1354" s="445"/>
      <c r="D1354" s="446" t="s">
        <v>679</v>
      </c>
      <c r="E1354" s="446" t="s">
        <v>682</v>
      </c>
      <c r="F1354" s="446" t="s">
        <v>671</v>
      </c>
      <c r="G1354" s="447">
        <v>247</v>
      </c>
      <c r="H1354" s="448">
        <v>0.67</v>
      </c>
      <c r="I1354" s="447">
        <v>166.54</v>
      </c>
      <c r="J1354" s="460">
        <v>247</v>
      </c>
      <c r="K1354" s="448">
        <v>0.08</v>
      </c>
      <c r="L1354" s="448">
        <v>19.76</v>
      </c>
      <c r="M1354" s="448">
        <f t="shared" si="42"/>
        <v>-146.78</v>
      </c>
      <c r="N1354" s="448">
        <f t="shared" si="43"/>
        <v>-88.13</v>
      </c>
      <c r="O1354" s="461"/>
    </row>
    <row r="1355" s="419" customFormat="1" customHeight="1" spans="1:15">
      <c r="A1355" s="443" t="s">
        <v>3380</v>
      </c>
      <c r="B1355" s="444" t="s">
        <v>3381</v>
      </c>
      <c r="C1355" s="445"/>
      <c r="D1355" s="446" t="s">
        <v>679</v>
      </c>
      <c r="E1355" s="446" t="s">
        <v>682</v>
      </c>
      <c r="F1355" s="446" t="s">
        <v>671</v>
      </c>
      <c r="G1355" s="447">
        <v>31</v>
      </c>
      <c r="H1355" s="448">
        <v>0.3</v>
      </c>
      <c r="I1355" s="447">
        <v>9.26</v>
      </c>
      <c r="J1355" s="460">
        <v>31</v>
      </c>
      <c r="K1355" s="448">
        <v>0.03</v>
      </c>
      <c r="L1355" s="448">
        <v>0.93</v>
      </c>
      <c r="M1355" s="448">
        <f t="shared" si="42"/>
        <v>-8.33</v>
      </c>
      <c r="N1355" s="448">
        <f t="shared" si="43"/>
        <v>-89.96</v>
      </c>
      <c r="O1355" s="461"/>
    </row>
    <row r="1356" s="419" customFormat="1" customHeight="1" spans="1:15">
      <c r="A1356" s="443" t="s">
        <v>3382</v>
      </c>
      <c r="B1356" s="444" t="s">
        <v>3383</v>
      </c>
      <c r="C1356" s="445"/>
      <c r="D1356" s="446" t="s">
        <v>698</v>
      </c>
      <c r="E1356" s="446" t="s">
        <v>682</v>
      </c>
      <c r="F1356" s="446" t="s">
        <v>671</v>
      </c>
      <c r="G1356" s="447">
        <v>1</v>
      </c>
      <c r="H1356" s="448">
        <v>6837.61</v>
      </c>
      <c r="I1356" s="447">
        <v>6837.61</v>
      </c>
      <c r="J1356" s="460">
        <v>1</v>
      </c>
      <c r="K1356" s="448">
        <v>784.96</v>
      </c>
      <c r="L1356" s="448">
        <v>784.96</v>
      </c>
      <c r="M1356" s="448">
        <f t="shared" si="42"/>
        <v>-6052.65</v>
      </c>
      <c r="N1356" s="448">
        <f t="shared" si="43"/>
        <v>-88.52</v>
      </c>
      <c r="O1356" s="461"/>
    </row>
    <row r="1357" s="419" customFormat="1" customHeight="1" spans="1:15">
      <c r="A1357" s="443" t="s">
        <v>3384</v>
      </c>
      <c r="B1357" s="444" t="s">
        <v>3385</v>
      </c>
      <c r="C1357" s="445"/>
      <c r="D1357" s="446" t="s">
        <v>698</v>
      </c>
      <c r="E1357" s="446" t="s">
        <v>682</v>
      </c>
      <c r="F1357" s="446" t="s">
        <v>671</v>
      </c>
      <c r="G1357" s="447">
        <v>1</v>
      </c>
      <c r="H1357" s="448">
        <v>9658.12</v>
      </c>
      <c r="I1357" s="447">
        <v>9658.12</v>
      </c>
      <c r="J1357" s="460">
        <v>1</v>
      </c>
      <c r="K1357" s="448">
        <v>1108.75</v>
      </c>
      <c r="L1357" s="448">
        <v>1108.75</v>
      </c>
      <c r="M1357" s="448">
        <f t="shared" si="42"/>
        <v>-8549.37</v>
      </c>
      <c r="N1357" s="448">
        <f t="shared" si="43"/>
        <v>-88.52</v>
      </c>
      <c r="O1357" s="461"/>
    </row>
    <row r="1358" s="419" customFormat="1" customHeight="1" spans="1:15">
      <c r="A1358" s="443" t="s">
        <v>3386</v>
      </c>
      <c r="B1358" s="444" t="s">
        <v>3387</v>
      </c>
      <c r="C1358" s="445"/>
      <c r="D1358" s="446" t="s">
        <v>698</v>
      </c>
      <c r="E1358" s="446" t="s">
        <v>682</v>
      </c>
      <c r="F1358" s="446" t="s">
        <v>671</v>
      </c>
      <c r="G1358" s="447">
        <v>1</v>
      </c>
      <c r="H1358" s="448">
        <v>5495.73</v>
      </c>
      <c r="I1358" s="447">
        <v>5495.73</v>
      </c>
      <c r="J1358" s="460">
        <v>1</v>
      </c>
      <c r="K1358" s="448">
        <v>630.91</v>
      </c>
      <c r="L1358" s="448">
        <v>630.91</v>
      </c>
      <c r="M1358" s="448">
        <f t="shared" si="42"/>
        <v>-4864.82</v>
      </c>
      <c r="N1358" s="448">
        <f t="shared" si="43"/>
        <v>-88.52</v>
      </c>
      <c r="O1358" s="461"/>
    </row>
    <row r="1359" s="419" customFormat="1" customHeight="1" spans="1:15">
      <c r="A1359" s="443" t="s">
        <v>3388</v>
      </c>
      <c r="B1359" s="444" t="s">
        <v>3389</v>
      </c>
      <c r="C1359" s="445"/>
      <c r="D1359" s="446" t="s">
        <v>679</v>
      </c>
      <c r="E1359" s="446" t="s">
        <v>667</v>
      </c>
      <c r="F1359" s="446" t="s">
        <v>671</v>
      </c>
      <c r="G1359" s="447">
        <v>1</v>
      </c>
      <c r="H1359" s="448">
        <v>575.23</v>
      </c>
      <c r="I1359" s="447">
        <v>575.23</v>
      </c>
      <c r="J1359" s="460">
        <v>1</v>
      </c>
      <c r="K1359" s="448">
        <v>201.33</v>
      </c>
      <c r="L1359" s="448">
        <v>201.33</v>
      </c>
      <c r="M1359" s="448">
        <f t="shared" si="42"/>
        <v>-373.9</v>
      </c>
      <c r="N1359" s="448">
        <f t="shared" si="43"/>
        <v>-65</v>
      </c>
      <c r="O1359" s="461"/>
    </row>
    <row r="1360" s="419" customFormat="1" customHeight="1" spans="1:15">
      <c r="A1360" s="443" t="s">
        <v>3390</v>
      </c>
      <c r="B1360" s="444" t="s">
        <v>3391</v>
      </c>
      <c r="C1360" s="445"/>
      <c r="D1360" s="446" t="s">
        <v>679</v>
      </c>
      <c r="E1360" s="446" t="s">
        <v>682</v>
      </c>
      <c r="F1360" s="446" t="s">
        <v>671</v>
      </c>
      <c r="G1360" s="447">
        <v>1</v>
      </c>
      <c r="H1360" s="448">
        <v>2085.47</v>
      </c>
      <c r="I1360" s="447">
        <v>2085.47</v>
      </c>
      <c r="J1360" s="460">
        <v>1</v>
      </c>
      <c r="K1360" s="448">
        <v>239.41</v>
      </c>
      <c r="L1360" s="448">
        <v>239.41</v>
      </c>
      <c r="M1360" s="448">
        <f t="shared" si="42"/>
        <v>-1846.06</v>
      </c>
      <c r="N1360" s="448">
        <f t="shared" si="43"/>
        <v>-88.52</v>
      </c>
      <c r="O1360" s="461"/>
    </row>
    <row r="1361" s="419" customFormat="1" customHeight="1" spans="1:15">
      <c r="A1361" s="443" t="s">
        <v>3392</v>
      </c>
      <c r="B1361" s="444" t="s">
        <v>3393</v>
      </c>
      <c r="C1361" s="445"/>
      <c r="D1361" s="446" t="s">
        <v>679</v>
      </c>
      <c r="E1361" s="446" t="s">
        <v>168</v>
      </c>
      <c r="F1361" s="446" t="s">
        <v>671</v>
      </c>
      <c r="G1361" s="447">
        <v>2</v>
      </c>
      <c r="H1361" s="448">
        <v>188.04</v>
      </c>
      <c r="I1361" s="447">
        <v>376.07</v>
      </c>
      <c r="J1361" s="460">
        <v>2</v>
      </c>
      <c r="K1361" s="448">
        <v>21.89</v>
      </c>
      <c r="L1361" s="448">
        <v>43.78</v>
      </c>
      <c r="M1361" s="448">
        <f t="shared" si="42"/>
        <v>-332.29</v>
      </c>
      <c r="N1361" s="448">
        <f t="shared" si="43"/>
        <v>-88.36</v>
      </c>
      <c r="O1361" s="461"/>
    </row>
    <row r="1362" s="419" customFormat="1" customHeight="1" spans="1:15">
      <c r="A1362" s="443" t="s">
        <v>3394</v>
      </c>
      <c r="B1362" s="444" t="s">
        <v>3395</v>
      </c>
      <c r="C1362" s="445"/>
      <c r="D1362" s="446" t="s">
        <v>679</v>
      </c>
      <c r="E1362" s="446" t="s">
        <v>168</v>
      </c>
      <c r="F1362" s="446" t="s">
        <v>671</v>
      </c>
      <c r="G1362" s="447">
        <v>2</v>
      </c>
      <c r="H1362" s="448">
        <v>264.96</v>
      </c>
      <c r="I1362" s="447">
        <v>529.91</v>
      </c>
      <c r="J1362" s="460">
        <v>2</v>
      </c>
      <c r="K1362" s="448">
        <v>30.84</v>
      </c>
      <c r="L1362" s="448">
        <v>61.68</v>
      </c>
      <c r="M1362" s="448">
        <f t="shared" si="42"/>
        <v>-468.23</v>
      </c>
      <c r="N1362" s="448">
        <f t="shared" si="43"/>
        <v>-88.36</v>
      </c>
      <c r="O1362" s="461"/>
    </row>
    <row r="1363" s="419" customFormat="1" customHeight="1" spans="1:15">
      <c r="A1363" s="443" t="s">
        <v>3396</v>
      </c>
      <c r="B1363" s="444" t="s">
        <v>3397</v>
      </c>
      <c r="C1363" s="445"/>
      <c r="D1363" s="446" t="s">
        <v>679</v>
      </c>
      <c r="E1363" s="446" t="s">
        <v>168</v>
      </c>
      <c r="F1363" s="446" t="s">
        <v>671</v>
      </c>
      <c r="G1363" s="447">
        <v>1</v>
      </c>
      <c r="H1363" s="448">
        <v>1502.56</v>
      </c>
      <c r="I1363" s="447">
        <v>1502.56</v>
      </c>
      <c r="J1363" s="460">
        <v>1</v>
      </c>
      <c r="K1363" s="448">
        <v>174.9</v>
      </c>
      <c r="L1363" s="448">
        <v>174.9</v>
      </c>
      <c r="M1363" s="448">
        <f t="shared" si="42"/>
        <v>-1327.66</v>
      </c>
      <c r="N1363" s="448">
        <f t="shared" si="43"/>
        <v>-88.36</v>
      </c>
      <c r="O1363" s="461"/>
    </row>
    <row r="1364" s="419" customFormat="1" customHeight="1" spans="1:15">
      <c r="A1364" s="443" t="s">
        <v>3398</v>
      </c>
      <c r="B1364" s="444" t="s">
        <v>3399</v>
      </c>
      <c r="C1364" s="445"/>
      <c r="D1364" s="446" t="s">
        <v>679</v>
      </c>
      <c r="E1364" s="446" t="s">
        <v>168</v>
      </c>
      <c r="F1364" s="446" t="s">
        <v>671</v>
      </c>
      <c r="G1364" s="447">
        <v>1</v>
      </c>
      <c r="H1364" s="448">
        <v>261.54</v>
      </c>
      <c r="I1364" s="447">
        <v>261.54</v>
      </c>
      <c r="J1364" s="460">
        <v>1</v>
      </c>
      <c r="K1364" s="448">
        <v>30.44</v>
      </c>
      <c r="L1364" s="448">
        <v>30.44</v>
      </c>
      <c r="M1364" s="448">
        <f t="shared" si="42"/>
        <v>-231.1</v>
      </c>
      <c r="N1364" s="448">
        <f t="shared" si="43"/>
        <v>-88.36</v>
      </c>
      <c r="O1364" s="461"/>
    </row>
    <row r="1365" s="419" customFormat="1" customHeight="1" spans="1:15">
      <c r="A1365" s="443" t="s">
        <v>3400</v>
      </c>
      <c r="B1365" s="444" t="s">
        <v>3401</v>
      </c>
      <c r="C1365" s="445"/>
      <c r="D1365" s="446" t="s">
        <v>679</v>
      </c>
      <c r="E1365" s="446" t="s">
        <v>168</v>
      </c>
      <c r="F1365" s="446" t="s">
        <v>671</v>
      </c>
      <c r="G1365" s="447">
        <v>1</v>
      </c>
      <c r="H1365" s="448">
        <v>300</v>
      </c>
      <c r="I1365" s="447">
        <v>300</v>
      </c>
      <c r="J1365" s="460">
        <v>1</v>
      </c>
      <c r="K1365" s="448">
        <v>34.92</v>
      </c>
      <c r="L1365" s="448">
        <v>34.92</v>
      </c>
      <c r="M1365" s="448">
        <f t="shared" si="42"/>
        <v>-265.08</v>
      </c>
      <c r="N1365" s="448">
        <f t="shared" si="43"/>
        <v>-88.36</v>
      </c>
      <c r="O1365" s="461"/>
    </row>
    <row r="1366" s="419" customFormat="1" customHeight="1" spans="1:15">
      <c r="A1366" s="443" t="s">
        <v>3402</v>
      </c>
      <c r="B1366" s="444" t="s">
        <v>3403</v>
      </c>
      <c r="C1366" s="445"/>
      <c r="D1366" s="446" t="s">
        <v>679</v>
      </c>
      <c r="E1366" s="446" t="s">
        <v>168</v>
      </c>
      <c r="F1366" s="446" t="s">
        <v>671</v>
      </c>
      <c r="G1366" s="447">
        <v>1</v>
      </c>
      <c r="H1366" s="448">
        <v>409.4</v>
      </c>
      <c r="I1366" s="447">
        <v>409.4</v>
      </c>
      <c r="J1366" s="460">
        <v>1</v>
      </c>
      <c r="K1366" s="448">
        <v>47.65</v>
      </c>
      <c r="L1366" s="448">
        <v>47.65</v>
      </c>
      <c r="M1366" s="448">
        <f t="shared" si="42"/>
        <v>-361.75</v>
      </c>
      <c r="N1366" s="448">
        <f t="shared" si="43"/>
        <v>-88.36</v>
      </c>
      <c r="O1366" s="461"/>
    </row>
    <row r="1367" s="419" customFormat="1" customHeight="1" spans="1:15">
      <c r="A1367" s="443" t="s">
        <v>3404</v>
      </c>
      <c r="B1367" s="444" t="s">
        <v>3405</v>
      </c>
      <c r="C1367" s="445"/>
      <c r="D1367" s="446" t="s">
        <v>679</v>
      </c>
      <c r="E1367" s="446" t="s">
        <v>168</v>
      </c>
      <c r="F1367" s="446" t="s">
        <v>671</v>
      </c>
      <c r="G1367" s="447">
        <v>1</v>
      </c>
      <c r="H1367" s="448">
        <v>1594.87</v>
      </c>
      <c r="I1367" s="447">
        <v>1594.87</v>
      </c>
      <c r="J1367" s="460">
        <v>1</v>
      </c>
      <c r="K1367" s="448">
        <v>185.64</v>
      </c>
      <c r="L1367" s="448">
        <v>185.64</v>
      </c>
      <c r="M1367" s="448">
        <f t="shared" si="42"/>
        <v>-1409.23</v>
      </c>
      <c r="N1367" s="448">
        <f t="shared" si="43"/>
        <v>-88.36</v>
      </c>
      <c r="O1367" s="461"/>
    </row>
    <row r="1368" s="419" customFormat="1" customHeight="1" spans="1:15">
      <c r="A1368" s="443" t="s">
        <v>3406</v>
      </c>
      <c r="B1368" s="444" t="s">
        <v>3407</v>
      </c>
      <c r="C1368" s="445"/>
      <c r="D1368" s="446" t="s">
        <v>679</v>
      </c>
      <c r="E1368" s="446" t="s">
        <v>168</v>
      </c>
      <c r="F1368" s="446" t="s">
        <v>671</v>
      </c>
      <c r="G1368" s="447">
        <v>1</v>
      </c>
      <c r="H1368" s="448">
        <v>1594.87</v>
      </c>
      <c r="I1368" s="447">
        <v>1594.87</v>
      </c>
      <c r="J1368" s="460">
        <v>1</v>
      </c>
      <c r="K1368" s="448">
        <v>185.64</v>
      </c>
      <c r="L1368" s="448">
        <v>185.64</v>
      </c>
      <c r="M1368" s="448">
        <f t="shared" si="42"/>
        <v>-1409.23</v>
      </c>
      <c r="N1368" s="448">
        <f t="shared" si="43"/>
        <v>-88.36</v>
      </c>
      <c r="O1368" s="461"/>
    </row>
    <row r="1369" s="419" customFormat="1" customHeight="1" spans="1:15">
      <c r="A1369" s="443" t="s">
        <v>3408</v>
      </c>
      <c r="B1369" s="444" t="s">
        <v>3409</v>
      </c>
      <c r="C1369" s="445"/>
      <c r="D1369" s="446" t="s">
        <v>679</v>
      </c>
      <c r="E1369" s="446" t="s">
        <v>168</v>
      </c>
      <c r="F1369" s="446" t="s">
        <v>671</v>
      </c>
      <c r="G1369" s="447">
        <v>1</v>
      </c>
      <c r="H1369" s="448">
        <v>1893.16</v>
      </c>
      <c r="I1369" s="447">
        <v>1893.16</v>
      </c>
      <c r="J1369" s="460">
        <v>1</v>
      </c>
      <c r="K1369" s="448">
        <v>220.36</v>
      </c>
      <c r="L1369" s="448">
        <v>220.36</v>
      </c>
      <c r="M1369" s="448">
        <f t="shared" si="42"/>
        <v>-1672.8</v>
      </c>
      <c r="N1369" s="448">
        <f t="shared" si="43"/>
        <v>-88.36</v>
      </c>
      <c r="O1369" s="461"/>
    </row>
    <row r="1370" s="419" customFormat="1" customHeight="1" spans="1:15">
      <c r="A1370" s="443" t="s">
        <v>3410</v>
      </c>
      <c r="B1370" s="444" t="s">
        <v>3411</v>
      </c>
      <c r="C1370" s="445"/>
      <c r="D1370" s="446" t="s">
        <v>679</v>
      </c>
      <c r="E1370" s="446" t="s">
        <v>168</v>
      </c>
      <c r="F1370" s="446" t="s">
        <v>671</v>
      </c>
      <c r="G1370" s="447">
        <v>3</v>
      </c>
      <c r="H1370" s="448">
        <v>3663.79</v>
      </c>
      <c r="I1370" s="447">
        <v>10991.38</v>
      </c>
      <c r="J1370" s="460">
        <v>3</v>
      </c>
      <c r="K1370" s="448">
        <v>426.47</v>
      </c>
      <c r="L1370" s="448">
        <v>1279.41</v>
      </c>
      <c r="M1370" s="448">
        <f t="shared" si="42"/>
        <v>-9711.97</v>
      </c>
      <c r="N1370" s="448">
        <f t="shared" si="43"/>
        <v>-88.36</v>
      </c>
      <c r="O1370" s="461"/>
    </row>
    <row r="1371" s="419" customFormat="1" customHeight="1" spans="1:15">
      <c r="A1371" s="443" t="s">
        <v>3412</v>
      </c>
      <c r="B1371" s="444" t="s">
        <v>3413</v>
      </c>
      <c r="C1371" s="445"/>
      <c r="D1371" s="446" t="s">
        <v>679</v>
      </c>
      <c r="E1371" s="446" t="s">
        <v>667</v>
      </c>
      <c r="F1371" s="446" t="s">
        <v>671</v>
      </c>
      <c r="G1371" s="447">
        <v>18</v>
      </c>
      <c r="H1371" s="448">
        <v>39.82</v>
      </c>
      <c r="I1371" s="447">
        <v>716.81</v>
      </c>
      <c r="J1371" s="460">
        <v>18</v>
      </c>
      <c r="K1371" s="448">
        <v>13.94</v>
      </c>
      <c r="L1371" s="448">
        <v>250.92</v>
      </c>
      <c r="M1371" s="448">
        <f t="shared" si="42"/>
        <v>-465.89</v>
      </c>
      <c r="N1371" s="448">
        <f t="shared" si="43"/>
        <v>-64.99</v>
      </c>
      <c r="O1371" s="461"/>
    </row>
    <row r="1372" s="419" customFormat="1" customHeight="1" spans="1:15">
      <c r="A1372" s="443" t="s">
        <v>3414</v>
      </c>
      <c r="B1372" s="444" t="s">
        <v>3415</v>
      </c>
      <c r="C1372" s="445"/>
      <c r="D1372" s="446" t="s">
        <v>679</v>
      </c>
      <c r="E1372" s="446" t="s">
        <v>168</v>
      </c>
      <c r="F1372" s="446" t="s">
        <v>671</v>
      </c>
      <c r="G1372" s="447">
        <v>8</v>
      </c>
      <c r="H1372" s="448">
        <v>16.24</v>
      </c>
      <c r="I1372" s="447">
        <v>129.91</v>
      </c>
      <c r="J1372" s="460">
        <v>8</v>
      </c>
      <c r="K1372" s="448">
        <v>1.89</v>
      </c>
      <c r="L1372" s="448">
        <v>15.12</v>
      </c>
      <c r="M1372" s="448">
        <f t="shared" si="42"/>
        <v>-114.79</v>
      </c>
      <c r="N1372" s="448">
        <f t="shared" si="43"/>
        <v>-88.36</v>
      </c>
      <c r="O1372" s="461"/>
    </row>
    <row r="1373" s="419" customFormat="1" customHeight="1" spans="1:15">
      <c r="A1373" s="443" t="s">
        <v>3416</v>
      </c>
      <c r="B1373" s="444" t="s">
        <v>3417</v>
      </c>
      <c r="C1373" s="445"/>
      <c r="D1373" s="446" t="s">
        <v>679</v>
      </c>
      <c r="E1373" s="446" t="s">
        <v>667</v>
      </c>
      <c r="F1373" s="446" t="s">
        <v>671</v>
      </c>
      <c r="G1373" s="447">
        <v>17</v>
      </c>
      <c r="H1373" s="448">
        <v>17.7</v>
      </c>
      <c r="I1373" s="447">
        <v>300.88</v>
      </c>
      <c r="J1373" s="460">
        <v>17</v>
      </c>
      <c r="K1373" s="448">
        <v>6.2</v>
      </c>
      <c r="L1373" s="448">
        <v>105.4</v>
      </c>
      <c r="M1373" s="448">
        <f t="shared" si="42"/>
        <v>-195.48</v>
      </c>
      <c r="N1373" s="448">
        <f t="shared" si="43"/>
        <v>-64.97</v>
      </c>
      <c r="O1373" s="461"/>
    </row>
    <row r="1374" s="419" customFormat="1" customHeight="1" spans="1:15">
      <c r="A1374" s="443" t="s">
        <v>3418</v>
      </c>
      <c r="B1374" s="444" t="s">
        <v>3419</v>
      </c>
      <c r="C1374" s="445"/>
      <c r="D1374" s="446" t="s">
        <v>679</v>
      </c>
      <c r="E1374" s="446" t="s">
        <v>168</v>
      </c>
      <c r="F1374" s="446" t="s">
        <v>671</v>
      </c>
      <c r="G1374" s="447">
        <v>1</v>
      </c>
      <c r="H1374" s="448">
        <v>47.01</v>
      </c>
      <c r="I1374" s="447">
        <v>47.01</v>
      </c>
      <c r="J1374" s="460">
        <v>1</v>
      </c>
      <c r="K1374" s="448">
        <v>5.47</v>
      </c>
      <c r="L1374" s="448">
        <v>5.47</v>
      </c>
      <c r="M1374" s="448">
        <f t="shared" si="42"/>
        <v>-41.54</v>
      </c>
      <c r="N1374" s="448">
        <f t="shared" si="43"/>
        <v>-88.36</v>
      </c>
      <c r="O1374" s="461"/>
    </row>
    <row r="1375" s="419" customFormat="1" customHeight="1" spans="1:15">
      <c r="A1375" s="443" t="s">
        <v>3420</v>
      </c>
      <c r="B1375" s="444" t="s">
        <v>3421</v>
      </c>
      <c r="C1375" s="445"/>
      <c r="D1375" s="446" t="s">
        <v>679</v>
      </c>
      <c r="E1375" s="446" t="s">
        <v>168</v>
      </c>
      <c r="F1375" s="446" t="s">
        <v>671</v>
      </c>
      <c r="G1375" s="447">
        <v>5</v>
      </c>
      <c r="H1375" s="448">
        <v>47.01</v>
      </c>
      <c r="I1375" s="447">
        <v>235.04</v>
      </c>
      <c r="J1375" s="460">
        <v>5</v>
      </c>
      <c r="K1375" s="448">
        <v>5.47</v>
      </c>
      <c r="L1375" s="448">
        <v>27.35</v>
      </c>
      <c r="M1375" s="448">
        <f t="shared" si="42"/>
        <v>-207.69</v>
      </c>
      <c r="N1375" s="448">
        <f t="shared" si="43"/>
        <v>-88.36</v>
      </c>
      <c r="O1375" s="461"/>
    </row>
    <row r="1376" s="419" customFormat="1" customHeight="1" spans="1:15">
      <c r="A1376" s="443" t="s">
        <v>3422</v>
      </c>
      <c r="B1376" s="444" t="s">
        <v>3423</v>
      </c>
      <c r="C1376" s="445"/>
      <c r="D1376" s="446" t="s">
        <v>679</v>
      </c>
      <c r="E1376" s="446" t="s">
        <v>168</v>
      </c>
      <c r="F1376" s="446" t="s">
        <v>671</v>
      </c>
      <c r="G1376" s="447">
        <v>20</v>
      </c>
      <c r="H1376" s="448">
        <v>3.42</v>
      </c>
      <c r="I1376" s="447">
        <v>68.32</v>
      </c>
      <c r="J1376" s="460">
        <v>20</v>
      </c>
      <c r="K1376" s="448">
        <v>0.4</v>
      </c>
      <c r="L1376" s="448">
        <v>8</v>
      </c>
      <c r="M1376" s="448">
        <f t="shared" si="42"/>
        <v>-60.32</v>
      </c>
      <c r="N1376" s="448">
        <f t="shared" si="43"/>
        <v>-88.29</v>
      </c>
      <c r="O1376" s="461"/>
    </row>
    <row r="1377" s="419" customFormat="1" customHeight="1" spans="1:15">
      <c r="A1377" s="443" t="s">
        <v>3424</v>
      </c>
      <c r="B1377" s="444" t="s">
        <v>3425</v>
      </c>
      <c r="C1377" s="445"/>
      <c r="D1377" s="446" t="s">
        <v>679</v>
      </c>
      <c r="E1377" s="446" t="s">
        <v>168</v>
      </c>
      <c r="F1377" s="446" t="s">
        <v>671</v>
      </c>
      <c r="G1377" s="447">
        <v>63</v>
      </c>
      <c r="H1377" s="448">
        <v>0.13</v>
      </c>
      <c r="I1377" s="447">
        <v>8.07</v>
      </c>
      <c r="J1377" s="460">
        <v>63</v>
      </c>
      <c r="K1377" s="448">
        <v>0.02</v>
      </c>
      <c r="L1377" s="448">
        <v>1.26</v>
      </c>
      <c r="M1377" s="448">
        <f t="shared" si="42"/>
        <v>-6.81</v>
      </c>
      <c r="N1377" s="448">
        <f t="shared" si="43"/>
        <v>-84.39</v>
      </c>
      <c r="O1377" s="461"/>
    </row>
    <row r="1378" s="419" customFormat="1" customHeight="1" spans="1:15">
      <c r="A1378" s="443" t="s">
        <v>3426</v>
      </c>
      <c r="B1378" s="444" t="s">
        <v>3427</v>
      </c>
      <c r="C1378" s="445"/>
      <c r="D1378" s="446" t="s">
        <v>679</v>
      </c>
      <c r="E1378" s="446" t="s">
        <v>168</v>
      </c>
      <c r="F1378" s="446" t="s">
        <v>671</v>
      </c>
      <c r="G1378" s="447">
        <v>50</v>
      </c>
      <c r="H1378" s="448">
        <v>14.78</v>
      </c>
      <c r="I1378" s="447">
        <v>738.89</v>
      </c>
      <c r="J1378" s="460">
        <v>50</v>
      </c>
      <c r="K1378" s="448">
        <v>1.72</v>
      </c>
      <c r="L1378" s="448">
        <v>86</v>
      </c>
      <c r="M1378" s="448">
        <f t="shared" si="42"/>
        <v>-652.89</v>
      </c>
      <c r="N1378" s="448">
        <f t="shared" si="43"/>
        <v>-88.36</v>
      </c>
      <c r="O1378" s="461"/>
    </row>
    <row r="1379" s="419" customFormat="1" customHeight="1" spans="1:15">
      <c r="A1379" s="443" t="s">
        <v>3428</v>
      </c>
      <c r="B1379" s="444" t="s">
        <v>3429</v>
      </c>
      <c r="C1379" s="445"/>
      <c r="D1379" s="446" t="s">
        <v>679</v>
      </c>
      <c r="E1379" s="446" t="s">
        <v>168</v>
      </c>
      <c r="F1379" s="446" t="s">
        <v>671</v>
      </c>
      <c r="G1379" s="447">
        <v>1</v>
      </c>
      <c r="H1379" s="448">
        <v>8172.41</v>
      </c>
      <c r="I1379" s="447">
        <v>8172.41</v>
      </c>
      <c r="J1379" s="460">
        <v>1</v>
      </c>
      <c r="K1379" s="448">
        <v>951.27</v>
      </c>
      <c r="L1379" s="448">
        <v>951.27</v>
      </c>
      <c r="M1379" s="448">
        <f t="shared" si="42"/>
        <v>-7221.14</v>
      </c>
      <c r="N1379" s="448">
        <f t="shared" si="43"/>
        <v>-88.36</v>
      </c>
      <c r="O1379" s="461"/>
    </row>
    <row r="1380" s="419" customFormat="1" customHeight="1" spans="1:15">
      <c r="A1380" s="443" t="s">
        <v>3430</v>
      </c>
      <c r="B1380" s="444" t="s">
        <v>3431</v>
      </c>
      <c r="C1380" s="445"/>
      <c r="D1380" s="446" t="s">
        <v>679</v>
      </c>
      <c r="E1380" s="446" t="s">
        <v>168</v>
      </c>
      <c r="F1380" s="446" t="s">
        <v>671</v>
      </c>
      <c r="G1380" s="447">
        <v>1</v>
      </c>
      <c r="H1380" s="448">
        <v>8551.72</v>
      </c>
      <c r="I1380" s="447">
        <v>8551.72</v>
      </c>
      <c r="J1380" s="460">
        <v>1</v>
      </c>
      <c r="K1380" s="448">
        <v>995.42</v>
      </c>
      <c r="L1380" s="448">
        <v>995.42</v>
      </c>
      <c r="M1380" s="448">
        <f t="shared" si="42"/>
        <v>-7556.3</v>
      </c>
      <c r="N1380" s="448">
        <f t="shared" si="43"/>
        <v>-88.36</v>
      </c>
      <c r="O1380" s="461"/>
    </row>
    <row r="1381" s="419" customFormat="1" customHeight="1" spans="1:15">
      <c r="A1381" s="443" t="s">
        <v>3432</v>
      </c>
      <c r="B1381" s="444" t="s">
        <v>3433</v>
      </c>
      <c r="C1381" s="445"/>
      <c r="D1381" s="446" t="s">
        <v>679</v>
      </c>
      <c r="E1381" s="446" t="s">
        <v>168</v>
      </c>
      <c r="F1381" s="446" t="s">
        <v>671</v>
      </c>
      <c r="G1381" s="447">
        <v>2</v>
      </c>
      <c r="H1381" s="448">
        <v>7487.18</v>
      </c>
      <c r="I1381" s="447">
        <v>14974.36</v>
      </c>
      <c r="J1381" s="460">
        <v>2</v>
      </c>
      <c r="K1381" s="448">
        <v>871.51</v>
      </c>
      <c r="L1381" s="448">
        <v>1743.02</v>
      </c>
      <c r="M1381" s="448">
        <f t="shared" si="42"/>
        <v>-13231.34</v>
      </c>
      <c r="N1381" s="448">
        <f t="shared" si="43"/>
        <v>-88.36</v>
      </c>
      <c r="O1381" s="461"/>
    </row>
    <row r="1382" s="419" customFormat="1" customHeight="1" spans="1:15">
      <c r="A1382" s="443" t="s">
        <v>3434</v>
      </c>
      <c r="B1382" s="444" t="s">
        <v>3435</v>
      </c>
      <c r="C1382" s="445"/>
      <c r="D1382" s="446" t="s">
        <v>679</v>
      </c>
      <c r="E1382" s="446" t="s">
        <v>685</v>
      </c>
      <c r="F1382" s="446" t="s">
        <v>671</v>
      </c>
      <c r="G1382" s="447">
        <v>1</v>
      </c>
      <c r="H1382" s="448">
        <v>482.91</v>
      </c>
      <c r="I1382" s="447">
        <v>482.91</v>
      </c>
      <c r="J1382" s="460">
        <v>1</v>
      </c>
      <c r="K1382" s="448">
        <v>52.54</v>
      </c>
      <c r="L1382" s="448">
        <v>52.54</v>
      </c>
      <c r="M1382" s="448">
        <f t="shared" si="42"/>
        <v>-430.37</v>
      </c>
      <c r="N1382" s="448">
        <f t="shared" si="43"/>
        <v>-89.12</v>
      </c>
      <c r="O1382" s="461"/>
    </row>
    <row r="1383" s="419" customFormat="1" customHeight="1" spans="1:15">
      <c r="A1383" s="443" t="s">
        <v>3436</v>
      </c>
      <c r="B1383" s="444" t="s">
        <v>3437</v>
      </c>
      <c r="C1383" s="445"/>
      <c r="D1383" s="446" t="s">
        <v>698</v>
      </c>
      <c r="E1383" s="446" t="s">
        <v>685</v>
      </c>
      <c r="F1383" s="446" t="s">
        <v>671</v>
      </c>
      <c r="G1383" s="447">
        <v>1</v>
      </c>
      <c r="H1383" s="448">
        <v>24487.18</v>
      </c>
      <c r="I1383" s="447">
        <v>24487.18</v>
      </c>
      <c r="J1383" s="460">
        <v>1</v>
      </c>
      <c r="K1383" s="448">
        <v>2664.21</v>
      </c>
      <c r="L1383" s="448">
        <v>2664.21</v>
      </c>
      <c r="M1383" s="448">
        <f t="shared" si="42"/>
        <v>-21822.97</v>
      </c>
      <c r="N1383" s="448">
        <f t="shared" si="43"/>
        <v>-89.12</v>
      </c>
      <c r="O1383" s="461"/>
    </row>
    <row r="1384" s="419" customFormat="1" customHeight="1" spans="1:15">
      <c r="A1384" s="443" t="s">
        <v>3438</v>
      </c>
      <c r="B1384" s="444" t="s">
        <v>3439</v>
      </c>
      <c r="C1384" s="445"/>
      <c r="D1384" s="446" t="s">
        <v>679</v>
      </c>
      <c r="E1384" s="446" t="s">
        <v>685</v>
      </c>
      <c r="F1384" s="446" t="s">
        <v>671</v>
      </c>
      <c r="G1384" s="447">
        <v>1</v>
      </c>
      <c r="H1384" s="448">
        <v>12.41</v>
      </c>
      <c r="I1384" s="447">
        <v>12.41</v>
      </c>
      <c r="J1384" s="460">
        <v>1</v>
      </c>
      <c r="K1384" s="448">
        <v>1.35</v>
      </c>
      <c r="L1384" s="448">
        <v>1.35</v>
      </c>
      <c r="M1384" s="448">
        <f t="shared" si="42"/>
        <v>-11.06</v>
      </c>
      <c r="N1384" s="448">
        <f t="shared" si="43"/>
        <v>-89.12</v>
      </c>
      <c r="O1384" s="461"/>
    </row>
    <row r="1385" s="419" customFormat="1" customHeight="1" spans="1:15">
      <c r="A1385" s="443" t="s">
        <v>3440</v>
      </c>
      <c r="B1385" s="444" t="s">
        <v>3441</v>
      </c>
      <c r="C1385" s="445"/>
      <c r="D1385" s="446" t="s">
        <v>679</v>
      </c>
      <c r="E1385" s="446" t="s">
        <v>685</v>
      </c>
      <c r="F1385" s="446" t="s">
        <v>671</v>
      </c>
      <c r="G1385" s="447">
        <v>10</v>
      </c>
      <c r="H1385" s="448">
        <v>16.24</v>
      </c>
      <c r="I1385" s="447">
        <v>162.39</v>
      </c>
      <c r="J1385" s="460">
        <v>10</v>
      </c>
      <c r="K1385" s="448">
        <v>1.77</v>
      </c>
      <c r="L1385" s="448">
        <v>17.7</v>
      </c>
      <c r="M1385" s="448">
        <f t="shared" si="42"/>
        <v>-144.69</v>
      </c>
      <c r="N1385" s="448">
        <f t="shared" si="43"/>
        <v>-89.1</v>
      </c>
      <c r="O1385" s="461"/>
    </row>
    <row r="1386" s="419" customFormat="1" customHeight="1" spans="1:15">
      <c r="A1386" s="443" t="s">
        <v>3442</v>
      </c>
      <c r="B1386" s="444" t="s">
        <v>3443</v>
      </c>
      <c r="C1386" s="445"/>
      <c r="D1386" s="446" t="s">
        <v>679</v>
      </c>
      <c r="E1386" s="446" t="s">
        <v>685</v>
      </c>
      <c r="F1386" s="446" t="s">
        <v>671</v>
      </c>
      <c r="G1386" s="447">
        <v>9</v>
      </c>
      <c r="H1386" s="448">
        <v>39.32</v>
      </c>
      <c r="I1386" s="447">
        <v>353.84</v>
      </c>
      <c r="J1386" s="460">
        <v>9</v>
      </c>
      <c r="K1386" s="448">
        <v>4.28</v>
      </c>
      <c r="L1386" s="448">
        <v>38.52</v>
      </c>
      <c r="M1386" s="448">
        <f t="shared" si="42"/>
        <v>-315.32</v>
      </c>
      <c r="N1386" s="448">
        <f t="shared" si="43"/>
        <v>-89.11</v>
      </c>
      <c r="O1386" s="461"/>
    </row>
    <row r="1387" s="419" customFormat="1" customHeight="1" spans="1:15">
      <c r="A1387" s="443" t="s">
        <v>3444</v>
      </c>
      <c r="B1387" s="444" t="s">
        <v>3445</v>
      </c>
      <c r="C1387" s="445"/>
      <c r="D1387" s="446" t="s">
        <v>679</v>
      </c>
      <c r="E1387" s="446" t="s">
        <v>667</v>
      </c>
      <c r="F1387" s="446" t="s">
        <v>671</v>
      </c>
      <c r="G1387" s="447">
        <v>3</v>
      </c>
      <c r="H1387" s="448">
        <v>292.04</v>
      </c>
      <c r="I1387" s="447">
        <v>876.11</v>
      </c>
      <c r="J1387" s="460">
        <v>3</v>
      </c>
      <c r="K1387" s="448">
        <v>102.21</v>
      </c>
      <c r="L1387" s="448">
        <v>306.63</v>
      </c>
      <c r="M1387" s="448">
        <f t="shared" si="42"/>
        <v>-569.48</v>
      </c>
      <c r="N1387" s="448">
        <f t="shared" si="43"/>
        <v>-65</v>
      </c>
      <c r="O1387" s="461"/>
    </row>
    <row r="1388" s="419" customFormat="1" customHeight="1" spans="1:15">
      <c r="A1388" s="443" t="s">
        <v>3446</v>
      </c>
      <c r="B1388" s="444" t="s">
        <v>3447</v>
      </c>
      <c r="C1388" s="445"/>
      <c r="D1388" s="446" t="s">
        <v>679</v>
      </c>
      <c r="E1388" s="446" t="s">
        <v>685</v>
      </c>
      <c r="F1388" s="446" t="s">
        <v>671</v>
      </c>
      <c r="G1388" s="447">
        <v>2</v>
      </c>
      <c r="H1388" s="448">
        <v>2433.63</v>
      </c>
      <c r="I1388" s="447">
        <v>4867.25</v>
      </c>
      <c r="J1388" s="460">
        <v>2</v>
      </c>
      <c r="K1388" s="448">
        <v>264.78</v>
      </c>
      <c r="L1388" s="448">
        <v>529.56</v>
      </c>
      <c r="M1388" s="448">
        <f t="shared" si="42"/>
        <v>-4337.69</v>
      </c>
      <c r="N1388" s="448">
        <f t="shared" si="43"/>
        <v>-89.12</v>
      </c>
      <c r="O1388" s="461"/>
    </row>
    <row r="1389" s="419" customFormat="1" customHeight="1" spans="1:15">
      <c r="A1389" s="443" t="s">
        <v>3448</v>
      </c>
      <c r="B1389" s="444" t="s">
        <v>3449</v>
      </c>
      <c r="C1389" s="445"/>
      <c r="D1389" s="446" t="s">
        <v>679</v>
      </c>
      <c r="E1389" s="446" t="s">
        <v>667</v>
      </c>
      <c r="F1389" s="446" t="s">
        <v>671</v>
      </c>
      <c r="G1389" s="447">
        <v>4</v>
      </c>
      <c r="H1389" s="448">
        <v>842.01</v>
      </c>
      <c r="I1389" s="447">
        <v>3368.04</v>
      </c>
      <c r="J1389" s="460">
        <v>4</v>
      </c>
      <c r="K1389" s="448">
        <v>294.7</v>
      </c>
      <c r="L1389" s="448">
        <v>1178.8</v>
      </c>
      <c r="M1389" s="448">
        <f t="shared" si="42"/>
        <v>-2189.24</v>
      </c>
      <c r="N1389" s="448">
        <f t="shared" si="43"/>
        <v>-65</v>
      </c>
      <c r="O1389" s="461"/>
    </row>
    <row r="1390" s="419" customFormat="1" customHeight="1" spans="1:15">
      <c r="A1390" s="443" t="s">
        <v>3450</v>
      </c>
      <c r="B1390" s="444" t="s">
        <v>3451</v>
      </c>
      <c r="C1390" s="445"/>
      <c r="D1390" s="446" t="s">
        <v>684</v>
      </c>
      <c r="E1390" s="446" t="s">
        <v>667</v>
      </c>
      <c r="F1390" s="446" t="s">
        <v>671</v>
      </c>
      <c r="G1390" s="447">
        <v>19</v>
      </c>
      <c r="H1390" s="448">
        <v>110.62</v>
      </c>
      <c r="I1390" s="447">
        <v>2101.77</v>
      </c>
      <c r="J1390" s="460">
        <v>19</v>
      </c>
      <c r="K1390" s="448">
        <v>38.72</v>
      </c>
      <c r="L1390" s="448">
        <v>735.68</v>
      </c>
      <c r="M1390" s="448">
        <f t="shared" si="42"/>
        <v>-1366.09</v>
      </c>
      <c r="N1390" s="448">
        <f t="shared" si="43"/>
        <v>-65</v>
      </c>
      <c r="O1390" s="461"/>
    </row>
    <row r="1391" s="419" customFormat="1" customHeight="1" spans="1:15">
      <c r="A1391" s="443" t="s">
        <v>3452</v>
      </c>
      <c r="B1391" s="444" t="s">
        <v>3453</v>
      </c>
      <c r="C1391" s="445"/>
      <c r="D1391" s="446" t="s">
        <v>679</v>
      </c>
      <c r="E1391" s="446" t="s">
        <v>685</v>
      </c>
      <c r="F1391" s="446" t="s">
        <v>671</v>
      </c>
      <c r="G1391" s="447">
        <v>1</v>
      </c>
      <c r="H1391" s="448">
        <v>829.06</v>
      </c>
      <c r="I1391" s="447">
        <v>829.06</v>
      </c>
      <c r="J1391" s="460">
        <v>1</v>
      </c>
      <c r="K1391" s="448">
        <v>90.2</v>
      </c>
      <c r="L1391" s="448">
        <v>90.2</v>
      </c>
      <c r="M1391" s="448">
        <f t="shared" si="42"/>
        <v>-738.86</v>
      </c>
      <c r="N1391" s="448">
        <f t="shared" si="43"/>
        <v>-89.12</v>
      </c>
      <c r="O1391" s="461"/>
    </row>
    <row r="1392" s="419" customFormat="1" customHeight="1" spans="1:15">
      <c r="A1392" s="443" t="s">
        <v>3454</v>
      </c>
      <c r="B1392" s="444" t="s">
        <v>3455</v>
      </c>
      <c r="C1392" s="445"/>
      <c r="D1392" s="446" t="s">
        <v>679</v>
      </c>
      <c r="E1392" s="446" t="s">
        <v>685</v>
      </c>
      <c r="F1392" s="446" t="s">
        <v>671</v>
      </c>
      <c r="G1392" s="447">
        <v>1</v>
      </c>
      <c r="H1392" s="448">
        <v>15.39</v>
      </c>
      <c r="I1392" s="447">
        <v>15.39</v>
      </c>
      <c r="J1392" s="460">
        <v>1</v>
      </c>
      <c r="K1392" s="448">
        <v>1.67</v>
      </c>
      <c r="L1392" s="448">
        <v>1.67</v>
      </c>
      <c r="M1392" s="448">
        <f t="shared" si="42"/>
        <v>-13.72</v>
      </c>
      <c r="N1392" s="448">
        <f t="shared" si="43"/>
        <v>-89.15</v>
      </c>
      <c r="O1392" s="461"/>
    </row>
    <row r="1393" s="419" customFormat="1" customHeight="1" spans="1:15">
      <c r="A1393" s="443" t="s">
        <v>3456</v>
      </c>
      <c r="B1393" s="444" t="s">
        <v>3457</v>
      </c>
      <c r="C1393" s="445"/>
      <c r="D1393" s="446" t="s">
        <v>679</v>
      </c>
      <c r="E1393" s="446" t="s">
        <v>667</v>
      </c>
      <c r="F1393" s="446" t="s">
        <v>671</v>
      </c>
      <c r="G1393" s="447">
        <v>3</v>
      </c>
      <c r="H1393" s="448">
        <v>12.72</v>
      </c>
      <c r="I1393" s="447">
        <v>38.16</v>
      </c>
      <c r="J1393" s="460">
        <v>3</v>
      </c>
      <c r="K1393" s="448">
        <v>4.45</v>
      </c>
      <c r="L1393" s="448">
        <v>13.35</v>
      </c>
      <c r="M1393" s="448">
        <f t="shared" si="42"/>
        <v>-24.81</v>
      </c>
      <c r="N1393" s="448">
        <f t="shared" si="43"/>
        <v>-65.02</v>
      </c>
      <c r="O1393" s="461"/>
    </row>
    <row r="1394" s="419" customFormat="1" customHeight="1" spans="1:15">
      <c r="A1394" s="443" t="s">
        <v>3458</v>
      </c>
      <c r="B1394" s="444" t="s">
        <v>3459</v>
      </c>
      <c r="C1394" s="445"/>
      <c r="D1394" s="446" t="s">
        <v>679</v>
      </c>
      <c r="E1394" s="446" t="s">
        <v>685</v>
      </c>
      <c r="F1394" s="446" t="s">
        <v>671</v>
      </c>
      <c r="G1394" s="447">
        <v>3</v>
      </c>
      <c r="H1394" s="448">
        <v>829.06</v>
      </c>
      <c r="I1394" s="447">
        <v>2487.18</v>
      </c>
      <c r="J1394" s="460">
        <v>3</v>
      </c>
      <c r="K1394" s="448">
        <v>90.2</v>
      </c>
      <c r="L1394" s="448">
        <v>270.6</v>
      </c>
      <c r="M1394" s="448">
        <f t="shared" si="42"/>
        <v>-2216.58</v>
      </c>
      <c r="N1394" s="448">
        <f t="shared" si="43"/>
        <v>-89.12</v>
      </c>
      <c r="O1394" s="461"/>
    </row>
    <row r="1395" s="419" customFormat="1" customHeight="1" spans="1:15">
      <c r="A1395" s="443" t="s">
        <v>3460</v>
      </c>
      <c r="B1395" s="444" t="s">
        <v>3461</v>
      </c>
      <c r="C1395" s="445"/>
      <c r="D1395" s="446" t="s">
        <v>679</v>
      </c>
      <c r="E1395" s="446" t="s">
        <v>685</v>
      </c>
      <c r="F1395" s="446" t="s">
        <v>671</v>
      </c>
      <c r="G1395" s="447">
        <v>1</v>
      </c>
      <c r="H1395" s="448">
        <v>5</v>
      </c>
      <c r="I1395" s="447">
        <v>5</v>
      </c>
      <c r="J1395" s="460">
        <v>1</v>
      </c>
      <c r="K1395" s="448">
        <v>0.54</v>
      </c>
      <c r="L1395" s="448">
        <v>0.54</v>
      </c>
      <c r="M1395" s="448">
        <f t="shared" si="42"/>
        <v>-4.46</v>
      </c>
      <c r="N1395" s="448">
        <f t="shared" si="43"/>
        <v>-89.2</v>
      </c>
      <c r="O1395" s="461"/>
    </row>
    <row r="1396" s="419" customFormat="1" customHeight="1" spans="1:15">
      <c r="A1396" s="443" t="s">
        <v>3462</v>
      </c>
      <c r="B1396" s="444" t="s">
        <v>3463</v>
      </c>
      <c r="C1396" s="445"/>
      <c r="D1396" s="446" t="s">
        <v>679</v>
      </c>
      <c r="E1396" s="446" t="s">
        <v>685</v>
      </c>
      <c r="F1396" s="446" t="s">
        <v>671</v>
      </c>
      <c r="G1396" s="447">
        <v>1</v>
      </c>
      <c r="H1396" s="448">
        <v>51.33</v>
      </c>
      <c r="I1396" s="447">
        <v>51.33</v>
      </c>
      <c r="J1396" s="460">
        <v>1</v>
      </c>
      <c r="K1396" s="448">
        <v>5.59</v>
      </c>
      <c r="L1396" s="448">
        <v>5.59</v>
      </c>
      <c r="M1396" s="448">
        <f t="shared" si="42"/>
        <v>-45.74</v>
      </c>
      <c r="N1396" s="448">
        <f t="shared" si="43"/>
        <v>-89.11</v>
      </c>
      <c r="O1396" s="461"/>
    </row>
    <row r="1397" s="419" customFormat="1" customHeight="1" spans="1:15">
      <c r="A1397" s="443" t="s">
        <v>3464</v>
      </c>
      <c r="B1397" s="444" t="s">
        <v>3465</v>
      </c>
      <c r="C1397" s="445"/>
      <c r="D1397" s="446" t="s">
        <v>679</v>
      </c>
      <c r="E1397" s="446" t="s">
        <v>685</v>
      </c>
      <c r="F1397" s="446" t="s">
        <v>671</v>
      </c>
      <c r="G1397" s="447">
        <v>10</v>
      </c>
      <c r="H1397" s="448">
        <v>23.93</v>
      </c>
      <c r="I1397" s="447">
        <v>239.32</v>
      </c>
      <c r="J1397" s="460">
        <v>10</v>
      </c>
      <c r="K1397" s="448">
        <v>2.6</v>
      </c>
      <c r="L1397" s="448">
        <v>26</v>
      </c>
      <c r="M1397" s="448">
        <f t="shared" si="42"/>
        <v>-213.32</v>
      </c>
      <c r="N1397" s="448">
        <f t="shared" si="43"/>
        <v>-89.14</v>
      </c>
      <c r="O1397" s="461"/>
    </row>
    <row r="1398" s="419" customFormat="1" customHeight="1" spans="1:15">
      <c r="A1398" s="443" t="s">
        <v>3466</v>
      </c>
      <c r="B1398" s="444" t="s">
        <v>3467</v>
      </c>
      <c r="C1398" s="445"/>
      <c r="D1398" s="446" t="s">
        <v>679</v>
      </c>
      <c r="E1398" s="446" t="s">
        <v>685</v>
      </c>
      <c r="F1398" s="446" t="s">
        <v>671</v>
      </c>
      <c r="G1398" s="447">
        <v>12</v>
      </c>
      <c r="H1398" s="448">
        <v>111.56</v>
      </c>
      <c r="I1398" s="447">
        <v>1338.72</v>
      </c>
      <c r="J1398" s="460">
        <v>12</v>
      </c>
      <c r="K1398" s="448">
        <v>12.14</v>
      </c>
      <c r="L1398" s="448">
        <v>145.68</v>
      </c>
      <c r="M1398" s="448">
        <f t="shared" si="42"/>
        <v>-1193.04</v>
      </c>
      <c r="N1398" s="448">
        <f t="shared" si="43"/>
        <v>-89.12</v>
      </c>
      <c r="O1398" s="461"/>
    </row>
    <row r="1399" s="419" customFormat="1" customHeight="1" spans="1:15">
      <c r="A1399" s="443" t="s">
        <v>3468</v>
      </c>
      <c r="B1399" s="444" t="s">
        <v>3469</v>
      </c>
      <c r="C1399" s="445"/>
      <c r="D1399" s="446" t="s">
        <v>679</v>
      </c>
      <c r="E1399" s="446" t="s">
        <v>667</v>
      </c>
      <c r="F1399" s="446" t="s">
        <v>671</v>
      </c>
      <c r="G1399" s="447">
        <v>24</v>
      </c>
      <c r="H1399" s="448">
        <v>205.6</v>
      </c>
      <c r="I1399" s="447">
        <v>4934.47</v>
      </c>
      <c r="J1399" s="460">
        <v>24</v>
      </c>
      <c r="K1399" s="448">
        <v>71.96</v>
      </c>
      <c r="L1399" s="448">
        <v>1727.04</v>
      </c>
      <c r="M1399" s="448">
        <f t="shared" si="42"/>
        <v>-3207.43</v>
      </c>
      <c r="N1399" s="448">
        <f t="shared" si="43"/>
        <v>-65</v>
      </c>
      <c r="O1399" s="461"/>
    </row>
    <row r="1400" s="419" customFormat="1" customHeight="1" spans="1:15">
      <c r="A1400" s="443" t="s">
        <v>3470</v>
      </c>
      <c r="B1400" s="444" t="s">
        <v>3471</v>
      </c>
      <c r="C1400" s="445"/>
      <c r="D1400" s="446" t="s">
        <v>679</v>
      </c>
      <c r="E1400" s="446" t="s">
        <v>667</v>
      </c>
      <c r="F1400" s="446" t="s">
        <v>671</v>
      </c>
      <c r="G1400" s="447">
        <v>6</v>
      </c>
      <c r="H1400" s="448">
        <v>522.78</v>
      </c>
      <c r="I1400" s="447">
        <v>3136.7</v>
      </c>
      <c r="J1400" s="460">
        <v>6</v>
      </c>
      <c r="K1400" s="448">
        <v>182.97</v>
      </c>
      <c r="L1400" s="448">
        <v>1097.82</v>
      </c>
      <c r="M1400" s="448">
        <f t="shared" si="42"/>
        <v>-2038.88</v>
      </c>
      <c r="N1400" s="448">
        <f t="shared" si="43"/>
        <v>-65</v>
      </c>
      <c r="O1400" s="461"/>
    </row>
    <row r="1401" s="419" customFormat="1" customHeight="1" spans="1:15">
      <c r="A1401" s="443" t="s">
        <v>3472</v>
      </c>
      <c r="B1401" s="444" t="s">
        <v>3473</v>
      </c>
      <c r="C1401" s="445"/>
      <c r="D1401" s="446" t="s">
        <v>679</v>
      </c>
      <c r="E1401" s="446" t="s">
        <v>667</v>
      </c>
      <c r="F1401" s="446" t="s">
        <v>671</v>
      </c>
      <c r="G1401" s="447">
        <v>6</v>
      </c>
      <c r="H1401" s="448">
        <v>584.15</v>
      </c>
      <c r="I1401" s="447">
        <v>3504.9</v>
      </c>
      <c r="J1401" s="460">
        <v>6</v>
      </c>
      <c r="K1401" s="448">
        <v>204.45</v>
      </c>
      <c r="L1401" s="448">
        <v>1226.7</v>
      </c>
      <c r="M1401" s="448">
        <f t="shared" si="42"/>
        <v>-2278.2</v>
      </c>
      <c r="N1401" s="448">
        <f t="shared" si="43"/>
        <v>-65</v>
      </c>
      <c r="O1401" s="461"/>
    </row>
    <row r="1402" s="419" customFormat="1" customHeight="1" spans="1:15">
      <c r="A1402" s="443" t="s">
        <v>3474</v>
      </c>
      <c r="B1402" s="444" t="s">
        <v>3475</v>
      </c>
      <c r="C1402" s="445"/>
      <c r="D1402" s="446" t="s">
        <v>679</v>
      </c>
      <c r="E1402" s="446" t="s">
        <v>685</v>
      </c>
      <c r="F1402" s="446" t="s">
        <v>671</v>
      </c>
      <c r="G1402" s="447">
        <v>3</v>
      </c>
      <c r="H1402" s="448">
        <v>646.55</v>
      </c>
      <c r="I1402" s="447">
        <v>1939.66</v>
      </c>
      <c r="J1402" s="460">
        <v>3</v>
      </c>
      <c r="K1402" s="448">
        <v>70.35</v>
      </c>
      <c r="L1402" s="448">
        <v>211.05</v>
      </c>
      <c r="M1402" s="448">
        <f t="shared" si="42"/>
        <v>-1728.61</v>
      </c>
      <c r="N1402" s="448">
        <f t="shared" si="43"/>
        <v>-89.12</v>
      </c>
      <c r="O1402" s="461"/>
    </row>
    <row r="1403" s="419" customFormat="1" customHeight="1" spans="1:15">
      <c r="A1403" s="443" t="s">
        <v>3476</v>
      </c>
      <c r="B1403" s="444" t="s">
        <v>3477</v>
      </c>
      <c r="C1403" s="445"/>
      <c r="D1403" s="446" t="s">
        <v>679</v>
      </c>
      <c r="E1403" s="446" t="s">
        <v>667</v>
      </c>
      <c r="F1403" s="446" t="s">
        <v>671</v>
      </c>
      <c r="G1403" s="447">
        <v>4</v>
      </c>
      <c r="H1403" s="448">
        <v>253.38</v>
      </c>
      <c r="I1403" s="447">
        <v>1013.5</v>
      </c>
      <c r="J1403" s="460">
        <v>4</v>
      </c>
      <c r="K1403" s="448">
        <v>88.68</v>
      </c>
      <c r="L1403" s="448">
        <v>354.72</v>
      </c>
      <c r="M1403" s="448">
        <f t="shared" si="42"/>
        <v>-658.78</v>
      </c>
      <c r="N1403" s="448">
        <f t="shared" si="43"/>
        <v>-65</v>
      </c>
      <c r="O1403" s="461"/>
    </row>
    <row r="1404" s="419" customFormat="1" customHeight="1" spans="1:15">
      <c r="A1404" s="443" t="s">
        <v>3478</v>
      </c>
      <c r="B1404" s="444" t="s">
        <v>3479</v>
      </c>
      <c r="C1404" s="445"/>
      <c r="D1404" s="446" t="s">
        <v>679</v>
      </c>
      <c r="E1404" s="446" t="s">
        <v>685</v>
      </c>
      <c r="F1404" s="446" t="s">
        <v>671</v>
      </c>
      <c r="G1404" s="447">
        <v>2</v>
      </c>
      <c r="H1404" s="448">
        <v>58.12</v>
      </c>
      <c r="I1404" s="447">
        <v>116.24</v>
      </c>
      <c r="J1404" s="460">
        <v>2</v>
      </c>
      <c r="K1404" s="448">
        <v>6.32</v>
      </c>
      <c r="L1404" s="448">
        <v>12.64</v>
      </c>
      <c r="M1404" s="448">
        <f t="shared" si="42"/>
        <v>-103.6</v>
      </c>
      <c r="N1404" s="448">
        <f t="shared" si="43"/>
        <v>-89.13</v>
      </c>
      <c r="O1404" s="461"/>
    </row>
    <row r="1405" s="419" customFormat="1" customHeight="1" spans="1:15">
      <c r="A1405" s="443" t="s">
        <v>3480</v>
      </c>
      <c r="B1405" s="444" t="s">
        <v>3481</v>
      </c>
      <c r="C1405" s="445"/>
      <c r="D1405" s="446" t="s">
        <v>698</v>
      </c>
      <c r="E1405" s="446" t="s">
        <v>685</v>
      </c>
      <c r="F1405" s="446" t="s">
        <v>671</v>
      </c>
      <c r="G1405" s="447">
        <v>1</v>
      </c>
      <c r="H1405" s="448">
        <v>13205.13</v>
      </c>
      <c r="I1405" s="447">
        <v>13205.13</v>
      </c>
      <c r="J1405" s="460">
        <v>1</v>
      </c>
      <c r="K1405" s="448">
        <v>1436.72</v>
      </c>
      <c r="L1405" s="448">
        <v>1436.72</v>
      </c>
      <c r="M1405" s="448">
        <f t="shared" si="42"/>
        <v>-11768.41</v>
      </c>
      <c r="N1405" s="448">
        <f t="shared" si="43"/>
        <v>-89.12</v>
      </c>
      <c r="O1405" s="461"/>
    </row>
    <row r="1406" s="419" customFormat="1" customHeight="1" spans="1:15">
      <c r="A1406" s="443" t="s">
        <v>3482</v>
      </c>
      <c r="B1406" s="444" t="s">
        <v>3483</v>
      </c>
      <c r="C1406" s="445"/>
      <c r="D1406" s="446" t="s">
        <v>679</v>
      </c>
      <c r="E1406" s="446" t="s">
        <v>685</v>
      </c>
      <c r="F1406" s="446" t="s">
        <v>671</v>
      </c>
      <c r="G1406" s="447">
        <v>3</v>
      </c>
      <c r="H1406" s="448">
        <v>2298.32</v>
      </c>
      <c r="I1406" s="447">
        <v>6894.95</v>
      </c>
      <c r="J1406" s="460">
        <v>3</v>
      </c>
      <c r="K1406" s="448">
        <v>250.06</v>
      </c>
      <c r="L1406" s="448">
        <v>750.18</v>
      </c>
      <c r="M1406" s="448">
        <f t="shared" si="42"/>
        <v>-6144.77</v>
      </c>
      <c r="N1406" s="448">
        <f t="shared" si="43"/>
        <v>-89.12</v>
      </c>
      <c r="O1406" s="461"/>
    </row>
    <row r="1407" s="419" customFormat="1" customHeight="1" spans="1:15">
      <c r="A1407" s="443" t="s">
        <v>3484</v>
      </c>
      <c r="B1407" s="444" t="s">
        <v>3485</v>
      </c>
      <c r="C1407" s="445"/>
      <c r="D1407" s="446" t="s">
        <v>679</v>
      </c>
      <c r="E1407" s="446" t="s">
        <v>168</v>
      </c>
      <c r="F1407" s="446" t="s">
        <v>671</v>
      </c>
      <c r="G1407" s="447">
        <v>1</v>
      </c>
      <c r="H1407" s="448">
        <v>10256.41</v>
      </c>
      <c r="I1407" s="447">
        <v>10256.41</v>
      </c>
      <c r="J1407" s="460">
        <v>1</v>
      </c>
      <c r="K1407" s="448">
        <v>1193.85</v>
      </c>
      <c r="L1407" s="448">
        <v>1193.85</v>
      </c>
      <c r="M1407" s="448">
        <f t="shared" si="42"/>
        <v>-9062.56</v>
      </c>
      <c r="N1407" s="448">
        <f t="shared" si="43"/>
        <v>-88.36</v>
      </c>
      <c r="O1407" s="461"/>
    </row>
    <row r="1408" s="419" customFormat="1" customHeight="1" spans="1:15">
      <c r="A1408" s="443" t="s">
        <v>3486</v>
      </c>
      <c r="B1408" s="444" t="s">
        <v>3487</v>
      </c>
      <c r="C1408" s="445"/>
      <c r="D1408" s="446" t="s">
        <v>679</v>
      </c>
      <c r="E1408" s="446" t="s">
        <v>168</v>
      </c>
      <c r="F1408" s="446" t="s">
        <v>671</v>
      </c>
      <c r="G1408" s="447">
        <v>1</v>
      </c>
      <c r="H1408" s="448">
        <v>4</v>
      </c>
      <c r="I1408" s="447">
        <v>4</v>
      </c>
      <c r="J1408" s="460">
        <v>1</v>
      </c>
      <c r="K1408" s="448">
        <v>0.47</v>
      </c>
      <c r="L1408" s="448">
        <v>0.47</v>
      </c>
      <c r="M1408" s="448">
        <f t="shared" si="42"/>
        <v>-3.53</v>
      </c>
      <c r="N1408" s="448">
        <f t="shared" si="43"/>
        <v>-88.25</v>
      </c>
      <c r="O1408" s="461"/>
    </row>
    <row r="1409" s="419" customFormat="1" customHeight="1" spans="1:15">
      <c r="A1409" s="443" t="s">
        <v>3488</v>
      </c>
      <c r="B1409" s="444" t="s">
        <v>3489</v>
      </c>
      <c r="C1409" s="445"/>
      <c r="D1409" s="446" t="s">
        <v>679</v>
      </c>
      <c r="E1409" s="446" t="s">
        <v>168</v>
      </c>
      <c r="F1409" s="446" t="s">
        <v>671</v>
      </c>
      <c r="G1409" s="447">
        <v>1</v>
      </c>
      <c r="H1409" s="448">
        <v>4.37</v>
      </c>
      <c r="I1409" s="447">
        <v>4.37</v>
      </c>
      <c r="J1409" s="460">
        <v>1</v>
      </c>
      <c r="K1409" s="448">
        <v>0.51</v>
      </c>
      <c r="L1409" s="448">
        <v>0.51</v>
      </c>
      <c r="M1409" s="448">
        <f t="shared" si="42"/>
        <v>-3.86</v>
      </c>
      <c r="N1409" s="448">
        <f t="shared" si="43"/>
        <v>-88.33</v>
      </c>
      <c r="O1409" s="461"/>
    </row>
    <row r="1410" s="419" customFormat="1" customHeight="1" spans="1:15">
      <c r="A1410" s="443" t="s">
        <v>3490</v>
      </c>
      <c r="B1410" s="444" t="s">
        <v>3491</v>
      </c>
      <c r="C1410" s="445"/>
      <c r="D1410" s="446" t="s">
        <v>679</v>
      </c>
      <c r="E1410" s="446" t="s">
        <v>168</v>
      </c>
      <c r="F1410" s="446" t="s">
        <v>671</v>
      </c>
      <c r="G1410" s="447">
        <v>1</v>
      </c>
      <c r="H1410" s="448">
        <v>18</v>
      </c>
      <c r="I1410" s="447">
        <v>18</v>
      </c>
      <c r="J1410" s="460">
        <v>1</v>
      </c>
      <c r="K1410" s="448">
        <v>2.1</v>
      </c>
      <c r="L1410" s="448">
        <v>2.1</v>
      </c>
      <c r="M1410" s="448">
        <f t="shared" si="42"/>
        <v>-15.9</v>
      </c>
      <c r="N1410" s="448">
        <f t="shared" si="43"/>
        <v>-88.33</v>
      </c>
      <c r="O1410" s="461"/>
    </row>
    <row r="1411" s="419" customFormat="1" customHeight="1" spans="1:15">
      <c r="A1411" s="443" t="s">
        <v>3492</v>
      </c>
      <c r="B1411" s="444" t="s">
        <v>3493</v>
      </c>
      <c r="C1411" s="445"/>
      <c r="D1411" s="446" t="s">
        <v>698</v>
      </c>
      <c r="E1411" s="446" t="s">
        <v>168</v>
      </c>
      <c r="F1411" s="446" t="s">
        <v>671</v>
      </c>
      <c r="G1411" s="447">
        <v>1</v>
      </c>
      <c r="H1411" s="448">
        <v>26508.55</v>
      </c>
      <c r="I1411" s="447">
        <v>26508.55</v>
      </c>
      <c r="J1411" s="460">
        <v>1</v>
      </c>
      <c r="K1411" s="448">
        <v>3085.6</v>
      </c>
      <c r="L1411" s="448">
        <v>3085.6</v>
      </c>
      <c r="M1411" s="448">
        <f t="shared" si="42"/>
        <v>-23422.95</v>
      </c>
      <c r="N1411" s="448">
        <f t="shared" si="43"/>
        <v>-88.36</v>
      </c>
      <c r="O1411" s="461"/>
    </row>
    <row r="1412" s="419" customFormat="1" customHeight="1" spans="1:15">
      <c r="A1412" s="443" t="s">
        <v>3494</v>
      </c>
      <c r="B1412" s="444" t="s">
        <v>3495</v>
      </c>
      <c r="C1412" s="445"/>
      <c r="D1412" s="446" t="s">
        <v>679</v>
      </c>
      <c r="E1412" s="446" t="s">
        <v>168</v>
      </c>
      <c r="F1412" s="446" t="s">
        <v>671</v>
      </c>
      <c r="G1412" s="447">
        <v>2</v>
      </c>
      <c r="H1412" s="448">
        <v>49.58</v>
      </c>
      <c r="I1412" s="447">
        <v>99.15</v>
      </c>
      <c r="J1412" s="460">
        <v>2</v>
      </c>
      <c r="K1412" s="448">
        <v>5.77</v>
      </c>
      <c r="L1412" s="448">
        <v>11.54</v>
      </c>
      <c r="M1412" s="448">
        <f t="shared" si="42"/>
        <v>-87.61</v>
      </c>
      <c r="N1412" s="448">
        <f t="shared" si="43"/>
        <v>-88.36</v>
      </c>
      <c r="O1412" s="461"/>
    </row>
    <row r="1413" s="419" customFormat="1" customHeight="1" spans="1:15">
      <c r="A1413" s="443" t="s">
        <v>3496</v>
      </c>
      <c r="B1413" s="444" t="s">
        <v>3497</v>
      </c>
      <c r="C1413" s="445"/>
      <c r="D1413" s="446" t="s">
        <v>679</v>
      </c>
      <c r="E1413" s="446" t="s">
        <v>168</v>
      </c>
      <c r="F1413" s="446" t="s">
        <v>671</v>
      </c>
      <c r="G1413" s="447">
        <v>2</v>
      </c>
      <c r="H1413" s="448">
        <v>6292.73</v>
      </c>
      <c r="I1413" s="447">
        <v>12585.45</v>
      </c>
      <c r="J1413" s="460">
        <v>2</v>
      </c>
      <c r="K1413" s="448">
        <v>732.47</v>
      </c>
      <c r="L1413" s="448">
        <v>1464.94</v>
      </c>
      <c r="M1413" s="448">
        <f t="shared" si="42"/>
        <v>-11120.51</v>
      </c>
      <c r="N1413" s="448">
        <f t="shared" si="43"/>
        <v>-88.36</v>
      </c>
      <c r="O1413" s="461"/>
    </row>
    <row r="1414" s="419" customFormat="1" customHeight="1" spans="1:15">
      <c r="A1414" s="443" t="s">
        <v>3498</v>
      </c>
      <c r="B1414" s="444" t="s">
        <v>3499</v>
      </c>
      <c r="C1414" s="445"/>
      <c r="D1414" s="446" t="s">
        <v>679</v>
      </c>
      <c r="E1414" s="446" t="s">
        <v>168</v>
      </c>
      <c r="F1414" s="446" t="s">
        <v>671</v>
      </c>
      <c r="G1414" s="447">
        <v>2</v>
      </c>
      <c r="H1414" s="448">
        <v>7061.95</v>
      </c>
      <c r="I1414" s="447">
        <v>14123.89</v>
      </c>
      <c r="J1414" s="460">
        <v>2</v>
      </c>
      <c r="K1414" s="448">
        <v>822.01</v>
      </c>
      <c r="L1414" s="448">
        <v>1644.02</v>
      </c>
      <c r="M1414" s="448">
        <f t="shared" si="42"/>
        <v>-12479.87</v>
      </c>
      <c r="N1414" s="448">
        <f t="shared" si="43"/>
        <v>-88.36</v>
      </c>
      <c r="O1414" s="461"/>
    </row>
    <row r="1415" s="419" customFormat="1" customHeight="1" spans="1:15">
      <c r="A1415" s="443" t="s">
        <v>3500</v>
      </c>
      <c r="B1415" s="444" t="s">
        <v>3501</v>
      </c>
      <c r="C1415" s="445"/>
      <c r="D1415" s="446" t="s">
        <v>679</v>
      </c>
      <c r="E1415" s="446" t="s">
        <v>168</v>
      </c>
      <c r="F1415" s="446" t="s">
        <v>671</v>
      </c>
      <c r="G1415" s="447">
        <v>3</v>
      </c>
      <c r="H1415" s="448">
        <v>255.31</v>
      </c>
      <c r="I1415" s="447">
        <v>765.93</v>
      </c>
      <c r="J1415" s="460">
        <v>3</v>
      </c>
      <c r="K1415" s="448">
        <v>29.72</v>
      </c>
      <c r="L1415" s="448">
        <v>89.16</v>
      </c>
      <c r="M1415" s="448">
        <f t="shared" si="42"/>
        <v>-676.77</v>
      </c>
      <c r="N1415" s="448">
        <f t="shared" si="43"/>
        <v>-88.36</v>
      </c>
      <c r="O1415" s="461"/>
    </row>
    <row r="1416" s="419" customFormat="1" customHeight="1" spans="1:15">
      <c r="A1416" s="443" t="s">
        <v>3502</v>
      </c>
      <c r="B1416" s="444" t="s">
        <v>3503</v>
      </c>
      <c r="C1416" s="445"/>
      <c r="D1416" s="446" t="s">
        <v>679</v>
      </c>
      <c r="E1416" s="446" t="s">
        <v>168</v>
      </c>
      <c r="F1416" s="446" t="s">
        <v>671</v>
      </c>
      <c r="G1416" s="447">
        <v>3</v>
      </c>
      <c r="H1416" s="448">
        <v>38.46</v>
      </c>
      <c r="I1416" s="447">
        <v>115.38</v>
      </c>
      <c r="J1416" s="460">
        <v>3</v>
      </c>
      <c r="K1416" s="448">
        <v>4.48</v>
      </c>
      <c r="L1416" s="448">
        <v>13.44</v>
      </c>
      <c r="M1416" s="448">
        <f t="shared" ref="M1416:M1479" si="44">L1416-I1416</f>
        <v>-101.94</v>
      </c>
      <c r="N1416" s="448">
        <f t="shared" ref="N1416:N1479" si="45">IF(I1416=0,0,ROUND(M1416/I1416*100,2))</f>
        <v>-88.35</v>
      </c>
      <c r="O1416" s="461"/>
    </row>
    <row r="1417" s="419" customFormat="1" customHeight="1" spans="1:15">
      <c r="A1417" s="443" t="s">
        <v>3504</v>
      </c>
      <c r="B1417" s="444" t="s">
        <v>3505</v>
      </c>
      <c r="C1417" s="445"/>
      <c r="D1417" s="446" t="s">
        <v>679</v>
      </c>
      <c r="E1417" s="446" t="s">
        <v>168</v>
      </c>
      <c r="F1417" s="446" t="s">
        <v>671</v>
      </c>
      <c r="G1417" s="447">
        <v>1</v>
      </c>
      <c r="H1417" s="448">
        <v>3.41</v>
      </c>
      <c r="I1417" s="447">
        <v>3.41</v>
      </c>
      <c r="J1417" s="460">
        <v>1</v>
      </c>
      <c r="K1417" s="448">
        <v>0.4</v>
      </c>
      <c r="L1417" s="448">
        <v>0.4</v>
      </c>
      <c r="M1417" s="448">
        <f t="shared" si="44"/>
        <v>-3.01</v>
      </c>
      <c r="N1417" s="448">
        <f t="shared" si="45"/>
        <v>-88.27</v>
      </c>
      <c r="O1417" s="461"/>
    </row>
    <row r="1418" s="419" customFormat="1" customHeight="1" spans="1:15">
      <c r="A1418" s="443" t="s">
        <v>3506</v>
      </c>
      <c r="B1418" s="444" t="s">
        <v>3507</v>
      </c>
      <c r="C1418" s="445"/>
      <c r="D1418" s="446" t="s">
        <v>679</v>
      </c>
      <c r="E1418" s="446" t="s">
        <v>168</v>
      </c>
      <c r="F1418" s="446" t="s">
        <v>671</v>
      </c>
      <c r="G1418" s="447">
        <v>2</v>
      </c>
      <c r="H1418" s="448">
        <v>21.36</v>
      </c>
      <c r="I1418" s="447">
        <v>42.72</v>
      </c>
      <c r="J1418" s="460">
        <v>2</v>
      </c>
      <c r="K1418" s="448">
        <v>2.49</v>
      </c>
      <c r="L1418" s="448">
        <v>4.98</v>
      </c>
      <c r="M1418" s="448">
        <f t="shared" si="44"/>
        <v>-37.74</v>
      </c>
      <c r="N1418" s="448">
        <f t="shared" si="45"/>
        <v>-88.34</v>
      </c>
      <c r="O1418" s="461"/>
    </row>
    <row r="1419" s="419" customFormat="1" customHeight="1" spans="1:15">
      <c r="A1419" s="443" t="s">
        <v>3508</v>
      </c>
      <c r="B1419" s="444" t="s">
        <v>3509</v>
      </c>
      <c r="C1419" s="445"/>
      <c r="D1419" s="446" t="s">
        <v>679</v>
      </c>
      <c r="E1419" s="446" t="s">
        <v>168</v>
      </c>
      <c r="F1419" s="446" t="s">
        <v>671</v>
      </c>
      <c r="G1419" s="447">
        <v>2</v>
      </c>
      <c r="H1419" s="448">
        <v>47.01</v>
      </c>
      <c r="I1419" s="447">
        <v>94.02</v>
      </c>
      <c r="J1419" s="460">
        <v>2</v>
      </c>
      <c r="K1419" s="448">
        <v>5.47</v>
      </c>
      <c r="L1419" s="448">
        <v>10.94</v>
      </c>
      <c r="M1419" s="448">
        <f t="shared" si="44"/>
        <v>-83.08</v>
      </c>
      <c r="N1419" s="448">
        <f t="shared" si="45"/>
        <v>-88.36</v>
      </c>
      <c r="O1419" s="461"/>
    </row>
    <row r="1420" s="419" customFormat="1" customHeight="1" spans="1:15">
      <c r="A1420" s="443" t="s">
        <v>3510</v>
      </c>
      <c r="B1420" s="444" t="s">
        <v>3511</v>
      </c>
      <c r="C1420" s="445"/>
      <c r="D1420" s="446" t="s">
        <v>679</v>
      </c>
      <c r="E1420" s="446" t="s">
        <v>168</v>
      </c>
      <c r="F1420" s="446" t="s">
        <v>671</v>
      </c>
      <c r="G1420" s="447">
        <v>2</v>
      </c>
      <c r="H1420" s="448">
        <v>29.92</v>
      </c>
      <c r="I1420" s="447">
        <v>59.83</v>
      </c>
      <c r="J1420" s="460">
        <v>2</v>
      </c>
      <c r="K1420" s="448">
        <v>3.48</v>
      </c>
      <c r="L1420" s="448">
        <v>6.96</v>
      </c>
      <c r="M1420" s="448">
        <f t="shared" si="44"/>
        <v>-52.87</v>
      </c>
      <c r="N1420" s="448">
        <f t="shared" si="45"/>
        <v>-88.37</v>
      </c>
      <c r="O1420" s="461"/>
    </row>
    <row r="1421" s="419" customFormat="1" customHeight="1" spans="1:15">
      <c r="A1421" s="443" t="s">
        <v>3512</v>
      </c>
      <c r="B1421" s="444" t="s">
        <v>3513</v>
      </c>
      <c r="C1421" s="445"/>
      <c r="D1421" s="446" t="s">
        <v>679</v>
      </c>
      <c r="E1421" s="446" t="s">
        <v>168</v>
      </c>
      <c r="F1421" s="446" t="s">
        <v>671</v>
      </c>
      <c r="G1421" s="447">
        <v>99</v>
      </c>
      <c r="H1421" s="448">
        <v>0.34</v>
      </c>
      <c r="I1421" s="447">
        <v>33.66</v>
      </c>
      <c r="J1421" s="460">
        <v>99</v>
      </c>
      <c r="K1421" s="448">
        <v>0.04</v>
      </c>
      <c r="L1421" s="448">
        <v>3.96</v>
      </c>
      <c r="M1421" s="448">
        <f t="shared" si="44"/>
        <v>-29.7</v>
      </c>
      <c r="N1421" s="448">
        <f t="shared" si="45"/>
        <v>-88.24</v>
      </c>
      <c r="O1421" s="461"/>
    </row>
    <row r="1422" s="419" customFormat="1" customHeight="1" spans="1:15">
      <c r="A1422" s="443" t="s">
        <v>3514</v>
      </c>
      <c r="B1422" s="444" t="s">
        <v>3515</v>
      </c>
      <c r="C1422" s="445"/>
      <c r="D1422" s="446" t="s">
        <v>679</v>
      </c>
      <c r="E1422" s="446" t="s">
        <v>168</v>
      </c>
      <c r="F1422" s="446" t="s">
        <v>671</v>
      </c>
      <c r="G1422" s="447">
        <v>40</v>
      </c>
      <c r="H1422" s="448">
        <v>10</v>
      </c>
      <c r="I1422" s="447">
        <v>400</v>
      </c>
      <c r="J1422" s="460">
        <v>40</v>
      </c>
      <c r="K1422" s="448">
        <v>1.16</v>
      </c>
      <c r="L1422" s="448">
        <v>46.4</v>
      </c>
      <c r="M1422" s="448">
        <f t="shared" si="44"/>
        <v>-353.6</v>
      </c>
      <c r="N1422" s="448">
        <f t="shared" si="45"/>
        <v>-88.4</v>
      </c>
      <c r="O1422" s="461"/>
    </row>
    <row r="1423" s="419" customFormat="1" customHeight="1" spans="1:15">
      <c r="A1423" s="443" t="s">
        <v>3516</v>
      </c>
      <c r="B1423" s="444" t="s">
        <v>3517</v>
      </c>
      <c r="C1423" s="445"/>
      <c r="D1423" s="446" t="s">
        <v>679</v>
      </c>
      <c r="E1423" s="446" t="s">
        <v>168</v>
      </c>
      <c r="F1423" s="446" t="s">
        <v>671</v>
      </c>
      <c r="G1423" s="447">
        <v>50</v>
      </c>
      <c r="H1423" s="448">
        <v>0.51</v>
      </c>
      <c r="I1423" s="447">
        <v>25.5</v>
      </c>
      <c r="J1423" s="460">
        <v>50</v>
      </c>
      <c r="K1423" s="448">
        <v>0.06</v>
      </c>
      <c r="L1423" s="448">
        <v>3</v>
      </c>
      <c r="M1423" s="448">
        <f t="shared" si="44"/>
        <v>-22.5</v>
      </c>
      <c r="N1423" s="448">
        <f t="shared" si="45"/>
        <v>-88.24</v>
      </c>
      <c r="O1423" s="461"/>
    </row>
    <row r="1424" s="419" customFormat="1" customHeight="1" spans="1:15">
      <c r="A1424" s="443" t="s">
        <v>3518</v>
      </c>
      <c r="B1424" s="444" t="s">
        <v>3519</v>
      </c>
      <c r="C1424" s="445"/>
      <c r="D1424" s="446" t="s">
        <v>679</v>
      </c>
      <c r="E1424" s="446" t="s">
        <v>168</v>
      </c>
      <c r="F1424" s="446" t="s">
        <v>671</v>
      </c>
      <c r="G1424" s="447">
        <v>36</v>
      </c>
      <c r="H1424" s="448">
        <v>0.6</v>
      </c>
      <c r="I1424" s="447">
        <v>21.6</v>
      </c>
      <c r="J1424" s="460">
        <v>36</v>
      </c>
      <c r="K1424" s="448">
        <v>0.07</v>
      </c>
      <c r="L1424" s="448">
        <v>2.52</v>
      </c>
      <c r="M1424" s="448">
        <f t="shared" si="44"/>
        <v>-19.08</v>
      </c>
      <c r="N1424" s="448">
        <f t="shared" si="45"/>
        <v>-88.33</v>
      </c>
      <c r="O1424" s="461"/>
    </row>
    <row r="1425" s="419" customFormat="1" customHeight="1" spans="1:15">
      <c r="A1425" s="443" t="s">
        <v>3520</v>
      </c>
      <c r="B1425" s="444" t="s">
        <v>3521</v>
      </c>
      <c r="C1425" s="445"/>
      <c r="D1425" s="446" t="s">
        <v>679</v>
      </c>
      <c r="E1425" s="446" t="s">
        <v>168</v>
      </c>
      <c r="F1425" s="446" t="s">
        <v>671</v>
      </c>
      <c r="G1425" s="447">
        <v>39</v>
      </c>
      <c r="H1425" s="448">
        <v>0.68</v>
      </c>
      <c r="I1425" s="447">
        <v>26.52</v>
      </c>
      <c r="J1425" s="460">
        <v>39</v>
      </c>
      <c r="K1425" s="448">
        <v>0.08</v>
      </c>
      <c r="L1425" s="448">
        <v>3.12</v>
      </c>
      <c r="M1425" s="448">
        <f t="shared" si="44"/>
        <v>-23.4</v>
      </c>
      <c r="N1425" s="448">
        <f t="shared" si="45"/>
        <v>-88.24</v>
      </c>
      <c r="O1425" s="461"/>
    </row>
    <row r="1426" s="419" customFormat="1" customHeight="1" spans="1:15">
      <c r="A1426" s="443" t="s">
        <v>3522</v>
      </c>
      <c r="B1426" s="444" t="s">
        <v>3523</v>
      </c>
      <c r="C1426" s="445"/>
      <c r="D1426" s="446" t="s">
        <v>679</v>
      </c>
      <c r="E1426" s="446" t="s">
        <v>168</v>
      </c>
      <c r="F1426" s="446" t="s">
        <v>671</v>
      </c>
      <c r="G1426" s="447">
        <v>25</v>
      </c>
      <c r="H1426" s="448">
        <v>0.68</v>
      </c>
      <c r="I1426" s="447">
        <v>17</v>
      </c>
      <c r="J1426" s="460">
        <v>25</v>
      </c>
      <c r="K1426" s="448">
        <v>0.08</v>
      </c>
      <c r="L1426" s="448">
        <v>2</v>
      </c>
      <c r="M1426" s="448">
        <f t="shared" si="44"/>
        <v>-15</v>
      </c>
      <c r="N1426" s="448">
        <f t="shared" si="45"/>
        <v>-88.24</v>
      </c>
      <c r="O1426" s="461"/>
    </row>
    <row r="1427" s="419" customFormat="1" customHeight="1" spans="1:15">
      <c r="A1427" s="443" t="s">
        <v>3524</v>
      </c>
      <c r="B1427" s="444" t="s">
        <v>3525</v>
      </c>
      <c r="C1427" s="445"/>
      <c r="D1427" s="446" t="s">
        <v>1934</v>
      </c>
      <c r="E1427" s="446" t="s">
        <v>667</v>
      </c>
      <c r="F1427" s="446" t="s">
        <v>671</v>
      </c>
      <c r="G1427" s="447">
        <v>100</v>
      </c>
      <c r="H1427" s="448">
        <v>7.82</v>
      </c>
      <c r="I1427" s="447">
        <v>781.59</v>
      </c>
      <c r="J1427" s="460">
        <v>100</v>
      </c>
      <c r="K1427" s="448">
        <v>2.74</v>
      </c>
      <c r="L1427" s="448">
        <v>274</v>
      </c>
      <c r="M1427" s="448">
        <f t="shared" si="44"/>
        <v>-507.59</v>
      </c>
      <c r="N1427" s="448">
        <f t="shared" si="45"/>
        <v>-64.94</v>
      </c>
      <c r="O1427" s="461"/>
    </row>
    <row r="1428" s="419" customFormat="1" customHeight="1" spans="1:15">
      <c r="A1428" s="443" t="s">
        <v>3526</v>
      </c>
      <c r="B1428" s="444" t="s">
        <v>3527</v>
      </c>
      <c r="C1428" s="445"/>
      <c r="D1428" s="446" t="s">
        <v>1934</v>
      </c>
      <c r="E1428" s="446" t="s">
        <v>142</v>
      </c>
      <c r="F1428" s="446" t="s">
        <v>671</v>
      </c>
      <c r="G1428" s="447">
        <v>180</v>
      </c>
      <c r="H1428" s="448">
        <v>50.85</v>
      </c>
      <c r="I1428" s="447">
        <v>9153.85</v>
      </c>
      <c r="J1428" s="460">
        <v>180</v>
      </c>
      <c r="K1428" s="448">
        <v>8.91</v>
      </c>
      <c r="L1428" s="448">
        <v>1603.8</v>
      </c>
      <c r="M1428" s="448">
        <f t="shared" si="44"/>
        <v>-7550.05</v>
      </c>
      <c r="N1428" s="448">
        <f t="shared" si="45"/>
        <v>-82.48</v>
      </c>
      <c r="O1428" s="461"/>
    </row>
    <row r="1429" s="419" customFormat="1" customHeight="1" spans="1:15">
      <c r="A1429" s="443" t="s">
        <v>3528</v>
      </c>
      <c r="B1429" s="444" t="s">
        <v>3529</v>
      </c>
      <c r="C1429" s="445"/>
      <c r="D1429" s="446" t="s">
        <v>679</v>
      </c>
      <c r="E1429" s="446" t="s">
        <v>142</v>
      </c>
      <c r="F1429" s="446" t="s">
        <v>671</v>
      </c>
      <c r="G1429" s="447">
        <v>33</v>
      </c>
      <c r="H1429" s="448">
        <v>15.13</v>
      </c>
      <c r="I1429" s="447">
        <v>499.29</v>
      </c>
      <c r="J1429" s="460">
        <v>33</v>
      </c>
      <c r="K1429" s="448">
        <v>2.65</v>
      </c>
      <c r="L1429" s="448">
        <v>87.45</v>
      </c>
      <c r="M1429" s="448">
        <f t="shared" si="44"/>
        <v>-411.84</v>
      </c>
      <c r="N1429" s="448">
        <f t="shared" si="45"/>
        <v>-82.49</v>
      </c>
      <c r="O1429" s="461"/>
    </row>
    <row r="1430" s="419" customFormat="1" customHeight="1" spans="1:15">
      <c r="A1430" s="443" t="s">
        <v>3530</v>
      </c>
      <c r="B1430" s="444" t="s">
        <v>3531</v>
      </c>
      <c r="C1430" s="445"/>
      <c r="D1430" s="446" t="s">
        <v>679</v>
      </c>
      <c r="E1430" s="446" t="s">
        <v>142</v>
      </c>
      <c r="F1430" s="446" t="s">
        <v>671</v>
      </c>
      <c r="G1430" s="447">
        <v>35</v>
      </c>
      <c r="H1430" s="448">
        <v>24.15</v>
      </c>
      <c r="I1430" s="447">
        <v>845.25</v>
      </c>
      <c r="J1430" s="460">
        <v>35</v>
      </c>
      <c r="K1430" s="448">
        <v>4.23</v>
      </c>
      <c r="L1430" s="448">
        <v>148.05</v>
      </c>
      <c r="M1430" s="448">
        <f t="shared" si="44"/>
        <v>-697.2</v>
      </c>
      <c r="N1430" s="448">
        <f t="shared" si="45"/>
        <v>-82.48</v>
      </c>
      <c r="O1430" s="461"/>
    </row>
    <row r="1431" s="419" customFormat="1" customHeight="1" spans="1:15">
      <c r="A1431" s="443" t="s">
        <v>3532</v>
      </c>
      <c r="B1431" s="444" t="s">
        <v>3533</v>
      </c>
      <c r="C1431" s="445"/>
      <c r="D1431" s="446" t="s">
        <v>679</v>
      </c>
      <c r="E1431" s="446" t="s">
        <v>142</v>
      </c>
      <c r="F1431" s="446" t="s">
        <v>671</v>
      </c>
      <c r="G1431" s="447">
        <v>34</v>
      </c>
      <c r="H1431" s="448">
        <v>38.79</v>
      </c>
      <c r="I1431" s="447">
        <v>1318.86</v>
      </c>
      <c r="J1431" s="460">
        <v>34</v>
      </c>
      <c r="K1431" s="448">
        <v>6.8</v>
      </c>
      <c r="L1431" s="448">
        <v>231.2</v>
      </c>
      <c r="M1431" s="448">
        <f t="shared" si="44"/>
        <v>-1087.66</v>
      </c>
      <c r="N1431" s="448">
        <f t="shared" si="45"/>
        <v>-82.47</v>
      </c>
      <c r="O1431" s="461"/>
    </row>
    <row r="1432" s="419" customFormat="1" customHeight="1" spans="1:15">
      <c r="A1432" s="443" t="s">
        <v>3534</v>
      </c>
      <c r="B1432" s="444" t="s">
        <v>3535</v>
      </c>
      <c r="C1432" s="445"/>
      <c r="D1432" s="446" t="s">
        <v>679</v>
      </c>
      <c r="E1432" s="446" t="s">
        <v>142</v>
      </c>
      <c r="F1432" s="446" t="s">
        <v>671</v>
      </c>
      <c r="G1432" s="447">
        <v>3</v>
      </c>
      <c r="H1432" s="448">
        <v>46.15</v>
      </c>
      <c r="I1432" s="447">
        <v>138.45</v>
      </c>
      <c r="J1432" s="460">
        <v>3</v>
      </c>
      <c r="K1432" s="448">
        <v>8.08</v>
      </c>
      <c r="L1432" s="448">
        <v>24.24</v>
      </c>
      <c r="M1432" s="448">
        <f t="shared" si="44"/>
        <v>-114.21</v>
      </c>
      <c r="N1432" s="448">
        <f t="shared" si="45"/>
        <v>-82.49</v>
      </c>
      <c r="O1432" s="461"/>
    </row>
    <row r="1433" s="419" customFormat="1" customHeight="1" spans="1:15">
      <c r="A1433" s="443" t="s">
        <v>3536</v>
      </c>
      <c r="B1433" s="444" t="s">
        <v>3537</v>
      </c>
      <c r="C1433" s="445"/>
      <c r="D1433" s="446" t="s">
        <v>679</v>
      </c>
      <c r="E1433" s="446" t="s">
        <v>142</v>
      </c>
      <c r="F1433" s="446" t="s">
        <v>671</v>
      </c>
      <c r="G1433" s="447">
        <v>284</v>
      </c>
      <c r="H1433" s="448">
        <v>2.94</v>
      </c>
      <c r="I1433" s="447">
        <v>834.96</v>
      </c>
      <c r="J1433" s="460">
        <v>284</v>
      </c>
      <c r="K1433" s="448">
        <v>0.52</v>
      </c>
      <c r="L1433" s="448">
        <v>147.68</v>
      </c>
      <c r="M1433" s="448">
        <f t="shared" si="44"/>
        <v>-687.28</v>
      </c>
      <c r="N1433" s="448">
        <f t="shared" si="45"/>
        <v>-82.31</v>
      </c>
      <c r="O1433" s="461"/>
    </row>
    <row r="1434" s="419" customFormat="1" customHeight="1" spans="1:15">
      <c r="A1434" s="443" t="s">
        <v>3538</v>
      </c>
      <c r="B1434" s="444" t="s">
        <v>3539</v>
      </c>
      <c r="C1434" s="445"/>
      <c r="D1434" s="446" t="s">
        <v>679</v>
      </c>
      <c r="E1434" s="446" t="s">
        <v>142</v>
      </c>
      <c r="F1434" s="446" t="s">
        <v>671</v>
      </c>
      <c r="G1434" s="447">
        <v>29</v>
      </c>
      <c r="H1434" s="448">
        <v>3.44</v>
      </c>
      <c r="I1434" s="447">
        <v>99.76</v>
      </c>
      <c r="J1434" s="460">
        <v>29</v>
      </c>
      <c r="K1434" s="448">
        <v>0.6</v>
      </c>
      <c r="L1434" s="448">
        <v>17.4</v>
      </c>
      <c r="M1434" s="448">
        <f t="shared" si="44"/>
        <v>-82.36</v>
      </c>
      <c r="N1434" s="448">
        <f t="shared" si="45"/>
        <v>-82.56</v>
      </c>
      <c r="O1434" s="461"/>
    </row>
    <row r="1435" s="419" customFormat="1" customHeight="1" spans="1:15">
      <c r="A1435" s="443" t="s">
        <v>3540</v>
      </c>
      <c r="B1435" s="444" t="s">
        <v>3541</v>
      </c>
      <c r="C1435" s="445"/>
      <c r="D1435" s="446" t="s">
        <v>679</v>
      </c>
      <c r="E1435" s="446" t="s">
        <v>142</v>
      </c>
      <c r="F1435" s="446" t="s">
        <v>671</v>
      </c>
      <c r="G1435" s="447">
        <v>53</v>
      </c>
      <c r="H1435" s="448">
        <v>7.87</v>
      </c>
      <c r="I1435" s="447">
        <v>417.11</v>
      </c>
      <c r="J1435" s="460">
        <v>53</v>
      </c>
      <c r="K1435" s="448">
        <v>1.38</v>
      </c>
      <c r="L1435" s="448">
        <v>73.14</v>
      </c>
      <c r="M1435" s="448">
        <f t="shared" si="44"/>
        <v>-343.97</v>
      </c>
      <c r="N1435" s="448">
        <f t="shared" si="45"/>
        <v>-82.47</v>
      </c>
      <c r="O1435" s="461"/>
    </row>
    <row r="1436" s="419" customFormat="1" customHeight="1" spans="1:15">
      <c r="A1436" s="443" t="s">
        <v>3542</v>
      </c>
      <c r="B1436" s="444" t="s">
        <v>3543</v>
      </c>
      <c r="C1436" s="445"/>
      <c r="D1436" s="446" t="s">
        <v>679</v>
      </c>
      <c r="E1436" s="446" t="s">
        <v>142</v>
      </c>
      <c r="F1436" s="446" t="s">
        <v>671</v>
      </c>
      <c r="G1436" s="447">
        <v>83</v>
      </c>
      <c r="H1436" s="448">
        <v>13.11</v>
      </c>
      <c r="I1436" s="447">
        <v>1088.13</v>
      </c>
      <c r="J1436" s="460">
        <v>83</v>
      </c>
      <c r="K1436" s="448">
        <v>2.3</v>
      </c>
      <c r="L1436" s="448">
        <v>190.9</v>
      </c>
      <c r="M1436" s="448">
        <f t="shared" si="44"/>
        <v>-897.23</v>
      </c>
      <c r="N1436" s="448">
        <f t="shared" si="45"/>
        <v>-82.46</v>
      </c>
      <c r="O1436" s="461"/>
    </row>
    <row r="1437" s="419" customFormat="1" customHeight="1" spans="1:15">
      <c r="A1437" s="443" t="s">
        <v>3544</v>
      </c>
      <c r="B1437" s="444" t="s">
        <v>3545</v>
      </c>
      <c r="C1437" s="445"/>
      <c r="D1437" s="446" t="s">
        <v>679</v>
      </c>
      <c r="E1437" s="446" t="s">
        <v>142</v>
      </c>
      <c r="F1437" s="446" t="s">
        <v>671</v>
      </c>
      <c r="G1437" s="447">
        <v>91</v>
      </c>
      <c r="H1437" s="448">
        <v>23.98</v>
      </c>
      <c r="I1437" s="447">
        <v>2182.18</v>
      </c>
      <c r="J1437" s="460">
        <v>91</v>
      </c>
      <c r="K1437" s="448">
        <v>4.2</v>
      </c>
      <c r="L1437" s="448">
        <v>382.2</v>
      </c>
      <c r="M1437" s="448">
        <f t="shared" si="44"/>
        <v>-1799.98</v>
      </c>
      <c r="N1437" s="448">
        <f t="shared" si="45"/>
        <v>-82.49</v>
      </c>
      <c r="O1437" s="461"/>
    </row>
    <row r="1438" s="419" customFormat="1" customHeight="1" spans="1:15">
      <c r="A1438" s="443" t="s">
        <v>3546</v>
      </c>
      <c r="B1438" s="444" t="s">
        <v>3547</v>
      </c>
      <c r="C1438" s="445"/>
      <c r="D1438" s="446" t="s">
        <v>679</v>
      </c>
      <c r="E1438" s="446" t="s">
        <v>142</v>
      </c>
      <c r="F1438" s="446" t="s">
        <v>671</v>
      </c>
      <c r="G1438" s="447">
        <v>23</v>
      </c>
      <c r="H1438" s="448">
        <v>46.15</v>
      </c>
      <c r="I1438" s="447">
        <v>1061.45</v>
      </c>
      <c r="J1438" s="460">
        <v>23</v>
      </c>
      <c r="K1438" s="448">
        <v>8.08</v>
      </c>
      <c r="L1438" s="448">
        <v>185.84</v>
      </c>
      <c r="M1438" s="448">
        <f t="shared" si="44"/>
        <v>-875.61</v>
      </c>
      <c r="N1438" s="448">
        <f t="shared" si="45"/>
        <v>-82.49</v>
      </c>
      <c r="O1438" s="461"/>
    </row>
    <row r="1439" s="419" customFormat="1" customHeight="1" spans="1:15">
      <c r="A1439" s="443" t="s">
        <v>3548</v>
      </c>
      <c r="B1439" s="444" t="s">
        <v>3549</v>
      </c>
      <c r="C1439" s="445"/>
      <c r="D1439" s="446" t="s">
        <v>679</v>
      </c>
      <c r="E1439" s="446" t="s">
        <v>142</v>
      </c>
      <c r="F1439" s="446" t="s">
        <v>671</v>
      </c>
      <c r="G1439" s="447">
        <v>7</v>
      </c>
      <c r="H1439" s="448">
        <v>51.66</v>
      </c>
      <c r="I1439" s="447">
        <v>361.62</v>
      </c>
      <c r="J1439" s="460">
        <v>7</v>
      </c>
      <c r="K1439" s="448">
        <v>9.05</v>
      </c>
      <c r="L1439" s="448">
        <v>63.35</v>
      </c>
      <c r="M1439" s="448">
        <f t="shared" si="44"/>
        <v>-298.27</v>
      </c>
      <c r="N1439" s="448">
        <f t="shared" si="45"/>
        <v>-82.48</v>
      </c>
      <c r="O1439" s="461"/>
    </row>
    <row r="1440" s="419" customFormat="1" customHeight="1" spans="1:15">
      <c r="A1440" s="443" t="s">
        <v>3550</v>
      </c>
      <c r="B1440" s="444" t="s">
        <v>3551</v>
      </c>
      <c r="C1440" s="445"/>
      <c r="D1440" s="446" t="s">
        <v>679</v>
      </c>
      <c r="E1440" s="446" t="s">
        <v>142</v>
      </c>
      <c r="F1440" s="446" t="s">
        <v>671</v>
      </c>
      <c r="G1440" s="447">
        <v>100</v>
      </c>
      <c r="H1440" s="448">
        <v>2</v>
      </c>
      <c r="I1440" s="447">
        <v>200</v>
      </c>
      <c r="J1440" s="460">
        <v>100</v>
      </c>
      <c r="K1440" s="448">
        <v>0.35</v>
      </c>
      <c r="L1440" s="448">
        <v>35</v>
      </c>
      <c r="M1440" s="448">
        <f t="shared" si="44"/>
        <v>-165</v>
      </c>
      <c r="N1440" s="448">
        <f t="shared" si="45"/>
        <v>-82.5</v>
      </c>
      <c r="O1440" s="461"/>
    </row>
    <row r="1441" s="419" customFormat="1" customHeight="1" spans="1:15">
      <c r="A1441" s="443" t="s">
        <v>3552</v>
      </c>
      <c r="B1441" s="444" t="s">
        <v>3553</v>
      </c>
      <c r="C1441" s="445"/>
      <c r="D1441" s="446" t="s">
        <v>679</v>
      </c>
      <c r="E1441" s="446" t="s">
        <v>142</v>
      </c>
      <c r="F1441" s="446" t="s">
        <v>671</v>
      </c>
      <c r="G1441" s="447">
        <v>40</v>
      </c>
      <c r="H1441" s="448">
        <v>2</v>
      </c>
      <c r="I1441" s="447">
        <v>80</v>
      </c>
      <c r="J1441" s="460">
        <v>40</v>
      </c>
      <c r="K1441" s="448">
        <v>0.35</v>
      </c>
      <c r="L1441" s="448">
        <v>14</v>
      </c>
      <c r="M1441" s="448">
        <f t="shared" si="44"/>
        <v>-66</v>
      </c>
      <c r="N1441" s="448">
        <f t="shared" si="45"/>
        <v>-82.5</v>
      </c>
      <c r="O1441" s="461"/>
    </row>
    <row r="1442" s="419" customFormat="1" customHeight="1" spans="1:15">
      <c r="A1442" s="443" t="s">
        <v>3554</v>
      </c>
      <c r="B1442" s="444" t="s">
        <v>3555</v>
      </c>
      <c r="C1442" s="445"/>
      <c r="D1442" s="446" t="s">
        <v>679</v>
      </c>
      <c r="E1442" s="446" t="s">
        <v>142</v>
      </c>
      <c r="F1442" s="446" t="s">
        <v>671</v>
      </c>
      <c r="G1442" s="447">
        <v>49</v>
      </c>
      <c r="H1442" s="448">
        <v>2</v>
      </c>
      <c r="I1442" s="447">
        <v>98</v>
      </c>
      <c r="J1442" s="460">
        <v>49</v>
      </c>
      <c r="K1442" s="448">
        <v>0.35</v>
      </c>
      <c r="L1442" s="448">
        <v>17.15</v>
      </c>
      <c r="M1442" s="448">
        <f t="shared" si="44"/>
        <v>-80.85</v>
      </c>
      <c r="N1442" s="448">
        <f t="shared" si="45"/>
        <v>-82.5</v>
      </c>
      <c r="O1442" s="461"/>
    </row>
    <row r="1443" s="419" customFormat="1" customHeight="1" spans="1:15">
      <c r="A1443" s="443" t="s">
        <v>3556</v>
      </c>
      <c r="B1443" s="444" t="s">
        <v>3557</v>
      </c>
      <c r="C1443" s="445"/>
      <c r="D1443" s="446" t="s">
        <v>679</v>
      </c>
      <c r="E1443" s="446" t="s">
        <v>142</v>
      </c>
      <c r="F1443" s="446" t="s">
        <v>671</v>
      </c>
      <c r="G1443" s="447">
        <v>38</v>
      </c>
      <c r="H1443" s="448">
        <v>2</v>
      </c>
      <c r="I1443" s="447">
        <v>76</v>
      </c>
      <c r="J1443" s="460">
        <v>38</v>
      </c>
      <c r="K1443" s="448">
        <v>0.35</v>
      </c>
      <c r="L1443" s="448">
        <v>13.3</v>
      </c>
      <c r="M1443" s="448">
        <f t="shared" si="44"/>
        <v>-62.7</v>
      </c>
      <c r="N1443" s="448">
        <f t="shared" si="45"/>
        <v>-82.5</v>
      </c>
      <c r="O1443" s="461"/>
    </row>
    <row r="1444" s="419" customFormat="1" customHeight="1" spans="1:15">
      <c r="A1444" s="443" t="s">
        <v>3558</v>
      </c>
      <c r="B1444" s="444" t="s">
        <v>3559</v>
      </c>
      <c r="C1444" s="445"/>
      <c r="D1444" s="446" t="s">
        <v>679</v>
      </c>
      <c r="E1444" s="446" t="s">
        <v>142</v>
      </c>
      <c r="F1444" s="446" t="s">
        <v>671</v>
      </c>
      <c r="G1444" s="447">
        <v>40</v>
      </c>
      <c r="H1444" s="448">
        <v>2</v>
      </c>
      <c r="I1444" s="447">
        <v>80</v>
      </c>
      <c r="J1444" s="460">
        <v>40</v>
      </c>
      <c r="K1444" s="448">
        <v>0.35</v>
      </c>
      <c r="L1444" s="448">
        <v>14</v>
      </c>
      <c r="M1444" s="448">
        <f t="shared" si="44"/>
        <v>-66</v>
      </c>
      <c r="N1444" s="448">
        <f t="shared" si="45"/>
        <v>-82.5</v>
      </c>
      <c r="O1444" s="461"/>
    </row>
    <row r="1445" s="419" customFormat="1" customHeight="1" spans="1:15">
      <c r="A1445" s="443" t="s">
        <v>3560</v>
      </c>
      <c r="B1445" s="444" t="s">
        <v>3561</v>
      </c>
      <c r="C1445" s="445"/>
      <c r="D1445" s="446" t="s">
        <v>679</v>
      </c>
      <c r="E1445" s="446" t="s">
        <v>142</v>
      </c>
      <c r="F1445" s="446" t="s">
        <v>671</v>
      </c>
      <c r="G1445" s="447">
        <v>25</v>
      </c>
      <c r="H1445" s="448">
        <v>2</v>
      </c>
      <c r="I1445" s="447">
        <v>50</v>
      </c>
      <c r="J1445" s="460">
        <v>25</v>
      </c>
      <c r="K1445" s="448">
        <v>0.35</v>
      </c>
      <c r="L1445" s="448">
        <v>8.75</v>
      </c>
      <c r="M1445" s="448">
        <f t="shared" si="44"/>
        <v>-41.25</v>
      </c>
      <c r="N1445" s="448">
        <f t="shared" si="45"/>
        <v>-82.5</v>
      </c>
      <c r="O1445" s="461"/>
    </row>
    <row r="1446" s="419" customFormat="1" customHeight="1" spans="1:15">
      <c r="A1446" s="443" t="s">
        <v>3562</v>
      </c>
      <c r="B1446" s="444" t="s">
        <v>3563</v>
      </c>
      <c r="C1446" s="445"/>
      <c r="D1446" s="446" t="s">
        <v>1934</v>
      </c>
      <c r="E1446" s="446" t="s">
        <v>142</v>
      </c>
      <c r="F1446" s="446" t="s">
        <v>671</v>
      </c>
      <c r="G1446" s="447">
        <v>96</v>
      </c>
      <c r="H1446" s="448">
        <v>55.56</v>
      </c>
      <c r="I1446" s="447">
        <v>5333.34</v>
      </c>
      <c r="J1446" s="460">
        <v>96</v>
      </c>
      <c r="K1446" s="448">
        <v>9.73</v>
      </c>
      <c r="L1446" s="448">
        <v>934.08</v>
      </c>
      <c r="M1446" s="448">
        <f t="shared" si="44"/>
        <v>-4399.26</v>
      </c>
      <c r="N1446" s="448">
        <f t="shared" si="45"/>
        <v>-82.49</v>
      </c>
      <c r="O1446" s="461"/>
    </row>
    <row r="1447" s="419" customFormat="1" customHeight="1" spans="1:15">
      <c r="A1447" s="443" t="s">
        <v>3564</v>
      </c>
      <c r="B1447" s="444" t="s">
        <v>3565</v>
      </c>
      <c r="C1447" s="445"/>
      <c r="D1447" s="446" t="s">
        <v>1934</v>
      </c>
      <c r="E1447" s="446" t="s">
        <v>142</v>
      </c>
      <c r="F1447" s="446" t="s">
        <v>671</v>
      </c>
      <c r="G1447" s="447">
        <v>16</v>
      </c>
      <c r="H1447" s="448">
        <v>32.05</v>
      </c>
      <c r="I1447" s="447">
        <v>512.82</v>
      </c>
      <c r="J1447" s="460">
        <v>16</v>
      </c>
      <c r="K1447" s="448">
        <v>5.61</v>
      </c>
      <c r="L1447" s="448">
        <v>89.76</v>
      </c>
      <c r="M1447" s="448">
        <f t="shared" si="44"/>
        <v>-423.06</v>
      </c>
      <c r="N1447" s="448">
        <f t="shared" si="45"/>
        <v>-82.5</v>
      </c>
      <c r="O1447" s="461"/>
    </row>
    <row r="1448" s="419" customFormat="1" customHeight="1" spans="1:15">
      <c r="A1448" s="443" t="s">
        <v>3566</v>
      </c>
      <c r="B1448" s="444" t="s">
        <v>3567</v>
      </c>
      <c r="C1448" s="445"/>
      <c r="D1448" s="446" t="s">
        <v>679</v>
      </c>
      <c r="E1448" s="446" t="s">
        <v>142</v>
      </c>
      <c r="F1448" s="446" t="s">
        <v>671</v>
      </c>
      <c r="G1448" s="447">
        <v>8</v>
      </c>
      <c r="H1448" s="448">
        <v>761.06</v>
      </c>
      <c r="I1448" s="447">
        <v>6088.5</v>
      </c>
      <c r="J1448" s="460">
        <v>8</v>
      </c>
      <c r="K1448" s="448">
        <v>133.34</v>
      </c>
      <c r="L1448" s="448">
        <v>1066.72</v>
      </c>
      <c r="M1448" s="448">
        <f t="shared" si="44"/>
        <v>-5021.78</v>
      </c>
      <c r="N1448" s="448">
        <f t="shared" si="45"/>
        <v>-82.48</v>
      </c>
      <c r="O1448" s="461"/>
    </row>
    <row r="1449" s="419" customFormat="1" customHeight="1" spans="1:15">
      <c r="A1449" s="443" t="s">
        <v>3568</v>
      </c>
      <c r="B1449" s="444" t="s">
        <v>3569</v>
      </c>
      <c r="C1449" s="445"/>
      <c r="D1449" s="446" t="s">
        <v>679</v>
      </c>
      <c r="E1449" s="446" t="s">
        <v>142</v>
      </c>
      <c r="F1449" s="446" t="s">
        <v>671</v>
      </c>
      <c r="G1449" s="447">
        <v>1</v>
      </c>
      <c r="H1449" s="448">
        <v>247.86</v>
      </c>
      <c r="I1449" s="447">
        <v>247.86</v>
      </c>
      <c r="J1449" s="460">
        <v>1</v>
      </c>
      <c r="K1449" s="448">
        <v>43.43</v>
      </c>
      <c r="L1449" s="448">
        <v>43.43</v>
      </c>
      <c r="M1449" s="448">
        <f t="shared" si="44"/>
        <v>-204.43</v>
      </c>
      <c r="N1449" s="448">
        <f t="shared" si="45"/>
        <v>-82.48</v>
      </c>
      <c r="O1449" s="461"/>
    </row>
    <row r="1450" s="419" customFormat="1" customHeight="1" spans="1:15">
      <c r="A1450" s="443" t="s">
        <v>3570</v>
      </c>
      <c r="B1450" s="444" t="s">
        <v>3571</v>
      </c>
      <c r="C1450" s="445"/>
      <c r="D1450" s="446" t="s">
        <v>679</v>
      </c>
      <c r="E1450" s="446" t="s">
        <v>142</v>
      </c>
      <c r="F1450" s="446" t="s">
        <v>671</v>
      </c>
      <c r="G1450" s="447">
        <v>2</v>
      </c>
      <c r="H1450" s="448">
        <v>3384.62</v>
      </c>
      <c r="I1450" s="447">
        <v>6769.23</v>
      </c>
      <c r="J1450" s="460">
        <v>2</v>
      </c>
      <c r="K1450" s="448">
        <v>592.99</v>
      </c>
      <c r="L1450" s="448">
        <v>1185.98</v>
      </c>
      <c r="M1450" s="448">
        <f t="shared" si="44"/>
        <v>-5583.25</v>
      </c>
      <c r="N1450" s="448">
        <f t="shared" si="45"/>
        <v>-82.48</v>
      </c>
      <c r="O1450" s="461"/>
    </row>
    <row r="1451" s="419" customFormat="1" customHeight="1" spans="1:15">
      <c r="A1451" s="443" t="s">
        <v>3572</v>
      </c>
      <c r="B1451" s="444" t="s">
        <v>3573</v>
      </c>
      <c r="C1451" s="445"/>
      <c r="D1451" s="446" t="s">
        <v>679</v>
      </c>
      <c r="E1451" s="446" t="s">
        <v>142</v>
      </c>
      <c r="F1451" s="446" t="s">
        <v>671</v>
      </c>
      <c r="G1451" s="447">
        <v>6</v>
      </c>
      <c r="H1451" s="448">
        <v>16.95</v>
      </c>
      <c r="I1451" s="447">
        <v>101.7</v>
      </c>
      <c r="J1451" s="460">
        <v>6</v>
      </c>
      <c r="K1451" s="448">
        <v>2.97</v>
      </c>
      <c r="L1451" s="448">
        <v>17.82</v>
      </c>
      <c r="M1451" s="448">
        <f t="shared" si="44"/>
        <v>-83.88</v>
      </c>
      <c r="N1451" s="448">
        <f t="shared" si="45"/>
        <v>-82.48</v>
      </c>
      <c r="O1451" s="461"/>
    </row>
    <row r="1452" s="419" customFormat="1" customHeight="1" spans="1:15">
      <c r="A1452" s="443" t="s">
        <v>3574</v>
      </c>
      <c r="B1452" s="444" t="s">
        <v>3575</v>
      </c>
      <c r="C1452" s="445"/>
      <c r="D1452" s="446" t="s">
        <v>679</v>
      </c>
      <c r="E1452" s="446" t="s">
        <v>667</v>
      </c>
      <c r="F1452" s="446" t="s">
        <v>671</v>
      </c>
      <c r="G1452" s="447">
        <v>5</v>
      </c>
      <c r="H1452" s="448">
        <v>1223.67</v>
      </c>
      <c r="I1452" s="447">
        <v>6118.33</v>
      </c>
      <c r="J1452" s="460">
        <v>5</v>
      </c>
      <c r="K1452" s="448">
        <v>428.28</v>
      </c>
      <c r="L1452" s="448">
        <v>2141.4</v>
      </c>
      <c r="M1452" s="448">
        <f t="shared" si="44"/>
        <v>-3976.93</v>
      </c>
      <c r="N1452" s="448">
        <f t="shared" si="45"/>
        <v>-65</v>
      </c>
      <c r="O1452" s="461"/>
    </row>
    <row r="1453" s="419" customFormat="1" customHeight="1" spans="1:15">
      <c r="A1453" s="443" t="s">
        <v>3576</v>
      </c>
      <c r="B1453" s="444" t="s">
        <v>3577</v>
      </c>
      <c r="C1453" s="445"/>
      <c r="D1453" s="446" t="s">
        <v>679</v>
      </c>
      <c r="E1453" s="446" t="s">
        <v>142</v>
      </c>
      <c r="F1453" s="446" t="s">
        <v>671</v>
      </c>
      <c r="G1453" s="447">
        <v>1</v>
      </c>
      <c r="H1453" s="448">
        <v>580</v>
      </c>
      <c r="I1453" s="447">
        <v>580</v>
      </c>
      <c r="J1453" s="460">
        <v>1</v>
      </c>
      <c r="K1453" s="448">
        <v>101.62</v>
      </c>
      <c r="L1453" s="448">
        <v>101.62</v>
      </c>
      <c r="M1453" s="448">
        <f t="shared" si="44"/>
        <v>-478.38</v>
      </c>
      <c r="N1453" s="448">
        <f t="shared" si="45"/>
        <v>-82.48</v>
      </c>
      <c r="O1453" s="461"/>
    </row>
    <row r="1454" s="419" customFormat="1" customHeight="1" spans="1:15">
      <c r="A1454" s="443" t="s">
        <v>3578</v>
      </c>
      <c r="B1454" s="444" t="s">
        <v>3579</v>
      </c>
      <c r="C1454" s="445"/>
      <c r="D1454" s="446" t="s">
        <v>679</v>
      </c>
      <c r="E1454" s="446" t="s">
        <v>142</v>
      </c>
      <c r="F1454" s="446" t="s">
        <v>671</v>
      </c>
      <c r="G1454" s="447">
        <v>1</v>
      </c>
      <c r="H1454" s="448">
        <v>4269.23</v>
      </c>
      <c r="I1454" s="447">
        <v>4269.23</v>
      </c>
      <c r="J1454" s="460">
        <v>1</v>
      </c>
      <c r="K1454" s="448">
        <v>747.97</v>
      </c>
      <c r="L1454" s="448">
        <v>747.97</v>
      </c>
      <c r="M1454" s="448">
        <f t="shared" si="44"/>
        <v>-3521.26</v>
      </c>
      <c r="N1454" s="448">
        <f t="shared" si="45"/>
        <v>-82.48</v>
      </c>
      <c r="O1454" s="461"/>
    </row>
    <row r="1455" s="419" customFormat="1" customHeight="1" spans="1:15">
      <c r="A1455" s="443" t="s">
        <v>3580</v>
      </c>
      <c r="B1455" s="444" t="s">
        <v>3581</v>
      </c>
      <c r="C1455" s="445"/>
      <c r="D1455" s="446" t="s">
        <v>679</v>
      </c>
      <c r="E1455" s="446" t="s">
        <v>142</v>
      </c>
      <c r="F1455" s="446" t="s">
        <v>671</v>
      </c>
      <c r="G1455" s="447">
        <v>1</v>
      </c>
      <c r="H1455" s="448">
        <v>6581.2</v>
      </c>
      <c r="I1455" s="447">
        <v>6581.2</v>
      </c>
      <c r="J1455" s="460">
        <v>1</v>
      </c>
      <c r="K1455" s="448">
        <v>1153.03</v>
      </c>
      <c r="L1455" s="448">
        <v>1153.03</v>
      </c>
      <c r="M1455" s="448">
        <f t="shared" si="44"/>
        <v>-5428.17</v>
      </c>
      <c r="N1455" s="448">
        <f t="shared" si="45"/>
        <v>-82.48</v>
      </c>
      <c r="O1455" s="461"/>
    </row>
    <row r="1456" s="419" customFormat="1" customHeight="1" spans="1:15">
      <c r="A1456" s="443" t="s">
        <v>3582</v>
      </c>
      <c r="B1456" s="444" t="s">
        <v>3583</v>
      </c>
      <c r="C1456" s="445"/>
      <c r="D1456" s="446" t="s">
        <v>679</v>
      </c>
      <c r="E1456" s="446" t="s">
        <v>142</v>
      </c>
      <c r="F1456" s="446" t="s">
        <v>671</v>
      </c>
      <c r="G1456" s="447">
        <v>1</v>
      </c>
      <c r="H1456" s="448">
        <v>1676.04</v>
      </c>
      <c r="I1456" s="447">
        <v>1676.04</v>
      </c>
      <c r="J1456" s="460">
        <v>1</v>
      </c>
      <c r="K1456" s="448">
        <v>293.64</v>
      </c>
      <c r="L1456" s="448">
        <v>293.64</v>
      </c>
      <c r="M1456" s="448">
        <f t="shared" si="44"/>
        <v>-1382.4</v>
      </c>
      <c r="N1456" s="448">
        <f t="shared" si="45"/>
        <v>-82.48</v>
      </c>
      <c r="O1456" s="461"/>
    </row>
    <row r="1457" s="419" customFormat="1" customHeight="1" spans="1:15">
      <c r="A1457" s="443" t="s">
        <v>3584</v>
      </c>
      <c r="B1457" s="444" t="s">
        <v>3585</v>
      </c>
      <c r="C1457" s="445"/>
      <c r="D1457" s="446" t="s">
        <v>679</v>
      </c>
      <c r="E1457" s="446" t="s">
        <v>142</v>
      </c>
      <c r="F1457" s="446" t="s">
        <v>671</v>
      </c>
      <c r="G1457" s="447">
        <v>1</v>
      </c>
      <c r="H1457" s="448">
        <v>268</v>
      </c>
      <c r="I1457" s="447">
        <v>268</v>
      </c>
      <c r="J1457" s="460">
        <v>1</v>
      </c>
      <c r="K1457" s="448">
        <v>46.95</v>
      </c>
      <c r="L1457" s="448">
        <v>46.95</v>
      </c>
      <c r="M1457" s="448">
        <f t="shared" si="44"/>
        <v>-221.05</v>
      </c>
      <c r="N1457" s="448">
        <f t="shared" si="45"/>
        <v>-82.48</v>
      </c>
      <c r="O1457" s="461"/>
    </row>
    <row r="1458" s="419" customFormat="1" customHeight="1" spans="1:15">
      <c r="A1458" s="443" t="s">
        <v>3586</v>
      </c>
      <c r="B1458" s="444" t="s">
        <v>3587</v>
      </c>
      <c r="C1458" s="445"/>
      <c r="D1458" s="446" t="s">
        <v>679</v>
      </c>
      <c r="E1458" s="446" t="s">
        <v>667</v>
      </c>
      <c r="F1458" s="446" t="s">
        <v>671</v>
      </c>
      <c r="G1458" s="447">
        <v>17</v>
      </c>
      <c r="H1458" s="448">
        <v>119.19</v>
      </c>
      <c r="I1458" s="447">
        <v>2026.22</v>
      </c>
      <c r="J1458" s="460">
        <v>17</v>
      </c>
      <c r="K1458" s="448">
        <v>41.72</v>
      </c>
      <c r="L1458" s="448">
        <v>709.24</v>
      </c>
      <c r="M1458" s="448">
        <f t="shared" si="44"/>
        <v>-1316.98</v>
      </c>
      <c r="N1458" s="448">
        <f t="shared" si="45"/>
        <v>-65</v>
      </c>
      <c r="O1458" s="461"/>
    </row>
    <row r="1459" s="419" customFormat="1" customHeight="1" spans="1:15">
      <c r="A1459" s="443" t="s">
        <v>3588</v>
      </c>
      <c r="B1459" s="444" t="s">
        <v>3589</v>
      </c>
      <c r="C1459" s="445"/>
      <c r="D1459" s="446" t="s">
        <v>679</v>
      </c>
      <c r="E1459" s="446" t="s">
        <v>142</v>
      </c>
      <c r="F1459" s="446" t="s">
        <v>671</v>
      </c>
      <c r="G1459" s="447">
        <v>1</v>
      </c>
      <c r="H1459" s="448">
        <v>3299.15</v>
      </c>
      <c r="I1459" s="447">
        <v>3299.15</v>
      </c>
      <c r="J1459" s="460">
        <v>1</v>
      </c>
      <c r="K1459" s="448">
        <v>578.01</v>
      </c>
      <c r="L1459" s="448">
        <v>578.01</v>
      </c>
      <c r="M1459" s="448">
        <f t="shared" si="44"/>
        <v>-2721.14</v>
      </c>
      <c r="N1459" s="448">
        <f t="shared" si="45"/>
        <v>-82.48</v>
      </c>
      <c r="O1459" s="461"/>
    </row>
    <row r="1460" s="419" customFormat="1" customHeight="1" spans="1:15">
      <c r="A1460" s="443" t="s">
        <v>3590</v>
      </c>
      <c r="B1460" s="444" t="s">
        <v>3591</v>
      </c>
      <c r="C1460" s="445"/>
      <c r="D1460" s="446" t="s">
        <v>679</v>
      </c>
      <c r="E1460" s="446" t="s">
        <v>667</v>
      </c>
      <c r="F1460" s="446" t="s">
        <v>671</v>
      </c>
      <c r="G1460" s="447">
        <v>2</v>
      </c>
      <c r="H1460" s="448">
        <v>104.86</v>
      </c>
      <c r="I1460" s="447">
        <v>209.72</v>
      </c>
      <c r="J1460" s="460">
        <v>2</v>
      </c>
      <c r="K1460" s="448">
        <v>36.7</v>
      </c>
      <c r="L1460" s="448">
        <v>73.4</v>
      </c>
      <c r="M1460" s="448">
        <f t="shared" si="44"/>
        <v>-136.32</v>
      </c>
      <c r="N1460" s="448">
        <f t="shared" si="45"/>
        <v>-65</v>
      </c>
      <c r="O1460" s="461"/>
    </row>
    <row r="1461" s="419" customFormat="1" customHeight="1" spans="1:15">
      <c r="A1461" s="443" t="s">
        <v>3592</v>
      </c>
      <c r="B1461" s="444" t="s">
        <v>3593</v>
      </c>
      <c r="C1461" s="445"/>
      <c r="D1461" s="446" t="s">
        <v>679</v>
      </c>
      <c r="E1461" s="446" t="s">
        <v>667</v>
      </c>
      <c r="F1461" s="446" t="s">
        <v>671</v>
      </c>
      <c r="G1461" s="447">
        <v>13</v>
      </c>
      <c r="H1461" s="448">
        <v>13.72</v>
      </c>
      <c r="I1461" s="447">
        <v>178.32</v>
      </c>
      <c r="J1461" s="460">
        <v>13</v>
      </c>
      <c r="K1461" s="448">
        <v>4.8</v>
      </c>
      <c r="L1461" s="448">
        <v>62.4</v>
      </c>
      <c r="M1461" s="448">
        <f t="shared" si="44"/>
        <v>-115.92</v>
      </c>
      <c r="N1461" s="448">
        <f t="shared" si="45"/>
        <v>-65.01</v>
      </c>
      <c r="O1461" s="461"/>
    </row>
    <row r="1462" s="419" customFormat="1" customHeight="1" spans="1:15">
      <c r="A1462" s="443" t="s">
        <v>3594</v>
      </c>
      <c r="B1462" s="444" t="s">
        <v>3595</v>
      </c>
      <c r="C1462" s="445"/>
      <c r="D1462" s="446" t="s">
        <v>679</v>
      </c>
      <c r="E1462" s="446" t="s">
        <v>142</v>
      </c>
      <c r="F1462" s="446" t="s">
        <v>671</v>
      </c>
      <c r="G1462" s="447">
        <v>2</v>
      </c>
      <c r="H1462" s="448">
        <v>44.53</v>
      </c>
      <c r="I1462" s="447">
        <v>89.05</v>
      </c>
      <c r="J1462" s="460">
        <v>2</v>
      </c>
      <c r="K1462" s="448">
        <v>7.8</v>
      </c>
      <c r="L1462" s="448">
        <v>15.6</v>
      </c>
      <c r="M1462" s="448">
        <f t="shared" si="44"/>
        <v>-73.45</v>
      </c>
      <c r="N1462" s="448">
        <f t="shared" si="45"/>
        <v>-82.48</v>
      </c>
      <c r="O1462" s="461"/>
    </row>
    <row r="1463" s="419" customFormat="1" customHeight="1" spans="1:15">
      <c r="A1463" s="443" t="s">
        <v>3596</v>
      </c>
      <c r="B1463" s="444" t="s">
        <v>3597</v>
      </c>
      <c r="C1463" s="445"/>
      <c r="D1463" s="446" t="s">
        <v>679</v>
      </c>
      <c r="E1463" s="446" t="s">
        <v>142</v>
      </c>
      <c r="F1463" s="446" t="s">
        <v>671</v>
      </c>
      <c r="G1463" s="447">
        <v>4</v>
      </c>
      <c r="H1463" s="448">
        <v>2735.05</v>
      </c>
      <c r="I1463" s="447">
        <v>10940.18</v>
      </c>
      <c r="J1463" s="460">
        <v>4</v>
      </c>
      <c r="K1463" s="448">
        <v>479.18</v>
      </c>
      <c r="L1463" s="448">
        <v>1916.72</v>
      </c>
      <c r="M1463" s="448">
        <f t="shared" si="44"/>
        <v>-9023.46</v>
      </c>
      <c r="N1463" s="448">
        <f t="shared" si="45"/>
        <v>-82.48</v>
      </c>
      <c r="O1463" s="461"/>
    </row>
    <row r="1464" s="419" customFormat="1" customHeight="1" spans="1:15">
      <c r="A1464" s="443" t="s">
        <v>3598</v>
      </c>
      <c r="B1464" s="444" t="s">
        <v>3599</v>
      </c>
      <c r="C1464" s="445"/>
      <c r="D1464" s="446" t="s">
        <v>679</v>
      </c>
      <c r="E1464" s="446" t="s">
        <v>142</v>
      </c>
      <c r="F1464" s="446" t="s">
        <v>671</v>
      </c>
      <c r="G1464" s="447">
        <v>1</v>
      </c>
      <c r="H1464" s="448">
        <v>3384.62</v>
      </c>
      <c r="I1464" s="447">
        <v>3384.62</v>
      </c>
      <c r="J1464" s="460">
        <v>1</v>
      </c>
      <c r="K1464" s="448">
        <v>592.99</v>
      </c>
      <c r="L1464" s="448">
        <v>592.99</v>
      </c>
      <c r="M1464" s="448">
        <f t="shared" si="44"/>
        <v>-2791.63</v>
      </c>
      <c r="N1464" s="448">
        <f t="shared" si="45"/>
        <v>-82.48</v>
      </c>
      <c r="O1464" s="461"/>
    </row>
    <row r="1465" s="419" customFormat="1" customHeight="1" spans="1:15">
      <c r="A1465" s="443" t="s">
        <v>3600</v>
      </c>
      <c r="B1465" s="444" t="s">
        <v>3601</v>
      </c>
      <c r="C1465" s="445"/>
      <c r="D1465" s="446" t="s">
        <v>679</v>
      </c>
      <c r="E1465" s="446" t="s">
        <v>142</v>
      </c>
      <c r="F1465" s="446" t="s">
        <v>671</v>
      </c>
      <c r="G1465" s="447">
        <v>3</v>
      </c>
      <c r="H1465" s="448">
        <v>170.94</v>
      </c>
      <c r="I1465" s="447">
        <v>512.82</v>
      </c>
      <c r="J1465" s="460">
        <v>3</v>
      </c>
      <c r="K1465" s="448">
        <v>29.95</v>
      </c>
      <c r="L1465" s="448">
        <v>89.85</v>
      </c>
      <c r="M1465" s="448">
        <f t="shared" si="44"/>
        <v>-422.97</v>
      </c>
      <c r="N1465" s="448">
        <f t="shared" si="45"/>
        <v>-82.48</v>
      </c>
      <c r="O1465" s="461"/>
    </row>
    <row r="1466" s="419" customFormat="1" customHeight="1" spans="1:15">
      <c r="A1466" s="443" t="s">
        <v>3602</v>
      </c>
      <c r="B1466" s="444" t="s">
        <v>3603</v>
      </c>
      <c r="C1466" s="445"/>
      <c r="D1466" s="446" t="s">
        <v>679</v>
      </c>
      <c r="E1466" s="446" t="s">
        <v>142</v>
      </c>
      <c r="F1466" s="446" t="s">
        <v>671</v>
      </c>
      <c r="G1466" s="447">
        <v>1</v>
      </c>
      <c r="H1466" s="448">
        <v>10</v>
      </c>
      <c r="I1466" s="447">
        <v>10</v>
      </c>
      <c r="J1466" s="460">
        <v>1</v>
      </c>
      <c r="K1466" s="448">
        <v>1.75</v>
      </c>
      <c r="L1466" s="448">
        <v>1.75</v>
      </c>
      <c r="M1466" s="448">
        <f t="shared" si="44"/>
        <v>-8.25</v>
      </c>
      <c r="N1466" s="448">
        <f t="shared" si="45"/>
        <v>-82.5</v>
      </c>
      <c r="O1466" s="461"/>
    </row>
    <row r="1467" s="419" customFormat="1" customHeight="1" spans="1:15">
      <c r="A1467" s="443" t="s">
        <v>3604</v>
      </c>
      <c r="B1467" s="444" t="s">
        <v>3605</v>
      </c>
      <c r="C1467" s="445"/>
      <c r="D1467" s="446" t="s">
        <v>679</v>
      </c>
      <c r="E1467" s="446" t="s">
        <v>667</v>
      </c>
      <c r="F1467" s="446" t="s">
        <v>671</v>
      </c>
      <c r="G1467" s="447">
        <v>1</v>
      </c>
      <c r="H1467" s="448">
        <v>2017.7</v>
      </c>
      <c r="I1467" s="447">
        <v>2017.7</v>
      </c>
      <c r="J1467" s="460">
        <v>1</v>
      </c>
      <c r="K1467" s="448">
        <v>706.2</v>
      </c>
      <c r="L1467" s="448">
        <v>706.2</v>
      </c>
      <c r="M1467" s="448">
        <f t="shared" si="44"/>
        <v>-1311.5</v>
      </c>
      <c r="N1467" s="448">
        <f t="shared" si="45"/>
        <v>-65</v>
      </c>
      <c r="O1467" s="461"/>
    </row>
    <row r="1468" s="419" customFormat="1" customHeight="1" spans="1:15">
      <c r="A1468" s="443" t="s">
        <v>3606</v>
      </c>
      <c r="B1468" s="444" t="s">
        <v>3607</v>
      </c>
      <c r="C1468" s="445"/>
      <c r="D1468" s="446" t="s">
        <v>679</v>
      </c>
      <c r="E1468" s="446" t="s">
        <v>142</v>
      </c>
      <c r="F1468" s="446" t="s">
        <v>671</v>
      </c>
      <c r="G1468" s="447">
        <v>43</v>
      </c>
      <c r="H1468" s="448">
        <v>52.03</v>
      </c>
      <c r="I1468" s="447">
        <v>2237.45</v>
      </c>
      <c r="J1468" s="460">
        <v>43</v>
      </c>
      <c r="K1468" s="448">
        <v>9.12</v>
      </c>
      <c r="L1468" s="448">
        <v>392.16</v>
      </c>
      <c r="M1468" s="448">
        <f t="shared" si="44"/>
        <v>-1845.29</v>
      </c>
      <c r="N1468" s="448">
        <f t="shared" si="45"/>
        <v>-82.47</v>
      </c>
      <c r="O1468" s="461"/>
    </row>
    <row r="1469" s="419" customFormat="1" customHeight="1" spans="1:15">
      <c r="A1469" s="443" t="s">
        <v>3608</v>
      </c>
      <c r="B1469" s="444" t="s">
        <v>3609</v>
      </c>
      <c r="C1469" s="445"/>
      <c r="D1469" s="446" t="s">
        <v>679</v>
      </c>
      <c r="E1469" s="446" t="s">
        <v>142</v>
      </c>
      <c r="F1469" s="446" t="s">
        <v>671</v>
      </c>
      <c r="G1469" s="447">
        <v>99</v>
      </c>
      <c r="H1469" s="448">
        <v>0.07</v>
      </c>
      <c r="I1469" s="447">
        <v>6.93</v>
      </c>
      <c r="J1469" s="460">
        <v>99</v>
      </c>
      <c r="K1469" s="448">
        <v>0.01</v>
      </c>
      <c r="L1469" s="448">
        <v>0.99</v>
      </c>
      <c r="M1469" s="448">
        <f t="shared" si="44"/>
        <v>-5.94</v>
      </c>
      <c r="N1469" s="448">
        <f t="shared" si="45"/>
        <v>-85.71</v>
      </c>
      <c r="O1469" s="461"/>
    </row>
    <row r="1470" s="419" customFormat="1" customHeight="1" spans="1:15">
      <c r="A1470" s="443" t="s">
        <v>3610</v>
      </c>
      <c r="B1470" s="444" t="s">
        <v>3611</v>
      </c>
      <c r="C1470" s="445"/>
      <c r="D1470" s="446" t="s">
        <v>679</v>
      </c>
      <c r="E1470" s="446" t="s">
        <v>667</v>
      </c>
      <c r="F1470" s="446" t="s">
        <v>671</v>
      </c>
      <c r="G1470" s="447">
        <v>5</v>
      </c>
      <c r="H1470" s="448">
        <v>247.79</v>
      </c>
      <c r="I1470" s="447">
        <v>1238.94</v>
      </c>
      <c r="J1470" s="460">
        <v>5</v>
      </c>
      <c r="K1470" s="448">
        <v>86.73</v>
      </c>
      <c r="L1470" s="448">
        <v>433.65</v>
      </c>
      <c r="M1470" s="448">
        <f t="shared" si="44"/>
        <v>-805.29</v>
      </c>
      <c r="N1470" s="448">
        <f t="shared" si="45"/>
        <v>-65</v>
      </c>
      <c r="O1470" s="461"/>
    </row>
    <row r="1471" s="419" customFormat="1" customHeight="1" spans="1:15">
      <c r="A1471" s="443" t="s">
        <v>3612</v>
      </c>
      <c r="B1471" s="444" t="s">
        <v>3613</v>
      </c>
      <c r="C1471" s="445"/>
      <c r="D1471" s="446" t="s">
        <v>679</v>
      </c>
      <c r="E1471" s="446" t="s">
        <v>142</v>
      </c>
      <c r="F1471" s="446" t="s">
        <v>671</v>
      </c>
      <c r="G1471" s="447">
        <v>4</v>
      </c>
      <c r="H1471" s="448">
        <v>1451.49</v>
      </c>
      <c r="I1471" s="447">
        <v>5805.94</v>
      </c>
      <c r="J1471" s="460">
        <v>4</v>
      </c>
      <c r="K1471" s="448">
        <v>254.3</v>
      </c>
      <c r="L1471" s="448">
        <v>1017.2</v>
      </c>
      <c r="M1471" s="448">
        <f t="shared" si="44"/>
        <v>-4788.74</v>
      </c>
      <c r="N1471" s="448">
        <f t="shared" si="45"/>
        <v>-82.48</v>
      </c>
      <c r="O1471" s="461"/>
    </row>
    <row r="1472" s="419" customFormat="1" customHeight="1" spans="1:15">
      <c r="A1472" s="443" t="s">
        <v>3614</v>
      </c>
      <c r="B1472" s="444" t="s">
        <v>3615</v>
      </c>
      <c r="C1472" s="445"/>
      <c r="D1472" s="446" t="s">
        <v>679</v>
      </c>
      <c r="E1472" s="446" t="s">
        <v>667</v>
      </c>
      <c r="F1472" s="446" t="s">
        <v>671</v>
      </c>
      <c r="G1472" s="447">
        <v>17</v>
      </c>
      <c r="H1472" s="448">
        <v>1272.86</v>
      </c>
      <c r="I1472" s="447">
        <v>21638.64</v>
      </c>
      <c r="J1472" s="460">
        <v>17</v>
      </c>
      <c r="K1472" s="448">
        <v>445.5</v>
      </c>
      <c r="L1472" s="448">
        <v>7573.5</v>
      </c>
      <c r="M1472" s="448">
        <f t="shared" si="44"/>
        <v>-14065.14</v>
      </c>
      <c r="N1472" s="448">
        <f t="shared" si="45"/>
        <v>-65</v>
      </c>
      <c r="O1472" s="461"/>
    </row>
    <row r="1473" s="419" customFormat="1" customHeight="1" spans="1:15">
      <c r="A1473" s="443" t="s">
        <v>3616</v>
      </c>
      <c r="B1473" s="444" t="s">
        <v>3617</v>
      </c>
      <c r="C1473" s="445"/>
      <c r="D1473" s="446" t="s">
        <v>679</v>
      </c>
      <c r="E1473" s="446" t="s">
        <v>142</v>
      </c>
      <c r="F1473" s="446" t="s">
        <v>671</v>
      </c>
      <c r="G1473" s="447">
        <v>15</v>
      </c>
      <c r="H1473" s="448">
        <v>1413.57</v>
      </c>
      <c r="I1473" s="447">
        <v>21203.48</v>
      </c>
      <c r="J1473" s="460">
        <v>15</v>
      </c>
      <c r="K1473" s="448">
        <v>247.66</v>
      </c>
      <c r="L1473" s="448">
        <v>3714.9</v>
      </c>
      <c r="M1473" s="448">
        <f t="shared" si="44"/>
        <v>-17488.58</v>
      </c>
      <c r="N1473" s="448">
        <f t="shared" si="45"/>
        <v>-82.48</v>
      </c>
      <c r="O1473" s="461"/>
    </row>
    <row r="1474" s="419" customFormat="1" customHeight="1" spans="1:15">
      <c r="A1474" s="443" t="s">
        <v>3618</v>
      </c>
      <c r="B1474" s="444" t="s">
        <v>3619</v>
      </c>
      <c r="C1474" s="445"/>
      <c r="D1474" s="446" t="s">
        <v>679</v>
      </c>
      <c r="E1474" s="446" t="s">
        <v>142</v>
      </c>
      <c r="F1474" s="446" t="s">
        <v>671</v>
      </c>
      <c r="G1474" s="447">
        <v>9</v>
      </c>
      <c r="H1474" s="448">
        <v>1565.14</v>
      </c>
      <c r="I1474" s="447">
        <v>14086.24</v>
      </c>
      <c r="J1474" s="460">
        <v>9</v>
      </c>
      <c r="K1474" s="448">
        <v>274.21</v>
      </c>
      <c r="L1474" s="448">
        <v>2467.89</v>
      </c>
      <c r="M1474" s="448">
        <f t="shared" si="44"/>
        <v>-11618.35</v>
      </c>
      <c r="N1474" s="448">
        <f t="shared" si="45"/>
        <v>-82.48</v>
      </c>
      <c r="O1474" s="461"/>
    </row>
    <row r="1475" s="419" customFormat="1" customHeight="1" spans="1:15">
      <c r="A1475" s="443" t="s">
        <v>3620</v>
      </c>
      <c r="B1475" s="444" t="s">
        <v>3621</v>
      </c>
      <c r="C1475" s="445"/>
      <c r="D1475" s="446" t="s">
        <v>679</v>
      </c>
      <c r="E1475" s="446" t="s">
        <v>142</v>
      </c>
      <c r="F1475" s="446" t="s">
        <v>671</v>
      </c>
      <c r="G1475" s="447">
        <v>4</v>
      </c>
      <c r="H1475" s="448">
        <v>1710.77</v>
      </c>
      <c r="I1475" s="447">
        <v>6843.08</v>
      </c>
      <c r="J1475" s="460">
        <v>4</v>
      </c>
      <c r="K1475" s="448">
        <v>299.73</v>
      </c>
      <c r="L1475" s="448">
        <v>1198.92</v>
      </c>
      <c r="M1475" s="448">
        <f t="shared" si="44"/>
        <v>-5644.16</v>
      </c>
      <c r="N1475" s="448">
        <f t="shared" si="45"/>
        <v>-82.48</v>
      </c>
      <c r="O1475" s="461"/>
    </row>
    <row r="1476" s="419" customFormat="1" customHeight="1" spans="1:15">
      <c r="A1476" s="443" t="s">
        <v>3622</v>
      </c>
      <c r="B1476" s="444" t="s">
        <v>3623</v>
      </c>
      <c r="C1476" s="445"/>
      <c r="D1476" s="446" t="s">
        <v>679</v>
      </c>
      <c r="E1476" s="446" t="s">
        <v>142</v>
      </c>
      <c r="F1476" s="446" t="s">
        <v>671</v>
      </c>
      <c r="G1476" s="447">
        <v>8</v>
      </c>
      <c r="H1476" s="448">
        <v>1016.2</v>
      </c>
      <c r="I1476" s="447">
        <v>8129.59</v>
      </c>
      <c r="J1476" s="460">
        <v>8</v>
      </c>
      <c r="K1476" s="448">
        <v>178.04</v>
      </c>
      <c r="L1476" s="448">
        <v>1424.32</v>
      </c>
      <c r="M1476" s="448">
        <f t="shared" si="44"/>
        <v>-6705.27</v>
      </c>
      <c r="N1476" s="448">
        <f t="shared" si="45"/>
        <v>-82.48</v>
      </c>
      <c r="O1476" s="461"/>
    </row>
    <row r="1477" s="419" customFormat="1" customHeight="1" spans="1:15">
      <c r="A1477" s="443" t="s">
        <v>3624</v>
      </c>
      <c r="B1477" s="444" t="s">
        <v>3625</v>
      </c>
      <c r="C1477" s="445"/>
      <c r="D1477" s="446" t="s">
        <v>679</v>
      </c>
      <c r="E1477" s="446" t="s">
        <v>142</v>
      </c>
      <c r="F1477" s="446" t="s">
        <v>671</v>
      </c>
      <c r="G1477" s="447">
        <v>15</v>
      </c>
      <c r="H1477" s="448">
        <v>171.79</v>
      </c>
      <c r="I1477" s="447">
        <v>2576.92</v>
      </c>
      <c r="J1477" s="460">
        <v>15</v>
      </c>
      <c r="K1477" s="448">
        <v>30.1</v>
      </c>
      <c r="L1477" s="448">
        <v>451.5</v>
      </c>
      <c r="M1477" s="448">
        <f t="shared" si="44"/>
        <v>-2125.42</v>
      </c>
      <c r="N1477" s="448">
        <f t="shared" si="45"/>
        <v>-82.48</v>
      </c>
      <c r="O1477" s="461"/>
    </row>
    <row r="1478" s="419" customFormat="1" customHeight="1" spans="1:15">
      <c r="A1478" s="443" t="s">
        <v>3626</v>
      </c>
      <c r="B1478" s="444" t="s">
        <v>3627</v>
      </c>
      <c r="C1478" s="445"/>
      <c r="D1478" s="446" t="s">
        <v>679</v>
      </c>
      <c r="E1478" s="446" t="s">
        <v>667</v>
      </c>
      <c r="F1478" s="446" t="s">
        <v>671</v>
      </c>
      <c r="G1478" s="447">
        <v>20</v>
      </c>
      <c r="H1478" s="448">
        <v>6.41</v>
      </c>
      <c r="I1478" s="447">
        <v>128.14</v>
      </c>
      <c r="J1478" s="460">
        <v>20</v>
      </c>
      <c r="K1478" s="448">
        <v>2.24</v>
      </c>
      <c r="L1478" s="448">
        <v>44.8</v>
      </c>
      <c r="M1478" s="448">
        <f t="shared" si="44"/>
        <v>-83.34</v>
      </c>
      <c r="N1478" s="448">
        <f t="shared" si="45"/>
        <v>-65.04</v>
      </c>
      <c r="O1478" s="461"/>
    </row>
    <row r="1479" s="419" customFormat="1" customHeight="1" spans="1:15">
      <c r="A1479" s="443" t="s">
        <v>3628</v>
      </c>
      <c r="B1479" s="444" t="s">
        <v>3629</v>
      </c>
      <c r="C1479" s="445"/>
      <c r="D1479" s="446" t="s">
        <v>679</v>
      </c>
      <c r="E1479" s="446" t="s">
        <v>667</v>
      </c>
      <c r="F1479" s="446" t="s">
        <v>671</v>
      </c>
      <c r="G1479" s="447">
        <v>11</v>
      </c>
      <c r="H1479" s="448">
        <v>22.51</v>
      </c>
      <c r="I1479" s="447">
        <v>247.6</v>
      </c>
      <c r="J1479" s="460">
        <v>11</v>
      </c>
      <c r="K1479" s="448">
        <v>7.88</v>
      </c>
      <c r="L1479" s="448">
        <v>86.68</v>
      </c>
      <c r="M1479" s="448">
        <f t="shared" si="44"/>
        <v>-160.92</v>
      </c>
      <c r="N1479" s="448">
        <f t="shared" si="45"/>
        <v>-64.99</v>
      </c>
      <c r="O1479" s="461"/>
    </row>
    <row r="1480" s="419" customFormat="1" customHeight="1" spans="1:15">
      <c r="A1480" s="443" t="s">
        <v>3630</v>
      </c>
      <c r="B1480" s="444" t="s">
        <v>3631</v>
      </c>
      <c r="C1480" s="445"/>
      <c r="D1480" s="446" t="s">
        <v>679</v>
      </c>
      <c r="E1480" s="446" t="s">
        <v>142</v>
      </c>
      <c r="F1480" s="446" t="s">
        <v>671</v>
      </c>
      <c r="G1480" s="447">
        <v>9</v>
      </c>
      <c r="H1480" s="448">
        <v>82.33</v>
      </c>
      <c r="I1480" s="447">
        <v>740.94</v>
      </c>
      <c r="J1480" s="460">
        <v>9</v>
      </c>
      <c r="K1480" s="448">
        <v>14.42</v>
      </c>
      <c r="L1480" s="448">
        <v>129.78</v>
      </c>
      <c r="M1480" s="448">
        <f t="shared" ref="M1480:M1543" si="46">L1480-I1480</f>
        <v>-611.16</v>
      </c>
      <c r="N1480" s="448">
        <f t="shared" ref="N1480:N1543" si="47">IF(I1480=0,0,ROUND(M1480/I1480*100,2))</f>
        <v>-82.48</v>
      </c>
      <c r="O1480" s="461"/>
    </row>
    <row r="1481" s="419" customFormat="1" customHeight="1" spans="1:15">
      <c r="A1481" s="443" t="s">
        <v>3632</v>
      </c>
      <c r="B1481" s="444" t="s">
        <v>3633</v>
      </c>
      <c r="C1481" s="445"/>
      <c r="D1481" s="446" t="s">
        <v>679</v>
      </c>
      <c r="E1481" s="446" t="s">
        <v>667</v>
      </c>
      <c r="F1481" s="446" t="s">
        <v>671</v>
      </c>
      <c r="G1481" s="447">
        <v>4</v>
      </c>
      <c r="H1481" s="448">
        <v>15.93</v>
      </c>
      <c r="I1481" s="447">
        <v>63.72</v>
      </c>
      <c r="J1481" s="460">
        <v>4</v>
      </c>
      <c r="K1481" s="448">
        <v>5.58</v>
      </c>
      <c r="L1481" s="448">
        <v>22.32</v>
      </c>
      <c r="M1481" s="448">
        <f t="shared" si="46"/>
        <v>-41.4</v>
      </c>
      <c r="N1481" s="448">
        <f t="shared" si="47"/>
        <v>-64.97</v>
      </c>
      <c r="O1481" s="461"/>
    </row>
    <row r="1482" s="419" customFormat="1" customHeight="1" spans="1:15">
      <c r="A1482" s="443" t="s">
        <v>3634</v>
      </c>
      <c r="B1482" s="444" t="s">
        <v>3635</v>
      </c>
      <c r="C1482" s="445"/>
      <c r="D1482" s="446" t="s">
        <v>679</v>
      </c>
      <c r="E1482" s="446" t="s">
        <v>142</v>
      </c>
      <c r="F1482" s="446" t="s">
        <v>671</v>
      </c>
      <c r="G1482" s="447">
        <v>3</v>
      </c>
      <c r="H1482" s="448">
        <v>658.12</v>
      </c>
      <c r="I1482" s="447">
        <v>1974.36</v>
      </c>
      <c r="J1482" s="460">
        <v>3</v>
      </c>
      <c r="K1482" s="448">
        <v>115.3</v>
      </c>
      <c r="L1482" s="448">
        <v>345.9</v>
      </c>
      <c r="M1482" s="448">
        <f t="shared" si="46"/>
        <v>-1628.46</v>
      </c>
      <c r="N1482" s="448">
        <f t="shared" si="47"/>
        <v>-82.48</v>
      </c>
      <c r="O1482" s="461"/>
    </row>
    <row r="1483" s="419" customFormat="1" customHeight="1" spans="1:15">
      <c r="A1483" s="443" t="s">
        <v>3636</v>
      </c>
      <c r="B1483" s="444" t="s">
        <v>3637</v>
      </c>
      <c r="C1483" s="445"/>
      <c r="D1483" s="446" t="s">
        <v>679</v>
      </c>
      <c r="E1483" s="446" t="s">
        <v>142</v>
      </c>
      <c r="F1483" s="446" t="s">
        <v>671</v>
      </c>
      <c r="G1483" s="447">
        <v>1</v>
      </c>
      <c r="H1483" s="448">
        <v>658.12</v>
      </c>
      <c r="I1483" s="447">
        <v>658.12</v>
      </c>
      <c r="J1483" s="460">
        <v>1</v>
      </c>
      <c r="K1483" s="448">
        <v>115.3</v>
      </c>
      <c r="L1483" s="448">
        <v>115.3</v>
      </c>
      <c r="M1483" s="448">
        <f t="shared" si="46"/>
        <v>-542.82</v>
      </c>
      <c r="N1483" s="448">
        <f t="shared" si="47"/>
        <v>-82.48</v>
      </c>
      <c r="O1483" s="461"/>
    </row>
    <row r="1484" s="419" customFormat="1" customHeight="1" spans="1:15">
      <c r="A1484" s="443" t="s">
        <v>3638</v>
      </c>
      <c r="B1484" s="444" t="s">
        <v>3639</v>
      </c>
      <c r="C1484" s="445"/>
      <c r="D1484" s="446" t="s">
        <v>679</v>
      </c>
      <c r="E1484" s="446" t="s">
        <v>142</v>
      </c>
      <c r="F1484" s="446" t="s">
        <v>671</v>
      </c>
      <c r="G1484" s="447">
        <v>2</v>
      </c>
      <c r="H1484" s="448">
        <v>658.12</v>
      </c>
      <c r="I1484" s="447">
        <v>1316.24</v>
      </c>
      <c r="J1484" s="460">
        <v>2</v>
      </c>
      <c r="K1484" s="448">
        <v>115.3</v>
      </c>
      <c r="L1484" s="448">
        <v>230.6</v>
      </c>
      <c r="M1484" s="448">
        <f t="shared" si="46"/>
        <v>-1085.64</v>
      </c>
      <c r="N1484" s="448">
        <f t="shared" si="47"/>
        <v>-82.48</v>
      </c>
      <c r="O1484" s="461"/>
    </row>
    <row r="1485" s="419" customFormat="1" customHeight="1" spans="1:15">
      <c r="A1485" s="443" t="s">
        <v>3640</v>
      </c>
      <c r="B1485" s="444" t="s">
        <v>3641</v>
      </c>
      <c r="C1485" s="445"/>
      <c r="D1485" s="446" t="s">
        <v>679</v>
      </c>
      <c r="E1485" s="446" t="s">
        <v>142</v>
      </c>
      <c r="F1485" s="446" t="s">
        <v>671</v>
      </c>
      <c r="G1485" s="447">
        <v>2</v>
      </c>
      <c r="H1485" s="448">
        <v>518.81</v>
      </c>
      <c r="I1485" s="447">
        <v>1037.61</v>
      </c>
      <c r="J1485" s="460">
        <v>2</v>
      </c>
      <c r="K1485" s="448">
        <v>90.9</v>
      </c>
      <c r="L1485" s="448">
        <v>181.8</v>
      </c>
      <c r="M1485" s="448">
        <f t="shared" si="46"/>
        <v>-855.81</v>
      </c>
      <c r="N1485" s="448">
        <f t="shared" si="47"/>
        <v>-82.48</v>
      </c>
      <c r="O1485" s="461"/>
    </row>
    <row r="1486" s="419" customFormat="1" customHeight="1" spans="1:15">
      <c r="A1486" s="443" t="s">
        <v>3642</v>
      </c>
      <c r="B1486" s="444" t="s">
        <v>3643</v>
      </c>
      <c r="C1486" s="445"/>
      <c r="D1486" s="446" t="s">
        <v>679</v>
      </c>
      <c r="E1486" s="446" t="s">
        <v>142</v>
      </c>
      <c r="F1486" s="446" t="s">
        <v>671</v>
      </c>
      <c r="G1486" s="447">
        <v>1</v>
      </c>
      <c r="H1486" s="448">
        <v>794.87</v>
      </c>
      <c r="I1486" s="447">
        <v>794.87</v>
      </c>
      <c r="J1486" s="460">
        <v>1</v>
      </c>
      <c r="K1486" s="448">
        <v>139.26</v>
      </c>
      <c r="L1486" s="448">
        <v>139.26</v>
      </c>
      <c r="M1486" s="448">
        <f t="shared" si="46"/>
        <v>-655.61</v>
      </c>
      <c r="N1486" s="448">
        <f t="shared" si="47"/>
        <v>-82.48</v>
      </c>
      <c r="O1486" s="461"/>
    </row>
    <row r="1487" s="419" customFormat="1" customHeight="1" spans="1:15">
      <c r="A1487" s="443" t="s">
        <v>3644</v>
      </c>
      <c r="B1487" s="444" t="s">
        <v>3645</v>
      </c>
      <c r="C1487" s="445"/>
      <c r="D1487" s="446" t="s">
        <v>679</v>
      </c>
      <c r="E1487" s="446" t="s">
        <v>70</v>
      </c>
      <c r="F1487" s="446" t="s">
        <v>671</v>
      </c>
      <c r="G1487" s="447">
        <v>1</v>
      </c>
      <c r="H1487" s="448">
        <v>1247.86</v>
      </c>
      <c r="I1487" s="447">
        <v>1247.86</v>
      </c>
      <c r="J1487" s="460">
        <v>1</v>
      </c>
      <c r="K1487" s="448">
        <v>290.45</v>
      </c>
      <c r="L1487" s="448">
        <v>290.45</v>
      </c>
      <c r="M1487" s="448">
        <f t="shared" si="46"/>
        <v>-957.41</v>
      </c>
      <c r="N1487" s="448">
        <f t="shared" si="47"/>
        <v>-76.72</v>
      </c>
      <c r="O1487" s="461"/>
    </row>
    <row r="1488" s="419" customFormat="1" customHeight="1" spans="1:15">
      <c r="A1488" s="443" t="s">
        <v>3646</v>
      </c>
      <c r="B1488" s="444" t="s">
        <v>3647</v>
      </c>
      <c r="C1488" s="445"/>
      <c r="D1488" s="446" t="s">
        <v>679</v>
      </c>
      <c r="E1488" s="446" t="s">
        <v>70</v>
      </c>
      <c r="F1488" s="446" t="s">
        <v>671</v>
      </c>
      <c r="G1488" s="447">
        <v>4</v>
      </c>
      <c r="H1488" s="448">
        <v>504.71</v>
      </c>
      <c r="I1488" s="447">
        <v>2018.82</v>
      </c>
      <c r="J1488" s="460">
        <v>4</v>
      </c>
      <c r="K1488" s="448">
        <v>117.48</v>
      </c>
      <c r="L1488" s="448">
        <v>469.92</v>
      </c>
      <c r="M1488" s="448">
        <f t="shared" si="46"/>
        <v>-1548.9</v>
      </c>
      <c r="N1488" s="448">
        <f t="shared" si="47"/>
        <v>-76.72</v>
      </c>
      <c r="O1488" s="461"/>
    </row>
    <row r="1489" s="419" customFormat="1" customHeight="1" spans="1:15">
      <c r="A1489" s="443" t="s">
        <v>3648</v>
      </c>
      <c r="B1489" s="444" t="s">
        <v>3649</v>
      </c>
      <c r="C1489" s="445"/>
      <c r="D1489" s="446" t="s">
        <v>679</v>
      </c>
      <c r="E1489" s="446" t="s">
        <v>70</v>
      </c>
      <c r="F1489" s="446" t="s">
        <v>671</v>
      </c>
      <c r="G1489" s="447">
        <v>1</v>
      </c>
      <c r="H1489" s="448">
        <v>293.16</v>
      </c>
      <c r="I1489" s="447">
        <v>293.16</v>
      </c>
      <c r="J1489" s="460">
        <v>1</v>
      </c>
      <c r="K1489" s="448">
        <v>68.24</v>
      </c>
      <c r="L1489" s="448">
        <v>68.24</v>
      </c>
      <c r="M1489" s="448">
        <f t="shared" si="46"/>
        <v>-224.92</v>
      </c>
      <c r="N1489" s="448">
        <f t="shared" si="47"/>
        <v>-76.72</v>
      </c>
      <c r="O1489" s="461"/>
    </row>
    <row r="1490" s="419" customFormat="1" customHeight="1" spans="1:15">
      <c r="A1490" s="443" t="s">
        <v>3650</v>
      </c>
      <c r="B1490" s="444" t="s">
        <v>3651</v>
      </c>
      <c r="C1490" s="445"/>
      <c r="D1490" s="446" t="s">
        <v>679</v>
      </c>
      <c r="E1490" s="446" t="s">
        <v>70</v>
      </c>
      <c r="F1490" s="446" t="s">
        <v>671</v>
      </c>
      <c r="G1490" s="447">
        <v>1</v>
      </c>
      <c r="H1490" s="448">
        <v>322.22</v>
      </c>
      <c r="I1490" s="447">
        <v>322.22</v>
      </c>
      <c r="J1490" s="460">
        <v>1</v>
      </c>
      <c r="K1490" s="448">
        <v>75</v>
      </c>
      <c r="L1490" s="448">
        <v>75</v>
      </c>
      <c r="M1490" s="448">
        <f t="shared" si="46"/>
        <v>-247.22</v>
      </c>
      <c r="N1490" s="448">
        <f t="shared" si="47"/>
        <v>-76.72</v>
      </c>
      <c r="O1490" s="461"/>
    </row>
    <row r="1491" s="419" customFormat="1" customHeight="1" spans="1:15">
      <c r="A1491" s="443" t="s">
        <v>3652</v>
      </c>
      <c r="B1491" s="444" t="s">
        <v>3653</v>
      </c>
      <c r="C1491" s="445"/>
      <c r="D1491" s="446" t="s">
        <v>679</v>
      </c>
      <c r="E1491" s="446" t="s">
        <v>70</v>
      </c>
      <c r="F1491" s="446" t="s">
        <v>671</v>
      </c>
      <c r="G1491" s="447">
        <v>2</v>
      </c>
      <c r="H1491" s="448">
        <v>418.81</v>
      </c>
      <c r="I1491" s="447">
        <v>837.61</v>
      </c>
      <c r="J1491" s="460">
        <v>2</v>
      </c>
      <c r="K1491" s="448">
        <v>97.48</v>
      </c>
      <c r="L1491" s="448">
        <v>194.96</v>
      </c>
      <c r="M1491" s="448">
        <f t="shared" si="46"/>
        <v>-642.65</v>
      </c>
      <c r="N1491" s="448">
        <f t="shared" si="47"/>
        <v>-76.72</v>
      </c>
      <c r="O1491" s="461"/>
    </row>
    <row r="1492" s="419" customFormat="1" customHeight="1" spans="1:15">
      <c r="A1492" s="443" t="s">
        <v>3654</v>
      </c>
      <c r="B1492" s="444" t="s">
        <v>3655</v>
      </c>
      <c r="C1492" s="445"/>
      <c r="D1492" s="446" t="s">
        <v>679</v>
      </c>
      <c r="E1492" s="446" t="s">
        <v>70</v>
      </c>
      <c r="F1492" s="446" t="s">
        <v>671</v>
      </c>
      <c r="G1492" s="447">
        <v>3</v>
      </c>
      <c r="H1492" s="448">
        <v>288.89</v>
      </c>
      <c r="I1492" s="447">
        <v>866.68</v>
      </c>
      <c r="J1492" s="460">
        <v>3</v>
      </c>
      <c r="K1492" s="448">
        <v>67.24</v>
      </c>
      <c r="L1492" s="448">
        <v>201.72</v>
      </c>
      <c r="M1492" s="448">
        <f t="shared" si="46"/>
        <v>-664.96</v>
      </c>
      <c r="N1492" s="448">
        <f t="shared" si="47"/>
        <v>-76.72</v>
      </c>
      <c r="O1492" s="461"/>
    </row>
    <row r="1493" s="419" customFormat="1" customHeight="1" spans="1:15">
      <c r="A1493" s="443" t="s">
        <v>3656</v>
      </c>
      <c r="B1493" s="444" t="s">
        <v>3657</v>
      </c>
      <c r="C1493" s="445"/>
      <c r="D1493" s="446" t="s">
        <v>679</v>
      </c>
      <c r="E1493" s="446" t="s">
        <v>70</v>
      </c>
      <c r="F1493" s="446" t="s">
        <v>671</v>
      </c>
      <c r="G1493" s="447">
        <v>1</v>
      </c>
      <c r="H1493" s="448">
        <v>153.84</v>
      </c>
      <c r="I1493" s="447">
        <v>153.84</v>
      </c>
      <c r="J1493" s="460">
        <v>1</v>
      </c>
      <c r="K1493" s="448">
        <v>35.81</v>
      </c>
      <c r="L1493" s="448">
        <v>35.81</v>
      </c>
      <c r="M1493" s="448">
        <f t="shared" si="46"/>
        <v>-118.03</v>
      </c>
      <c r="N1493" s="448">
        <f t="shared" si="47"/>
        <v>-76.72</v>
      </c>
      <c r="O1493" s="461"/>
    </row>
    <row r="1494" s="419" customFormat="1" customHeight="1" spans="1:15">
      <c r="A1494" s="443" t="s">
        <v>3658</v>
      </c>
      <c r="B1494" s="444" t="s">
        <v>3659</v>
      </c>
      <c r="C1494" s="445"/>
      <c r="D1494" s="446" t="s">
        <v>679</v>
      </c>
      <c r="E1494" s="446" t="s">
        <v>70</v>
      </c>
      <c r="F1494" s="446" t="s">
        <v>671</v>
      </c>
      <c r="G1494" s="447">
        <v>5</v>
      </c>
      <c r="H1494" s="448">
        <v>278.76</v>
      </c>
      <c r="I1494" s="447">
        <v>1393.81</v>
      </c>
      <c r="J1494" s="460">
        <v>5</v>
      </c>
      <c r="K1494" s="448">
        <v>64.88</v>
      </c>
      <c r="L1494" s="448">
        <v>324.4</v>
      </c>
      <c r="M1494" s="448">
        <f t="shared" si="46"/>
        <v>-1069.41</v>
      </c>
      <c r="N1494" s="448">
        <f t="shared" si="47"/>
        <v>-76.73</v>
      </c>
      <c r="O1494" s="461"/>
    </row>
    <row r="1495" s="419" customFormat="1" customHeight="1" spans="1:15">
      <c r="A1495" s="443" t="s">
        <v>3660</v>
      </c>
      <c r="B1495" s="444" t="s">
        <v>3661</v>
      </c>
      <c r="C1495" s="445"/>
      <c r="D1495" s="446" t="s">
        <v>679</v>
      </c>
      <c r="E1495" s="446" t="s">
        <v>70</v>
      </c>
      <c r="F1495" s="446" t="s">
        <v>671</v>
      </c>
      <c r="G1495" s="447">
        <v>2</v>
      </c>
      <c r="H1495" s="448">
        <v>158.12</v>
      </c>
      <c r="I1495" s="447">
        <v>316.24</v>
      </c>
      <c r="J1495" s="460">
        <v>2</v>
      </c>
      <c r="K1495" s="448">
        <v>36.8</v>
      </c>
      <c r="L1495" s="448">
        <v>73.6</v>
      </c>
      <c r="M1495" s="448">
        <f t="shared" si="46"/>
        <v>-242.64</v>
      </c>
      <c r="N1495" s="448">
        <f t="shared" si="47"/>
        <v>-76.73</v>
      </c>
      <c r="O1495" s="461"/>
    </row>
    <row r="1496" s="419" customFormat="1" customHeight="1" spans="1:15">
      <c r="A1496" s="443" t="s">
        <v>3662</v>
      </c>
      <c r="B1496" s="444" t="s">
        <v>3663</v>
      </c>
      <c r="C1496" s="445"/>
      <c r="D1496" s="446" t="s">
        <v>679</v>
      </c>
      <c r="E1496" s="446" t="s">
        <v>70</v>
      </c>
      <c r="F1496" s="446" t="s">
        <v>671</v>
      </c>
      <c r="G1496" s="447">
        <v>2</v>
      </c>
      <c r="H1496" s="448">
        <v>769.23</v>
      </c>
      <c r="I1496" s="447">
        <v>1538.46</v>
      </c>
      <c r="J1496" s="460">
        <v>2</v>
      </c>
      <c r="K1496" s="448">
        <v>179.05</v>
      </c>
      <c r="L1496" s="448">
        <v>358.1</v>
      </c>
      <c r="M1496" s="448">
        <f t="shared" si="46"/>
        <v>-1180.36</v>
      </c>
      <c r="N1496" s="448">
        <f t="shared" si="47"/>
        <v>-76.72</v>
      </c>
      <c r="O1496" s="461"/>
    </row>
    <row r="1497" s="419" customFormat="1" customHeight="1" spans="1:15">
      <c r="A1497" s="443" t="s">
        <v>3664</v>
      </c>
      <c r="B1497" s="444" t="s">
        <v>3665</v>
      </c>
      <c r="C1497" s="445"/>
      <c r="D1497" s="446" t="s">
        <v>679</v>
      </c>
      <c r="E1497" s="446" t="s">
        <v>70</v>
      </c>
      <c r="F1497" s="446" t="s">
        <v>671</v>
      </c>
      <c r="G1497" s="447">
        <v>4</v>
      </c>
      <c r="H1497" s="448">
        <v>102.57</v>
      </c>
      <c r="I1497" s="447">
        <v>410.26</v>
      </c>
      <c r="J1497" s="460">
        <v>4</v>
      </c>
      <c r="K1497" s="448">
        <v>23.87</v>
      </c>
      <c r="L1497" s="448">
        <v>95.48</v>
      </c>
      <c r="M1497" s="448">
        <f t="shared" si="46"/>
        <v>-314.78</v>
      </c>
      <c r="N1497" s="448">
        <f t="shared" si="47"/>
        <v>-76.73</v>
      </c>
      <c r="O1497" s="461"/>
    </row>
    <row r="1498" s="419" customFormat="1" customHeight="1" spans="1:15">
      <c r="A1498" s="443" t="s">
        <v>3666</v>
      </c>
      <c r="B1498" s="444" t="s">
        <v>3667</v>
      </c>
      <c r="C1498" s="445"/>
      <c r="D1498" s="446" t="s">
        <v>679</v>
      </c>
      <c r="E1498" s="446" t="s">
        <v>70</v>
      </c>
      <c r="F1498" s="446" t="s">
        <v>671</v>
      </c>
      <c r="G1498" s="447">
        <v>2</v>
      </c>
      <c r="H1498" s="448">
        <v>5897.44</v>
      </c>
      <c r="I1498" s="447">
        <v>11794.88</v>
      </c>
      <c r="J1498" s="460">
        <v>2</v>
      </c>
      <c r="K1498" s="448">
        <v>1372.69</v>
      </c>
      <c r="L1498" s="448">
        <v>2745.38</v>
      </c>
      <c r="M1498" s="448">
        <f t="shared" si="46"/>
        <v>-9049.5</v>
      </c>
      <c r="N1498" s="448">
        <f t="shared" si="47"/>
        <v>-76.72</v>
      </c>
      <c r="O1498" s="461"/>
    </row>
    <row r="1499" s="419" customFormat="1" customHeight="1" spans="1:15">
      <c r="A1499" s="443" t="s">
        <v>3668</v>
      </c>
      <c r="B1499" s="444" t="s">
        <v>3669</v>
      </c>
      <c r="C1499" s="445"/>
      <c r="D1499" s="446" t="s">
        <v>679</v>
      </c>
      <c r="E1499" s="446" t="s">
        <v>70</v>
      </c>
      <c r="F1499" s="446" t="s">
        <v>671</v>
      </c>
      <c r="G1499" s="447">
        <v>2</v>
      </c>
      <c r="H1499" s="448">
        <v>8247.86</v>
      </c>
      <c r="I1499" s="447">
        <v>16495.72</v>
      </c>
      <c r="J1499" s="460">
        <v>2</v>
      </c>
      <c r="K1499" s="448">
        <v>1919.77</v>
      </c>
      <c r="L1499" s="448">
        <v>3839.54</v>
      </c>
      <c r="M1499" s="448">
        <f t="shared" si="46"/>
        <v>-12656.18</v>
      </c>
      <c r="N1499" s="448">
        <f t="shared" si="47"/>
        <v>-76.72</v>
      </c>
      <c r="O1499" s="461"/>
    </row>
    <row r="1500" s="419" customFormat="1" customHeight="1" spans="1:15">
      <c r="A1500" s="443" t="s">
        <v>3670</v>
      </c>
      <c r="B1500" s="444" t="s">
        <v>3671</v>
      </c>
      <c r="C1500" s="445"/>
      <c r="D1500" s="446" t="s">
        <v>679</v>
      </c>
      <c r="E1500" s="446" t="s">
        <v>70</v>
      </c>
      <c r="F1500" s="446" t="s">
        <v>671</v>
      </c>
      <c r="G1500" s="447">
        <v>2</v>
      </c>
      <c r="H1500" s="448">
        <v>48</v>
      </c>
      <c r="I1500" s="447">
        <v>96</v>
      </c>
      <c r="J1500" s="460">
        <v>2</v>
      </c>
      <c r="K1500" s="448">
        <v>11.17</v>
      </c>
      <c r="L1500" s="448">
        <v>22.34</v>
      </c>
      <c r="M1500" s="448">
        <f t="shared" si="46"/>
        <v>-73.66</v>
      </c>
      <c r="N1500" s="448">
        <f t="shared" si="47"/>
        <v>-76.73</v>
      </c>
      <c r="O1500" s="461"/>
    </row>
    <row r="1501" s="419" customFormat="1" customHeight="1" spans="1:15">
      <c r="A1501" s="443" t="s">
        <v>3672</v>
      </c>
      <c r="B1501" s="444" t="s">
        <v>3673</v>
      </c>
      <c r="C1501" s="445"/>
      <c r="D1501" s="446" t="s">
        <v>679</v>
      </c>
      <c r="E1501" s="446" t="s">
        <v>70</v>
      </c>
      <c r="F1501" s="446" t="s">
        <v>671</v>
      </c>
      <c r="G1501" s="447">
        <v>2</v>
      </c>
      <c r="H1501" s="448">
        <v>938.24</v>
      </c>
      <c r="I1501" s="447">
        <v>1876.48</v>
      </c>
      <c r="J1501" s="460">
        <v>2</v>
      </c>
      <c r="K1501" s="448">
        <v>218.39</v>
      </c>
      <c r="L1501" s="448">
        <v>436.78</v>
      </c>
      <c r="M1501" s="448">
        <f t="shared" si="46"/>
        <v>-1439.7</v>
      </c>
      <c r="N1501" s="448">
        <f t="shared" si="47"/>
        <v>-76.72</v>
      </c>
      <c r="O1501" s="461"/>
    </row>
    <row r="1502" s="419" customFormat="1" customHeight="1" spans="1:15">
      <c r="A1502" s="443" t="s">
        <v>3674</v>
      </c>
      <c r="B1502" s="444" t="s">
        <v>3675</v>
      </c>
      <c r="C1502" s="445"/>
      <c r="D1502" s="446" t="s">
        <v>679</v>
      </c>
      <c r="E1502" s="446" t="s">
        <v>70</v>
      </c>
      <c r="F1502" s="446" t="s">
        <v>671</v>
      </c>
      <c r="G1502" s="447">
        <v>1</v>
      </c>
      <c r="H1502" s="448">
        <v>3166.67</v>
      </c>
      <c r="I1502" s="447">
        <v>3166.67</v>
      </c>
      <c r="J1502" s="460">
        <v>1</v>
      </c>
      <c r="K1502" s="448">
        <v>737.07</v>
      </c>
      <c r="L1502" s="448">
        <v>737.07</v>
      </c>
      <c r="M1502" s="448">
        <f t="shared" si="46"/>
        <v>-2429.6</v>
      </c>
      <c r="N1502" s="448">
        <f t="shared" si="47"/>
        <v>-76.72</v>
      </c>
      <c r="O1502" s="461"/>
    </row>
    <row r="1503" s="419" customFormat="1" customHeight="1" spans="1:15">
      <c r="A1503" s="443" t="s">
        <v>3676</v>
      </c>
      <c r="B1503" s="444" t="s">
        <v>3677</v>
      </c>
      <c r="C1503" s="445"/>
      <c r="D1503" s="446" t="s">
        <v>679</v>
      </c>
      <c r="E1503" s="446" t="s">
        <v>70</v>
      </c>
      <c r="F1503" s="446" t="s">
        <v>671</v>
      </c>
      <c r="G1503" s="447">
        <v>2</v>
      </c>
      <c r="H1503" s="448">
        <v>615.39</v>
      </c>
      <c r="I1503" s="447">
        <v>1230.77</v>
      </c>
      <c r="J1503" s="460">
        <v>2</v>
      </c>
      <c r="K1503" s="448">
        <v>143.24</v>
      </c>
      <c r="L1503" s="448">
        <v>286.48</v>
      </c>
      <c r="M1503" s="448">
        <f t="shared" si="46"/>
        <v>-944.29</v>
      </c>
      <c r="N1503" s="448">
        <f t="shared" si="47"/>
        <v>-76.72</v>
      </c>
      <c r="O1503" s="461"/>
    </row>
    <row r="1504" s="419" customFormat="1" customHeight="1" spans="1:15">
      <c r="A1504" s="443" t="s">
        <v>3678</v>
      </c>
      <c r="B1504" s="444" t="s">
        <v>3679</v>
      </c>
      <c r="C1504" s="445"/>
      <c r="D1504" s="446" t="s">
        <v>679</v>
      </c>
      <c r="E1504" s="446" t="s">
        <v>70</v>
      </c>
      <c r="F1504" s="446" t="s">
        <v>671</v>
      </c>
      <c r="G1504" s="447">
        <v>3</v>
      </c>
      <c r="H1504" s="448">
        <v>47.01</v>
      </c>
      <c r="I1504" s="447">
        <v>141.02</v>
      </c>
      <c r="J1504" s="460">
        <v>3</v>
      </c>
      <c r="K1504" s="448">
        <v>10.94</v>
      </c>
      <c r="L1504" s="448">
        <v>32.82</v>
      </c>
      <c r="M1504" s="448">
        <f t="shared" si="46"/>
        <v>-108.2</v>
      </c>
      <c r="N1504" s="448">
        <f t="shared" si="47"/>
        <v>-76.73</v>
      </c>
      <c r="O1504" s="461"/>
    </row>
    <row r="1505" s="419" customFormat="1" customHeight="1" spans="1:15">
      <c r="A1505" s="443" t="s">
        <v>3680</v>
      </c>
      <c r="B1505" s="444" t="s">
        <v>3681</v>
      </c>
      <c r="C1505" s="445"/>
      <c r="D1505" s="446" t="s">
        <v>679</v>
      </c>
      <c r="E1505" s="446" t="s">
        <v>667</v>
      </c>
      <c r="F1505" s="446" t="s">
        <v>671</v>
      </c>
      <c r="G1505" s="447">
        <v>4</v>
      </c>
      <c r="H1505" s="448">
        <v>5.31</v>
      </c>
      <c r="I1505" s="447">
        <v>21.24</v>
      </c>
      <c r="J1505" s="460">
        <v>4</v>
      </c>
      <c r="K1505" s="448">
        <v>1.86</v>
      </c>
      <c r="L1505" s="448">
        <v>7.44</v>
      </c>
      <c r="M1505" s="448">
        <f t="shared" si="46"/>
        <v>-13.8</v>
      </c>
      <c r="N1505" s="448">
        <f t="shared" si="47"/>
        <v>-64.97</v>
      </c>
      <c r="O1505" s="461"/>
    </row>
    <row r="1506" s="419" customFormat="1" customHeight="1" spans="1:15">
      <c r="A1506" s="443" t="s">
        <v>3682</v>
      </c>
      <c r="B1506" s="444" t="s">
        <v>3683</v>
      </c>
      <c r="C1506" s="445"/>
      <c r="D1506" s="446" t="s">
        <v>679</v>
      </c>
      <c r="E1506" s="446" t="s">
        <v>70</v>
      </c>
      <c r="F1506" s="446" t="s">
        <v>671</v>
      </c>
      <c r="G1506" s="447">
        <v>9</v>
      </c>
      <c r="H1506" s="448">
        <v>116.35</v>
      </c>
      <c r="I1506" s="447">
        <v>1047.19</v>
      </c>
      <c r="J1506" s="460">
        <v>9</v>
      </c>
      <c r="K1506" s="448">
        <v>27.08</v>
      </c>
      <c r="L1506" s="448">
        <v>243.72</v>
      </c>
      <c r="M1506" s="448">
        <f t="shared" si="46"/>
        <v>-803.47</v>
      </c>
      <c r="N1506" s="448">
        <f t="shared" si="47"/>
        <v>-76.73</v>
      </c>
      <c r="O1506" s="461"/>
    </row>
    <row r="1507" s="419" customFormat="1" customHeight="1" spans="1:15">
      <c r="A1507" s="443" t="s">
        <v>3684</v>
      </c>
      <c r="B1507" s="444" t="s">
        <v>3685</v>
      </c>
      <c r="C1507" s="445"/>
      <c r="D1507" s="446" t="s">
        <v>679</v>
      </c>
      <c r="E1507" s="446" t="s">
        <v>70</v>
      </c>
      <c r="F1507" s="446" t="s">
        <v>671</v>
      </c>
      <c r="G1507" s="447">
        <v>2</v>
      </c>
      <c r="H1507" s="448">
        <v>6743.59</v>
      </c>
      <c r="I1507" s="447">
        <v>13487.18</v>
      </c>
      <c r="J1507" s="460">
        <v>2</v>
      </c>
      <c r="K1507" s="448">
        <v>1569.64</v>
      </c>
      <c r="L1507" s="448">
        <v>3139.28</v>
      </c>
      <c r="M1507" s="448">
        <f t="shared" si="46"/>
        <v>-10347.9</v>
      </c>
      <c r="N1507" s="448">
        <f t="shared" si="47"/>
        <v>-76.72</v>
      </c>
      <c r="O1507" s="461"/>
    </row>
    <row r="1508" s="419" customFormat="1" customHeight="1" spans="1:15">
      <c r="A1508" s="443" t="s">
        <v>3686</v>
      </c>
      <c r="B1508" s="444" t="s">
        <v>3687</v>
      </c>
      <c r="C1508" s="445"/>
      <c r="D1508" s="446" t="s">
        <v>679</v>
      </c>
      <c r="E1508" s="446" t="s">
        <v>70</v>
      </c>
      <c r="F1508" s="446" t="s">
        <v>671</v>
      </c>
      <c r="G1508" s="447">
        <v>3</v>
      </c>
      <c r="H1508" s="448">
        <v>49.71</v>
      </c>
      <c r="I1508" s="447">
        <v>149.12</v>
      </c>
      <c r="J1508" s="460">
        <v>3</v>
      </c>
      <c r="K1508" s="448">
        <v>11.57</v>
      </c>
      <c r="L1508" s="448">
        <v>34.71</v>
      </c>
      <c r="M1508" s="448">
        <f t="shared" si="46"/>
        <v>-114.41</v>
      </c>
      <c r="N1508" s="448">
        <f t="shared" si="47"/>
        <v>-76.72</v>
      </c>
      <c r="O1508" s="461"/>
    </row>
    <row r="1509" s="419" customFormat="1" customHeight="1" spans="1:15">
      <c r="A1509" s="443" t="s">
        <v>3688</v>
      </c>
      <c r="B1509" s="444" t="s">
        <v>3689</v>
      </c>
      <c r="C1509" s="445"/>
      <c r="D1509" s="446" t="s">
        <v>679</v>
      </c>
      <c r="E1509" s="446" t="s">
        <v>70</v>
      </c>
      <c r="F1509" s="446" t="s">
        <v>671</v>
      </c>
      <c r="G1509" s="447">
        <v>7</v>
      </c>
      <c r="H1509" s="448">
        <v>517.17</v>
      </c>
      <c r="I1509" s="447">
        <v>3620.22</v>
      </c>
      <c r="J1509" s="460">
        <v>7</v>
      </c>
      <c r="K1509" s="448">
        <v>120.38</v>
      </c>
      <c r="L1509" s="448">
        <v>842.66</v>
      </c>
      <c r="M1509" s="448">
        <f t="shared" si="46"/>
        <v>-2777.56</v>
      </c>
      <c r="N1509" s="448">
        <f t="shared" si="47"/>
        <v>-76.72</v>
      </c>
      <c r="O1509" s="461"/>
    </row>
    <row r="1510" s="419" customFormat="1" customHeight="1" spans="1:15">
      <c r="A1510" s="443" t="s">
        <v>3690</v>
      </c>
      <c r="B1510" s="444" t="s">
        <v>3691</v>
      </c>
      <c r="C1510" s="445"/>
      <c r="D1510" s="446" t="s">
        <v>679</v>
      </c>
      <c r="E1510" s="446" t="s">
        <v>70</v>
      </c>
      <c r="F1510" s="446" t="s">
        <v>671</v>
      </c>
      <c r="G1510" s="447">
        <v>1</v>
      </c>
      <c r="H1510" s="448">
        <v>2460</v>
      </c>
      <c r="I1510" s="447">
        <v>2460</v>
      </c>
      <c r="J1510" s="460">
        <v>1</v>
      </c>
      <c r="K1510" s="448">
        <v>572.59</v>
      </c>
      <c r="L1510" s="448">
        <v>572.59</v>
      </c>
      <c r="M1510" s="448">
        <f t="shared" si="46"/>
        <v>-1887.41</v>
      </c>
      <c r="N1510" s="448">
        <f t="shared" si="47"/>
        <v>-76.72</v>
      </c>
      <c r="O1510" s="461"/>
    </row>
    <row r="1511" s="419" customFormat="1" customHeight="1" spans="1:15">
      <c r="A1511" s="443" t="s">
        <v>3692</v>
      </c>
      <c r="B1511" s="444" t="s">
        <v>3693</v>
      </c>
      <c r="C1511" s="445"/>
      <c r="D1511" s="446" t="s">
        <v>679</v>
      </c>
      <c r="E1511" s="446" t="s">
        <v>70</v>
      </c>
      <c r="F1511" s="446" t="s">
        <v>671</v>
      </c>
      <c r="G1511" s="447">
        <v>6</v>
      </c>
      <c r="H1511" s="448">
        <v>70.18</v>
      </c>
      <c r="I1511" s="447">
        <v>421.08</v>
      </c>
      <c r="J1511" s="460">
        <v>6</v>
      </c>
      <c r="K1511" s="448">
        <v>16.34</v>
      </c>
      <c r="L1511" s="448">
        <v>98.04</v>
      </c>
      <c r="M1511" s="448">
        <f t="shared" si="46"/>
        <v>-323.04</v>
      </c>
      <c r="N1511" s="448">
        <f t="shared" si="47"/>
        <v>-76.72</v>
      </c>
      <c r="O1511" s="461"/>
    </row>
    <row r="1512" s="419" customFormat="1" customHeight="1" spans="1:15">
      <c r="A1512" s="443" t="s">
        <v>3694</v>
      </c>
      <c r="B1512" s="444" t="s">
        <v>3695</v>
      </c>
      <c r="C1512" s="445"/>
      <c r="D1512" s="446" t="s">
        <v>679</v>
      </c>
      <c r="E1512" s="446" t="s">
        <v>70</v>
      </c>
      <c r="F1512" s="446" t="s">
        <v>671</v>
      </c>
      <c r="G1512" s="447">
        <v>8</v>
      </c>
      <c r="H1512" s="448">
        <v>42.74</v>
      </c>
      <c r="I1512" s="447">
        <v>341.88</v>
      </c>
      <c r="J1512" s="460">
        <v>8</v>
      </c>
      <c r="K1512" s="448">
        <v>9.95</v>
      </c>
      <c r="L1512" s="448">
        <v>79.6</v>
      </c>
      <c r="M1512" s="448">
        <f t="shared" si="46"/>
        <v>-262.28</v>
      </c>
      <c r="N1512" s="448">
        <f t="shared" si="47"/>
        <v>-76.72</v>
      </c>
      <c r="O1512" s="461"/>
    </row>
    <row r="1513" s="419" customFormat="1" customHeight="1" spans="1:15">
      <c r="A1513" s="443" t="s">
        <v>3696</v>
      </c>
      <c r="B1513" s="444" t="s">
        <v>3697</v>
      </c>
      <c r="C1513" s="445"/>
      <c r="D1513" s="446" t="s">
        <v>679</v>
      </c>
      <c r="E1513" s="446" t="s">
        <v>70</v>
      </c>
      <c r="F1513" s="446" t="s">
        <v>671</v>
      </c>
      <c r="G1513" s="447">
        <v>2</v>
      </c>
      <c r="H1513" s="448">
        <v>83.68</v>
      </c>
      <c r="I1513" s="447">
        <v>167.35</v>
      </c>
      <c r="J1513" s="460">
        <v>2</v>
      </c>
      <c r="K1513" s="448">
        <v>19.48</v>
      </c>
      <c r="L1513" s="448">
        <v>38.96</v>
      </c>
      <c r="M1513" s="448">
        <f t="shared" si="46"/>
        <v>-128.39</v>
      </c>
      <c r="N1513" s="448">
        <f t="shared" si="47"/>
        <v>-76.72</v>
      </c>
      <c r="O1513" s="461"/>
    </row>
    <row r="1514" s="419" customFormat="1" customHeight="1" spans="1:15">
      <c r="A1514" s="443" t="s">
        <v>3698</v>
      </c>
      <c r="B1514" s="444" t="s">
        <v>3699</v>
      </c>
      <c r="C1514" s="445"/>
      <c r="D1514" s="446" t="s">
        <v>679</v>
      </c>
      <c r="E1514" s="446" t="s">
        <v>70</v>
      </c>
      <c r="F1514" s="446" t="s">
        <v>671</v>
      </c>
      <c r="G1514" s="447">
        <v>14</v>
      </c>
      <c r="H1514" s="448">
        <v>42.82</v>
      </c>
      <c r="I1514" s="447">
        <v>599.46</v>
      </c>
      <c r="J1514" s="460">
        <v>14</v>
      </c>
      <c r="K1514" s="448">
        <v>9.97</v>
      </c>
      <c r="L1514" s="448">
        <v>139.58</v>
      </c>
      <c r="M1514" s="448">
        <f t="shared" si="46"/>
        <v>-459.88</v>
      </c>
      <c r="N1514" s="448">
        <f t="shared" si="47"/>
        <v>-76.72</v>
      </c>
      <c r="O1514" s="461"/>
    </row>
    <row r="1515" s="419" customFormat="1" customHeight="1" spans="1:15">
      <c r="A1515" s="443" t="s">
        <v>3700</v>
      </c>
      <c r="B1515" s="444" t="s">
        <v>3701</v>
      </c>
      <c r="C1515" s="445"/>
      <c r="D1515" s="446" t="s">
        <v>679</v>
      </c>
      <c r="E1515" s="446" t="s">
        <v>70</v>
      </c>
      <c r="F1515" s="446" t="s">
        <v>671</v>
      </c>
      <c r="G1515" s="447">
        <v>4</v>
      </c>
      <c r="H1515" s="448">
        <v>11.88</v>
      </c>
      <c r="I1515" s="447">
        <v>47.51</v>
      </c>
      <c r="J1515" s="460">
        <v>4</v>
      </c>
      <c r="K1515" s="448">
        <v>2.77</v>
      </c>
      <c r="L1515" s="448">
        <v>11.08</v>
      </c>
      <c r="M1515" s="448">
        <f t="shared" si="46"/>
        <v>-36.43</v>
      </c>
      <c r="N1515" s="448">
        <f t="shared" si="47"/>
        <v>-76.68</v>
      </c>
      <c r="O1515" s="461"/>
    </row>
    <row r="1516" s="419" customFormat="1" customHeight="1" spans="1:15">
      <c r="A1516" s="443" t="s">
        <v>3702</v>
      </c>
      <c r="B1516" s="444" t="s">
        <v>3703</v>
      </c>
      <c r="C1516" s="445"/>
      <c r="D1516" s="446" t="s">
        <v>679</v>
      </c>
      <c r="E1516" s="446" t="s">
        <v>70</v>
      </c>
      <c r="F1516" s="446" t="s">
        <v>671</v>
      </c>
      <c r="G1516" s="447">
        <v>7</v>
      </c>
      <c r="H1516" s="448">
        <v>13.76</v>
      </c>
      <c r="I1516" s="447">
        <v>96.32</v>
      </c>
      <c r="J1516" s="460">
        <v>7</v>
      </c>
      <c r="K1516" s="448">
        <v>3.2</v>
      </c>
      <c r="L1516" s="448">
        <v>22.4</v>
      </c>
      <c r="M1516" s="448">
        <f t="shared" si="46"/>
        <v>-73.92</v>
      </c>
      <c r="N1516" s="448">
        <f t="shared" si="47"/>
        <v>-76.74</v>
      </c>
      <c r="O1516" s="461"/>
    </row>
    <row r="1517" s="419" customFormat="1" customHeight="1" spans="1:15">
      <c r="A1517" s="443" t="s">
        <v>3704</v>
      </c>
      <c r="B1517" s="444" t="s">
        <v>3705</v>
      </c>
      <c r="C1517" s="445"/>
      <c r="D1517" s="446" t="s">
        <v>679</v>
      </c>
      <c r="E1517" s="446" t="s">
        <v>70</v>
      </c>
      <c r="F1517" s="446" t="s">
        <v>671</v>
      </c>
      <c r="G1517" s="447">
        <v>10</v>
      </c>
      <c r="H1517" s="448">
        <v>18.89</v>
      </c>
      <c r="I1517" s="447">
        <v>188.9</v>
      </c>
      <c r="J1517" s="460">
        <v>10</v>
      </c>
      <c r="K1517" s="448">
        <v>4.4</v>
      </c>
      <c r="L1517" s="448">
        <v>44</v>
      </c>
      <c r="M1517" s="448">
        <f t="shared" si="46"/>
        <v>-144.9</v>
      </c>
      <c r="N1517" s="448">
        <f t="shared" si="47"/>
        <v>-76.71</v>
      </c>
      <c r="O1517" s="461"/>
    </row>
    <row r="1518" s="419" customFormat="1" customHeight="1" spans="1:15">
      <c r="A1518" s="443" t="s">
        <v>3706</v>
      </c>
      <c r="B1518" s="444" t="s">
        <v>3707</v>
      </c>
      <c r="C1518" s="445"/>
      <c r="D1518" s="446" t="s">
        <v>679</v>
      </c>
      <c r="E1518" s="446" t="s">
        <v>70</v>
      </c>
      <c r="F1518" s="446" t="s">
        <v>671</v>
      </c>
      <c r="G1518" s="447">
        <v>3</v>
      </c>
      <c r="H1518" s="448">
        <v>1017.7</v>
      </c>
      <c r="I1518" s="447">
        <v>3053.1</v>
      </c>
      <c r="J1518" s="460">
        <v>3</v>
      </c>
      <c r="K1518" s="448">
        <v>236.88</v>
      </c>
      <c r="L1518" s="448">
        <v>710.64</v>
      </c>
      <c r="M1518" s="448">
        <f t="shared" si="46"/>
        <v>-2342.46</v>
      </c>
      <c r="N1518" s="448">
        <f t="shared" si="47"/>
        <v>-76.72</v>
      </c>
      <c r="O1518" s="461"/>
    </row>
    <row r="1519" s="419" customFormat="1" customHeight="1" spans="1:15">
      <c r="A1519" s="443" t="s">
        <v>3708</v>
      </c>
      <c r="B1519" s="444" t="s">
        <v>3709</v>
      </c>
      <c r="C1519" s="445"/>
      <c r="D1519" s="446" t="s">
        <v>679</v>
      </c>
      <c r="E1519" s="446" t="s">
        <v>667</v>
      </c>
      <c r="F1519" s="446" t="s">
        <v>671</v>
      </c>
      <c r="G1519" s="447">
        <v>6</v>
      </c>
      <c r="H1519" s="448">
        <v>672.57</v>
      </c>
      <c r="I1519" s="447">
        <v>4035.4</v>
      </c>
      <c r="J1519" s="460">
        <v>6</v>
      </c>
      <c r="K1519" s="448">
        <v>235.4</v>
      </c>
      <c r="L1519" s="448">
        <v>1412.4</v>
      </c>
      <c r="M1519" s="448">
        <f t="shared" si="46"/>
        <v>-2623</v>
      </c>
      <c r="N1519" s="448">
        <f t="shared" si="47"/>
        <v>-65</v>
      </c>
      <c r="O1519" s="461"/>
    </row>
    <row r="1520" s="419" customFormat="1" customHeight="1" spans="1:15">
      <c r="A1520" s="443" t="s">
        <v>3710</v>
      </c>
      <c r="B1520" s="444" t="s">
        <v>3711</v>
      </c>
      <c r="C1520" s="445"/>
      <c r="D1520" s="446" t="s">
        <v>703</v>
      </c>
      <c r="E1520" s="446" t="s">
        <v>70</v>
      </c>
      <c r="F1520" s="446" t="s">
        <v>671</v>
      </c>
      <c r="G1520" s="447">
        <v>1</v>
      </c>
      <c r="H1520" s="448">
        <v>2051.28</v>
      </c>
      <c r="I1520" s="447">
        <v>2051.28</v>
      </c>
      <c r="J1520" s="460">
        <v>1</v>
      </c>
      <c r="K1520" s="448">
        <v>477.46</v>
      </c>
      <c r="L1520" s="448">
        <v>477.46</v>
      </c>
      <c r="M1520" s="448">
        <f t="shared" si="46"/>
        <v>-1573.82</v>
      </c>
      <c r="N1520" s="448">
        <f t="shared" si="47"/>
        <v>-76.72</v>
      </c>
      <c r="O1520" s="461"/>
    </row>
    <row r="1521" s="419" customFormat="1" customHeight="1" spans="1:15">
      <c r="A1521" s="443" t="s">
        <v>3712</v>
      </c>
      <c r="B1521" s="444" t="s">
        <v>3713</v>
      </c>
      <c r="C1521" s="445"/>
      <c r="D1521" s="446" t="s">
        <v>679</v>
      </c>
      <c r="E1521" s="446" t="s">
        <v>70</v>
      </c>
      <c r="F1521" s="446" t="s">
        <v>671</v>
      </c>
      <c r="G1521" s="447">
        <v>1</v>
      </c>
      <c r="H1521" s="448">
        <v>16222.22</v>
      </c>
      <c r="I1521" s="447">
        <v>16222.22</v>
      </c>
      <c r="J1521" s="460">
        <v>1</v>
      </c>
      <c r="K1521" s="448">
        <v>3775.88</v>
      </c>
      <c r="L1521" s="448">
        <v>3775.88</v>
      </c>
      <c r="M1521" s="448">
        <f t="shared" si="46"/>
        <v>-12446.34</v>
      </c>
      <c r="N1521" s="448">
        <f t="shared" si="47"/>
        <v>-76.72</v>
      </c>
      <c r="O1521" s="461"/>
    </row>
    <row r="1522" s="419" customFormat="1" customHeight="1" spans="1:15">
      <c r="A1522" s="443" t="s">
        <v>3714</v>
      </c>
      <c r="B1522" s="444" t="s">
        <v>3715</v>
      </c>
      <c r="C1522" s="445"/>
      <c r="D1522" s="446" t="s">
        <v>679</v>
      </c>
      <c r="E1522" s="446" t="s">
        <v>70</v>
      </c>
      <c r="F1522" s="446" t="s">
        <v>671</v>
      </c>
      <c r="G1522" s="447">
        <v>1</v>
      </c>
      <c r="H1522" s="448">
        <v>256.63</v>
      </c>
      <c r="I1522" s="447">
        <v>256.63</v>
      </c>
      <c r="J1522" s="460">
        <v>1</v>
      </c>
      <c r="K1522" s="448">
        <v>59.73</v>
      </c>
      <c r="L1522" s="448">
        <v>59.73</v>
      </c>
      <c r="M1522" s="448">
        <f t="shared" si="46"/>
        <v>-196.9</v>
      </c>
      <c r="N1522" s="448">
        <f t="shared" si="47"/>
        <v>-76.73</v>
      </c>
      <c r="O1522" s="461"/>
    </row>
    <row r="1523" s="419" customFormat="1" customHeight="1" spans="1:15">
      <c r="A1523" s="443" t="s">
        <v>3716</v>
      </c>
      <c r="B1523" s="444" t="s">
        <v>3717</v>
      </c>
      <c r="C1523" s="445"/>
      <c r="D1523" s="446" t="s">
        <v>679</v>
      </c>
      <c r="E1523" s="446" t="s">
        <v>70</v>
      </c>
      <c r="F1523" s="446" t="s">
        <v>671</v>
      </c>
      <c r="G1523" s="447">
        <v>5</v>
      </c>
      <c r="H1523" s="448">
        <v>2632.48</v>
      </c>
      <c r="I1523" s="447">
        <v>13162.39</v>
      </c>
      <c r="J1523" s="460">
        <v>5</v>
      </c>
      <c r="K1523" s="448">
        <v>612.74</v>
      </c>
      <c r="L1523" s="448">
        <v>3063.7</v>
      </c>
      <c r="M1523" s="448">
        <f t="shared" si="46"/>
        <v>-10098.69</v>
      </c>
      <c r="N1523" s="448">
        <f t="shared" si="47"/>
        <v>-76.72</v>
      </c>
      <c r="O1523" s="461"/>
    </row>
    <row r="1524" s="419" customFormat="1" customHeight="1" spans="1:15">
      <c r="A1524" s="443" t="s">
        <v>3718</v>
      </c>
      <c r="B1524" s="444" t="s">
        <v>3719</v>
      </c>
      <c r="C1524" s="445"/>
      <c r="D1524" s="446" t="s">
        <v>679</v>
      </c>
      <c r="E1524" s="446" t="s">
        <v>70</v>
      </c>
      <c r="F1524" s="446" t="s">
        <v>671</v>
      </c>
      <c r="G1524" s="447">
        <v>2</v>
      </c>
      <c r="H1524" s="448">
        <v>1025.64</v>
      </c>
      <c r="I1524" s="447">
        <v>2051.28</v>
      </c>
      <c r="J1524" s="460">
        <v>2</v>
      </c>
      <c r="K1524" s="448">
        <v>238.73</v>
      </c>
      <c r="L1524" s="448">
        <v>477.46</v>
      </c>
      <c r="M1524" s="448">
        <f t="shared" si="46"/>
        <v>-1573.82</v>
      </c>
      <c r="N1524" s="448">
        <f t="shared" si="47"/>
        <v>-76.72</v>
      </c>
      <c r="O1524" s="461"/>
    </row>
    <row r="1525" s="419" customFormat="1" customHeight="1" spans="1:15">
      <c r="A1525" s="443" t="s">
        <v>3720</v>
      </c>
      <c r="B1525" s="444" t="s">
        <v>3721</v>
      </c>
      <c r="C1525" s="445"/>
      <c r="D1525" s="446" t="s">
        <v>679</v>
      </c>
      <c r="E1525" s="446" t="s">
        <v>667</v>
      </c>
      <c r="F1525" s="446" t="s">
        <v>671</v>
      </c>
      <c r="G1525" s="447">
        <v>2</v>
      </c>
      <c r="H1525" s="448">
        <v>6566.38</v>
      </c>
      <c r="I1525" s="447">
        <v>13132.75</v>
      </c>
      <c r="J1525" s="460">
        <v>2</v>
      </c>
      <c r="K1525" s="448">
        <v>2298.23</v>
      </c>
      <c r="L1525" s="448">
        <v>4596.46</v>
      </c>
      <c r="M1525" s="448">
        <f t="shared" si="46"/>
        <v>-8536.29</v>
      </c>
      <c r="N1525" s="448">
        <f t="shared" si="47"/>
        <v>-65</v>
      </c>
      <c r="O1525" s="461"/>
    </row>
    <row r="1526" s="419" customFormat="1" customHeight="1" spans="1:15">
      <c r="A1526" s="443" t="s">
        <v>3722</v>
      </c>
      <c r="B1526" s="444" t="s">
        <v>3723</v>
      </c>
      <c r="C1526" s="445"/>
      <c r="D1526" s="446" t="s">
        <v>679</v>
      </c>
      <c r="E1526" s="446" t="s">
        <v>70</v>
      </c>
      <c r="F1526" s="446" t="s">
        <v>671</v>
      </c>
      <c r="G1526" s="447">
        <v>1</v>
      </c>
      <c r="H1526" s="448">
        <v>2707.96</v>
      </c>
      <c r="I1526" s="447">
        <v>2707.96</v>
      </c>
      <c r="J1526" s="460">
        <v>1</v>
      </c>
      <c r="K1526" s="448">
        <v>630.3</v>
      </c>
      <c r="L1526" s="448">
        <v>630.3</v>
      </c>
      <c r="M1526" s="448">
        <f t="shared" si="46"/>
        <v>-2077.66</v>
      </c>
      <c r="N1526" s="448">
        <f t="shared" si="47"/>
        <v>-76.72</v>
      </c>
      <c r="O1526" s="461"/>
    </row>
    <row r="1527" s="419" customFormat="1" customHeight="1" spans="1:15">
      <c r="A1527" s="443" t="s">
        <v>3724</v>
      </c>
      <c r="B1527" s="444" t="s">
        <v>3725</v>
      </c>
      <c r="C1527" s="445"/>
      <c r="D1527" s="446" t="s">
        <v>679</v>
      </c>
      <c r="E1527" s="446" t="s">
        <v>70</v>
      </c>
      <c r="F1527" s="446" t="s">
        <v>671</v>
      </c>
      <c r="G1527" s="447">
        <v>10</v>
      </c>
      <c r="H1527" s="448">
        <v>1052.99</v>
      </c>
      <c r="I1527" s="447">
        <v>10529.91</v>
      </c>
      <c r="J1527" s="460">
        <v>10</v>
      </c>
      <c r="K1527" s="448">
        <v>245.09</v>
      </c>
      <c r="L1527" s="448">
        <v>2450.9</v>
      </c>
      <c r="M1527" s="448">
        <f t="shared" si="46"/>
        <v>-8079.01</v>
      </c>
      <c r="N1527" s="448">
        <f t="shared" si="47"/>
        <v>-76.72</v>
      </c>
      <c r="O1527" s="461"/>
    </row>
    <row r="1528" s="419" customFormat="1" customHeight="1" spans="1:15">
      <c r="A1528" s="443" t="s">
        <v>3726</v>
      </c>
      <c r="B1528" s="444" t="s">
        <v>3727</v>
      </c>
      <c r="C1528" s="445"/>
      <c r="D1528" s="446" t="s">
        <v>679</v>
      </c>
      <c r="E1528" s="446" t="s">
        <v>70</v>
      </c>
      <c r="F1528" s="446" t="s">
        <v>671</v>
      </c>
      <c r="G1528" s="447">
        <v>10</v>
      </c>
      <c r="H1528" s="448">
        <v>991.45</v>
      </c>
      <c r="I1528" s="447">
        <v>9914.53</v>
      </c>
      <c r="J1528" s="460">
        <v>10</v>
      </c>
      <c r="K1528" s="448">
        <v>230.77</v>
      </c>
      <c r="L1528" s="448">
        <v>2307.7</v>
      </c>
      <c r="M1528" s="448">
        <f t="shared" si="46"/>
        <v>-7606.83</v>
      </c>
      <c r="N1528" s="448">
        <f t="shared" si="47"/>
        <v>-76.72</v>
      </c>
      <c r="O1528" s="461"/>
    </row>
    <row r="1529" s="419" customFormat="1" customHeight="1" spans="1:15">
      <c r="A1529" s="443" t="s">
        <v>3728</v>
      </c>
      <c r="B1529" s="444" t="s">
        <v>3729</v>
      </c>
      <c r="C1529" s="445"/>
      <c r="D1529" s="446" t="s">
        <v>679</v>
      </c>
      <c r="E1529" s="446" t="s">
        <v>70</v>
      </c>
      <c r="F1529" s="446" t="s">
        <v>671</v>
      </c>
      <c r="G1529" s="447">
        <v>1</v>
      </c>
      <c r="H1529" s="448">
        <v>150</v>
      </c>
      <c r="I1529" s="447">
        <v>150</v>
      </c>
      <c r="J1529" s="460">
        <v>1</v>
      </c>
      <c r="K1529" s="448">
        <v>34.91</v>
      </c>
      <c r="L1529" s="448">
        <v>34.91</v>
      </c>
      <c r="M1529" s="448">
        <f t="shared" si="46"/>
        <v>-115.09</v>
      </c>
      <c r="N1529" s="448">
        <f t="shared" si="47"/>
        <v>-76.73</v>
      </c>
      <c r="O1529" s="461"/>
    </row>
    <row r="1530" s="419" customFormat="1" customHeight="1" spans="1:15">
      <c r="A1530" s="443" t="s">
        <v>3730</v>
      </c>
      <c r="B1530" s="444" t="s">
        <v>3731</v>
      </c>
      <c r="C1530" s="445"/>
      <c r="D1530" s="446" t="s">
        <v>679</v>
      </c>
      <c r="E1530" s="446" t="s">
        <v>70</v>
      </c>
      <c r="F1530" s="446" t="s">
        <v>671</v>
      </c>
      <c r="G1530" s="447">
        <v>24</v>
      </c>
      <c r="H1530" s="448">
        <v>371.79</v>
      </c>
      <c r="I1530" s="447">
        <v>8923.07</v>
      </c>
      <c r="J1530" s="460">
        <v>24</v>
      </c>
      <c r="K1530" s="448">
        <v>86.54</v>
      </c>
      <c r="L1530" s="448">
        <v>2076.96</v>
      </c>
      <c r="M1530" s="448">
        <f t="shared" si="46"/>
        <v>-6846.11</v>
      </c>
      <c r="N1530" s="448">
        <f t="shared" si="47"/>
        <v>-76.72</v>
      </c>
      <c r="O1530" s="461"/>
    </row>
    <row r="1531" s="419" customFormat="1" customHeight="1" spans="1:15">
      <c r="A1531" s="443" t="s">
        <v>3732</v>
      </c>
      <c r="B1531" s="444" t="s">
        <v>3733</v>
      </c>
      <c r="C1531" s="445"/>
      <c r="D1531" s="446" t="s">
        <v>679</v>
      </c>
      <c r="E1531" s="446" t="s">
        <v>70</v>
      </c>
      <c r="F1531" s="446" t="s">
        <v>671</v>
      </c>
      <c r="G1531" s="447">
        <v>10</v>
      </c>
      <c r="H1531" s="448">
        <v>451.28</v>
      </c>
      <c r="I1531" s="447">
        <v>4512.82</v>
      </c>
      <c r="J1531" s="460">
        <v>10</v>
      </c>
      <c r="K1531" s="448">
        <v>105.04</v>
      </c>
      <c r="L1531" s="448">
        <v>1050.4</v>
      </c>
      <c r="M1531" s="448">
        <f t="shared" si="46"/>
        <v>-3462.42</v>
      </c>
      <c r="N1531" s="448">
        <f t="shared" si="47"/>
        <v>-76.72</v>
      </c>
      <c r="O1531" s="461"/>
    </row>
    <row r="1532" s="419" customFormat="1" customHeight="1" spans="1:15">
      <c r="A1532" s="443" t="s">
        <v>3734</v>
      </c>
      <c r="B1532" s="444" t="s">
        <v>3735</v>
      </c>
      <c r="C1532" s="445"/>
      <c r="D1532" s="446" t="s">
        <v>679</v>
      </c>
      <c r="E1532" s="446" t="s">
        <v>70</v>
      </c>
      <c r="F1532" s="446" t="s">
        <v>671</v>
      </c>
      <c r="G1532" s="447">
        <v>1</v>
      </c>
      <c r="H1532" s="448">
        <v>473.24</v>
      </c>
      <c r="I1532" s="447">
        <v>473.24</v>
      </c>
      <c r="J1532" s="460">
        <v>1</v>
      </c>
      <c r="K1532" s="448">
        <v>110.15</v>
      </c>
      <c r="L1532" s="448">
        <v>110.15</v>
      </c>
      <c r="M1532" s="448">
        <f t="shared" si="46"/>
        <v>-363.09</v>
      </c>
      <c r="N1532" s="448">
        <f t="shared" si="47"/>
        <v>-76.72</v>
      </c>
      <c r="O1532" s="461"/>
    </row>
    <row r="1533" s="419" customFormat="1" customHeight="1" spans="1:15">
      <c r="A1533" s="443" t="s">
        <v>3736</v>
      </c>
      <c r="B1533" s="444" t="s">
        <v>3737</v>
      </c>
      <c r="C1533" s="445"/>
      <c r="D1533" s="446" t="s">
        <v>679</v>
      </c>
      <c r="E1533" s="446" t="s">
        <v>70</v>
      </c>
      <c r="F1533" s="446" t="s">
        <v>671</v>
      </c>
      <c r="G1533" s="447">
        <v>2</v>
      </c>
      <c r="H1533" s="448">
        <v>1239.32</v>
      </c>
      <c r="I1533" s="447">
        <v>2478.64</v>
      </c>
      <c r="J1533" s="460">
        <v>2</v>
      </c>
      <c r="K1533" s="448">
        <v>288.46</v>
      </c>
      <c r="L1533" s="448">
        <v>576.92</v>
      </c>
      <c r="M1533" s="448">
        <f t="shared" si="46"/>
        <v>-1901.72</v>
      </c>
      <c r="N1533" s="448">
        <f t="shared" si="47"/>
        <v>-76.72</v>
      </c>
      <c r="O1533" s="461"/>
    </row>
    <row r="1534" s="419" customFormat="1" customHeight="1" spans="1:15">
      <c r="A1534" s="443" t="s">
        <v>3738</v>
      </c>
      <c r="B1534" s="444" t="s">
        <v>3739</v>
      </c>
      <c r="C1534" s="445"/>
      <c r="D1534" s="446" t="s">
        <v>679</v>
      </c>
      <c r="E1534" s="446" t="s">
        <v>70</v>
      </c>
      <c r="F1534" s="446" t="s">
        <v>671</v>
      </c>
      <c r="G1534" s="447">
        <v>2</v>
      </c>
      <c r="H1534" s="448">
        <v>2015.05</v>
      </c>
      <c r="I1534" s="447">
        <v>4030.1</v>
      </c>
      <c r="J1534" s="460">
        <v>2</v>
      </c>
      <c r="K1534" s="448">
        <v>469.02</v>
      </c>
      <c r="L1534" s="448">
        <v>938.04</v>
      </c>
      <c r="M1534" s="448">
        <f t="shared" si="46"/>
        <v>-3092.06</v>
      </c>
      <c r="N1534" s="448">
        <f t="shared" si="47"/>
        <v>-76.72</v>
      </c>
      <c r="O1534" s="461"/>
    </row>
    <row r="1535" s="419" customFormat="1" customHeight="1" spans="1:15">
      <c r="A1535" s="443" t="s">
        <v>3740</v>
      </c>
      <c r="B1535" s="444" t="s">
        <v>3741</v>
      </c>
      <c r="C1535" s="445"/>
      <c r="D1535" s="446" t="s">
        <v>679</v>
      </c>
      <c r="E1535" s="446" t="s">
        <v>667</v>
      </c>
      <c r="F1535" s="446" t="s">
        <v>671</v>
      </c>
      <c r="G1535" s="447">
        <v>1</v>
      </c>
      <c r="H1535" s="448">
        <v>787.61</v>
      </c>
      <c r="I1535" s="447">
        <v>787.61</v>
      </c>
      <c r="J1535" s="460">
        <v>1</v>
      </c>
      <c r="K1535" s="448">
        <v>275.66</v>
      </c>
      <c r="L1535" s="448">
        <v>275.66</v>
      </c>
      <c r="M1535" s="448">
        <f t="shared" si="46"/>
        <v>-511.95</v>
      </c>
      <c r="N1535" s="448">
        <f t="shared" si="47"/>
        <v>-65</v>
      </c>
      <c r="O1535" s="461"/>
    </row>
    <row r="1536" s="419" customFormat="1" customHeight="1" spans="1:15">
      <c r="A1536" s="443" t="s">
        <v>3742</v>
      </c>
      <c r="B1536" s="444" t="s">
        <v>3743</v>
      </c>
      <c r="C1536" s="445"/>
      <c r="D1536" s="446" t="s">
        <v>679</v>
      </c>
      <c r="E1536" s="446" t="s">
        <v>70</v>
      </c>
      <c r="F1536" s="446" t="s">
        <v>671</v>
      </c>
      <c r="G1536" s="447">
        <v>4</v>
      </c>
      <c r="H1536" s="448">
        <v>106.09</v>
      </c>
      <c r="I1536" s="447">
        <v>424.34</v>
      </c>
      <c r="J1536" s="460">
        <v>4</v>
      </c>
      <c r="K1536" s="448">
        <v>24.69</v>
      </c>
      <c r="L1536" s="448">
        <v>98.76</v>
      </c>
      <c r="M1536" s="448">
        <f t="shared" si="46"/>
        <v>-325.58</v>
      </c>
      <c r="N1536" s="448">
        <f t="shared" si="47"/>
        <v>-76.73</v>
      </c>
      <c r="O1536" s="461"/>
    </row>
    <row r="1537" s="419" customFormat="1" customHeight="1" spans="1:15">
      <c r="A1537" s="443" t="s">
        <v>3744</v>
      </c>
      <c r="B1537" s="444" t="s">
        <v>3745</v>
      </c>
      <c r="C1537" s="445"/>
      <c r="D1537" s="446" t="s">
        <v>679</v>
      </c>
      <c r="E1537" s="446" t="s">
        <v>667</v>
      </c>
      <c r="F1537" s="446" t="s">
        <v>671</v>
      </c>
      <c r="G1537" s="447">
        <v>4</v>
      </c>
      <c r="H1537" s="448">
        <v>1478.42</v>
      </c>
      <c r="I1537" s="447">
        <v>5913.67</v>
      </c>
      <c r="J1537" s="460">
        <v>4</v>
      </c>
      <c r="K1537" s="448">
        <v>517.45</v>
      </c>
      <c r="L1537" s="448">
        <v>2069.8</v>
      </c>
      <c r="M1537" s="448">
        <f t="shared" si="46"/>
        <v>-3843.87</v>
      </c>
      <c r="N1537" s="448">
        <f t="shared" si="47"/>
        <v>-65</v>
      </c>
      <c r="O1537" s="461"/>
    </row>
    <row r="1538" s="419" customFormat="1" customHeight="1" spans="1:15">
      <c r="A1538" s="443" t="s">
        <v>3746</v>
      </c>
      <c r="B1538" s="444" t="s">
        <v>3747</v>
      </c>
      <c r="C1538" s="445"/>
      <c r="D1538" s="446" t="s">
        <v>679</v>
      </c>
      <c r="E1538" s="446" t="s">
        <v>70</v>
      </c>
      <c r="F1538" s="446" t="s">
        <v>671</v>
      </c>
      <c r="G1538" s="447">
        <v>4</v>
      </c>
      <c r="H1538" s="448">
        <v>181.2</v>
      </c>
      <c r="I1538" s="447">
        <v>724.8</v>
      </c>
      <c r="J1538" s="460">
        <v>4</v>
      </c>
      <c r="K1538" s="448">
        <v>42.18</v>
      </c>
      <c r="L1538" s="448">
        <v>168.72</v>
      </c>
      <c r="M1538" s="448">
        <f t="shared" si="46"/>
        <v>-556.08</v>
      </c>
      <c r="N1538" s="448">
        <f t="shared" si="47"/>
        <v>-76.72</v>
      </c>
      <c r="O1538" s="461"/>
    </row>
    <row r="1539" s="419" customFormat="1" customHeight="1" spans="1:15">
      <c r="A1539" s="443" t="s">
        <v>3748</v>
      </c>
      <c r="B1539" s="444" t="s">
        <v>3749</v>
      </c>
      <c r="C1539" s="445"/>
      <c r="D1539" s="446" t="s">
        <v>679</v>
      </c>
      <c r="E1539" s="446" t="s">
        <v>70</v>
      </c>
      <c r="F1539" s="446" t="s">
        <v>671</v>
      </c>
      <c r="G1539" s="447">
        <v>1</v>
      </c>
      <c r="H1539" s="448">
        <v>1495.72</v>
      </c>
      <c r="I1539" s="447">
        <v>1495.72</v>
      </c>
      <c r="J1539" s="460">
        <v>1</v>
      </c>
      <c r="K1539" s="448">
        <v>348.14</v>
      </c>
      <c r="L1539" s="448">
        <v>348.14</v>
      </c>
      <c r="M1539" s="448">
        <f t="shared" si="46"/>
        <v>-1147.58</v>
      </c>
      <c r="N1539" s="448">
        <f t="shared" si="47"/>
        <v>-76.72</v>
      </c>
      <c r="O1539" s="461"/>
    </row>
    <row r="1540" s="419" customFormat="1" customHeight="1" spans="1:15">
      <c r="A1540" s="443" t="s">
        <v>3750</v>
      </c>
      <c r="B1540" s="444" t="s">
        <v>3751</v>
      </c>
      <c r="C1540" s="445"/>
      <c r="D1540" s="446" t="s">
        <v>679</v>
      </c>
      <c r="E1540" s="446" t="s">
        <v>70</v>
      </c>
      <c r="F1540" s="446" t="s">
        <v>671</v>
      </c>
      <c r="G1540" s="447">
        <v>4</v>
      </c>
      <c r="H1540" s="448">
        <v>196.58</v>
      </c>
      <c r="I1540" s="447">
        <v>786.33</v>
      </c>
      <c r="J1540" s="460">
        <v>4</v>
      </c>
      <c r="K1540" s="448">
        <v>45.76</v>
      </c>
      <c r="L1540" s="448">
        <v>183.04</v>
      </c>
      <c r="M1540" s="448">
        <f t="shared" si="46"/>
        <v>-603.29</v>
      </c>
      <c r="N1540" s="448">
        <f t="shared" si="47"/>
        <v>-76.72</v>
      </c>
      <c r="O1540" s="461"/>
    </row>
    <row r="1541" s="419" customFormat="1" customHeight="1" spans="1:15">
      <c r="A1541" s="443" t="s">
        <v>3752</v>
      </c>
      <c r="B1541" s="444" t="s">
        <v>3753</v>
      </c>
      <c r="C1541" s="445"/>
      <c r="D1541" s="446" t="s">
        <v>679</v>
      </c>
      <c r="E1541" s="446" t="s">
        <v>70</v>
      </c>
      <c r="F1541" s="446" t="s">
        <v>671</v>
      </c>
      <c r="G1541" s="447">
        <v>2</v>
      </c>
      <c r="H1541" s="448">
        <v>72.65</v>
      </c>
      <c r="I1541" s="447">
        <v>145.3</v>
      </c>
      <c r="J1541" s="460">
        <v>2</v>
      </c>
      <c r="K1541" s="448">
        <v>16.91</v>
      </c>
      <c r="L1541" s="448">
        <v>33.82</v>
      </c>
      <c r="M1541" s="448">
        <f t="shared" si="46"/>
        <v>-111.48</v>
      </c>
      <c r="N1541" s="448">
        <f t="shared" si="47"/>
        <v>-76.72</v>
      </c>
      <c r="O1541" s="461"/>
    </row>
    <row r="1542" s="419" customFormat="1" customHeight="1" spans="1:15">
      <c r="A1542" s="443" t="s">
        <v>3754</v>
      </c>
      <c r="B1542" s="444" t="s">
        <v>3755</v>
      </c>
      <c r="C1542" s="445"/>
      <c r="D1542" s="446" t="s">
        <v>679</v>
      </c>
      <c r="E1542" s="446" t="s">
        <v>70</v>
      </c>
      <c r="F1542" s="446" t="s">
        <v>671</v>
      </c>
      <c r="G1542" s="447">
        <v>10</v>
      </c>
      <c r="H1542" s="448">
        <v>19.56</v>
      </c>
      <c r="I1542" s="447">
        <v>195.58</v>
      </c>
      <c r="J1542" s="460">
        <v>10</v>
      </c>
      <c r="K1542" s="448">
        <v>4.55</v>
      </c>
      <c r="L1542" s="448">
        <v>45.5</v>
      </c>
      <c r="M1542" s="448">
        <f t="shared" si="46"/>
        <v>-150.08</v>
      </c>
      <c r="N1542" s="448">
        <f t="shared" si="47"/>
        <v>-76.74</v>
      </c>
      <c r="O1542" s="461"/>
    </row>
    <row r="1543" s="419" customFormat="1" customHeight="1" spans="1:15">
      <c r="A1543" s="443" t="s">
        <v>3756</v>
      </c>
      <c r="B1543" s="444" t="s">
        <v>3757</v>
      </c>
      <c r="C1543" s="445"/>
      <c r="D1543" s="446" t="s">
        <v>1934</v>
      </c>
      <c r="E1543" s="446" t="s">
        <v>70</v>
      </c>
      <c r="F1543" s="446" t="s">
        <v>671</v>
      </c>
      <c r="G1543" s="447">
        <v>8</v>
      </c>
      <c r="H1543" s="448">
        <v>5.13</v>
      </c>
      <c r="I1543" s="447">
        <v>41.07</v>
      </c>
      <c r="J1543" s="460">
        <v>8</v>
      </c>
      <c r="K1543" s="448">
        <v>1.19</v>
      </c>
      <c r="L1543" s="448">
        <v>9.52</v>
      </c>
      <c r="M1543" s="448">
        <f t="shared" si="46"/>
        <v>-31.55</v>
      </c>
      <c r="N1543" s="448">
        <f t="shared" si="47"/>
        <v>-76.82</v>
      </c>
      <c r="O1543" s="461"/>
    </row>
    <row r="1544" s="419" customFormat="1" customHeight="1" spans="1:15">
      <c r="A1544" s="443" t="s">
        <v>3758</v>
      </c>
      <c r="B1544" s="444" t="s">
        <v>3759</v>
      </c>
      <c r="C1544" s="445"/>
      <c r="D1544" s="446" t="s">
        <v>1934</v>
      </c>
      <c r="E1544" s="446" t="s">
        <v>168</v>
      </c>
      <c r="F1544" s="446" t="s">
        <v>671</v>
      </c>
      <c r="G1544" s="447">
        <v>2</v>
      </c>
      <c r="H1544" s="448">
        <v>6.02</v>
      </c>
      <c r="I1544" s="447">
        <v>12.04</v>
      </c>
      <c r="J1544" s="460">
        <v>2</v>
      </c>
      <c r="K1544" s="448">
        <v>0.7</v>
      </c>
      <c r="L1544" s="448">
        <v>1.4</v>
      </c>
      <c r="M1544" s="448">
        <f t="shared" ref="M1544:M1607" si="48">L1544-I1544</f>
        <v>-10.64</v>
      </c>
      <c r="N1544" s="448">
        <f t="shared" ref="N1544:N1607" si="49">IF(I1544=0,0,ROUND(M1544/I1544*100,2))</f>
        <v>-88.37</v>
      </c>
      <c r="O1544" s="461"/>
    </row>
    <row r="1545" s="419" customFormat="1" customHeight="1" spans="1:15">
      <c r="A1545" s="443" t="s">
        <v>3760</v>
      </c>
      <c r="B1545" s="444" t="s">
        <v>3761</v>
      </c>
      <c r="C1545" s="445"/>
      <c r="D1545" s="446" t="s">
        <v>1934</v>
      </c>
      <c r="E1545" s="446" t="s">
        <v>168</v>
      </c>
      <c r="F1545" s="446" t="s">
        <v>671</v>
      </c>
      <c r="G1545" s="447">
        <v>17</v>
      </c>
      <c r="H1545" s="448">
        <v>0.68</v>
      </c>
      <c r="I1545" s="447">
        <v>11.63</v>
      </c>
      <c r="J1545" s="460">
        <v>17</v>
      </c>
      <c r="K1545" s="448">
        <v>0.08</v>
      </c>
      <c r="L1545" s="448">
        <v>1.36</v>
      </c>
      <c r="M1545" s="448">
        <f t="shared" si="48"/>
        <v>-10.27</v>
      </c>
      <c r="N1545" s="448">
        <f t="shared" si="49"/>
        <v>-88.31</v>
      </c>
      <c r="O1545" s="461"/>
    </row>
    <row r="1546" s="419" customFormat="1" customHeight="1" spans="1:15">
      <c r="A1546" s="443" t="s">
        <v>3762</v>
      </c>
      <c r="B1546" s="444" t="s">
        <v>3763</v>
      </c>
      <c r="C1546" s="445"/>
      <c r="D1546" s="446" t="s">
        <v>1934</v>
      </c>
      <c r="E1546" s="446" t="s">
        <v>168</v>
      </c>
      <c r="F1546" s="446" t="s">
        <v>671</v>
      </c>
      <c r="G1546" s="447">
        <v>12</v>
      </c>
      <c r="H1546" s="448">
        <v>0.86</v>
      </c>
      <c r="I1546" s="447">
        <v>10.27</v>
      </c>
      <c r="J1546" s="460">
        <v>12</v>
      </c>
      <c r="K1546" s="448">
        <v>0.1</v>
      </c>
      <c r="L1546" s="448">
        <v>1.2</v>
      </c>
      <c r="M1546" s="448">
        <f t="shared" si="48"/>
        <v>-9.07</v>
      </c>
      <c r="N1546" s="448">
        <f t="shared" si="49"/>
        <v>-88.32</v>
      </c>
      <c r="O1546" s="461"/>
    </row>
    <row r="1547" s="419" customFormat="1" customHeight="1" spans="1:15">
      <c r="A1547" s="443" t="s">
        <v>3764</v>
      </c>
      <c r="B1547" s="444" t="s">
        <v>3765</v>
      </c>
      <c r="C1547" s="445"/>
      <c r="D1547" s="446" t="s">
        <v>1934</v>
      </c>
      <c r="E1547" s="446" t="s">
        <v>168</v>
      </c>
      <c r="F1547" s="446" t="s">
        <v>671</v>
      </c>
      <c r="G1547" s="447">
        <v>6</v>
      </c>
      <c r="H1547" s="448">
        <v>0.86</v>
      </c>
      <c r="I1547" s="447">
        <v>5.13</v>
      </c>
      <c r="J1547" s="460">
        <v>6</v>
      </c>
      <c r="K1547" s="448">
        <v>0.1</v>
      </c>
      <c r="L1547" s="448">
        <v>0.6</v>
      </c>
      <c r="M1547" s="448">
        <f t="shared" si="48"/>
        <v>-4.53</v>
      </c>
      <c r="N1547" s="448">
        <f t="shared" si="49"/>
        <v>-88.3</v>
      </c>
      <c r="O1547" s="461"/>
    </row>
    <row r="1548" s="419" customFormat="1" customHeight="1" spans="1:15">
      <c r="A1548" s="443" t="s">
        <v>3766</v>
      </c>
      <c r="B1548" s="444" t="s">
        <v>3767</v>
      </c>
      <c r="C1548" s="445"/>
      <c r="D1548" s="446" t="s">
        <v>3275</v>
      </c>
      <c r="E1548" s="446" t="s">
        <v>667</v>
      </c>
      <c r="F1548" s="446" t="s">
        <v>671</v>
      </c>
      <c r="G1548" s="447">
        <v>18</v>
      </c>
      <c r="H1548" s="448">
        <v>17.7</v>
      </c>
      <c r="I1548" s="447">
        <v>318.58</v>
      </c>
      <c r="J1548" s="460">
        <v>18</v>
      </c>
      <c r="K1548" s="448">
        <v>6.2</v>
      </c>
      <c r="L1548" s="448">
        <v>111.6</v>
      </c>
      <c r="M1548" s="448">
        <f t="shared" si="48"/>
        <v>-206.98</v>
      </c>
      <c r="N1548" s="448">
        <f t="shared" si="49"/>
        <v>-64.97</v>
      </c>
      <c r="O1548" s="461"/>
    </row>
    <row r="1549" s="419" customFormat="1" customHeight="1" spans="1:15">
      <c r="A1549" s="443" t="s">
        <v>3768</v>
      </c>
      <c r="B1549" s="444" t="s">
        <v>3769</v>
      </c>
      <c r="C1549" s="445"/>
      <c r="D1549" s="446" t="s">
        <v>679</v>
      </c>
      <c r="E1549" s="446" t="s">
        <v>168</v>
      </c>
      <c r="F1549" s="446" t="s">
        <v>671</v>
      </c>
      <c r="G1549" s="447">
        <v>1</v>
      </c>
      <c r="H1549" s="448">
        <v>2594</v>
      </c>
      <c r="I1549" s="447">
        <v>2594</v>
      </c>
      <c r="J1549" s="460">
        <v>1</v>
      </c>
      <c r="K1549" s="448">
        <v>301.94</v>
      </c>
      <c r="L1549" s="448">
        <v>301.94</v>
      </c>
      <c r="M1549" s="448">
        <f t="shared" si="48"/>
        <v>-2292.06</v>
      </c>
      <c r="N1549" s="448">
        <f t="shared" si="49"/>
        <v>-88.36</v>
      </c>
      <c r="O1549" s="461"/>
    </row>
    <row r="1550" s="419" customFormat="1" customHeight="1" spans="1:15">
      <c r="A1550" s="443" t="s">
        <v>3770</v>
      </c>
      <c r="B1550" s="444" t="s">
        <v>3771</v>
      </c>
      <c r="C1550" s="445"/>
      <c r="D1550" s="446" t="s">
        <v>3275</v>
      </c>
      <c r="E1550" s="446" t="s">
        <v>667</v>
      </c>
      <c r="F1550" s="446" t="s">
        <v>671</v>
      </c>
      <c r="G1550" s="447">
        <v>1</v>
      </c>
      <c r="H1550" s="448">
        <v>615.05</v>
      </c>
      <c r="I1550" s="447">
        <v>615.05</v>
      </c>
      <c r="J1550" s="460">
        <v>1</v>
      </c>
      <c r="K1550" s="448">
        <v>215.27</v>
      </c>
      <c r="L1550" s="448">
        <v>215.27</v>
      </c>
      <c r="M1550" s="448">
        <f t="shared" si="48"/>
        <v>-399.78</v>
      </c>
      <c r="N1550" s="448">
        <f t="shared" si="49"/>
        <v>-65</v>
      </c>
      <c r="O1550" s="461"/>
    </row>
    <row r="1551" s="419" customFormat="1" customHeight="1" spans="1:15">
      <c r="A1551" s="443" t="s">
        <v>3772</v>
      </c>
      <c r="B1551" s="444" t="s">
        <v>3773</v>
      </c>
      <c r="C1551" s="445"/>
      <c r="D1551" s="446" t="s">
        <v>679</v>
      </c>
      <c r="E1551" s="446" t="s">
        <v>168</v>
      </c>
      <c r="F1551" s="446" t="s">
        <v>671</v>
      </c>
      <c r="G1551" s="447">
        <v>7</v>
      </c>
      <c r="H1551" s="448">
        <v>38.79</v>
      </c>
      <c r="I1551" s="447">
        <v>271.55</v>
      </c>
      <c r="J1551" s="460">
        <v>7</v>
      </c>
      <c r="K1551" s="448">
        <v>4.52</v>
      </c>
      <c r="L1551" s="448">
        <v>31.64</v>
      </c>
      <c r="M1551" s="448">
        <f t="shared" si="48"/>
        <v>-239.91</v>
      </c>
      <c r="N1551" s="448">
        <f t="shared" si="49"/>
        <v>-88.35</v>
      </c>
      <c r="O1551" s="461"/>
    </row>
    <row r="1552" s="419" customFormat="1" customHeight="1" spans="1:15">
      <c r="A1552" s="443" t="s">
        <v>3774</v>
      </c>
      <c r="B1552" s="444" t="s">
        <v>3775</v>
      </c>
      <c r="C1552" s="445"/>
      <c r="D1552" s="446" t="s">
        <v>679</v>
      </c>
      <c r="E1552" s="446" t="s">
        <v>168</v>
      </c>
      <c r="F1552" s="446" t="s">
        <v>671</v>
      </c>
      <c r="G1552" s="447">
        <v>2</v>
      </c>
      <c r="H1552" s="448">
        <v>143.59</v>
      </c>
      <c r="I1552" s="447">
        <v>287.18</v>
      </c>
      <c r="J1552" s="460">
        <v>2</v>
      </c>
      <c r="K1552" s="448">
        <v>16.71</v>
      </c>
      <c r="L1552" s="448">
        <v>33.42</v>
      </c>
      <c r="M1552" s="448">
        <f t="shared" si="48"/>
        <v>-253.76</v>
      </c>
      <c r="N1552" s="448">
        <f t="shared" si="49"/>
        <v>-88.36</v>
      </c>
      <c r="O1552" s="461"/>
    </row>
    <row r="1553" s="419" customFormat="1" customHeight="1" spans="1:15">
      <c r="A1553" s="443" t="s">
        <v>3776</v>
      </c>
      <c r="B1553" s="444" t="s">
        <v>3777</v>
      </c>
      <c r="C1553" s="445"/>
      <c r="D1553" s="446" t="s">
        <v>679</v>
      </c>
      <c r="E1553" s="446" t="s">
        <v>168</v>
      </c>
      <c r="F1553" s="446" t="s">
        <v>671</v>
      </c>
      <c r="G1553" s="447">
        <v>3</v>
      </c>
      <c r="H1553" s="448">
        <v>1153.85</v>
      </c>
      <c r="I1553" s="447">
        <v>3461.55</v>
      </c>
      <c r="J1553" s="460">
        <v>3</v>
      </c>
      <c r="K1553" s="448">
        <v>134.31</v>
      </c>
      <c r="L1553" s="448">
        <v>402.93</v>
      </c>
      <c r="M1553" s="448">
        <f t="shared" si="48"/>
        <v>-3058.62</v>
      </c>
      <c r="N1553" s="448">
        <f t="shared" si="49"/>
        <v>-88.36</v>
      </c>
      <c r="O1553" s="461"/>
    </row>
    <row r="1554" s="419" customFormat="1" customHeight="1" spans="1:15">
      <c r="A1554" s="443" t="s">
        <v>3778</v>
      </c>
      <c r="B1554" s="444" t="s">
        <v>3779</v>
      </c>
      <c r="C1554" s="445"/>
      <c r="D1554" s="446" t="s">
        <v>679</v>
      </c>
      <c r="E1554" s="446" t="s">
        <v>168</v>
      </c>
      <c r="F1554" s="446" t="s">
        <v>671</v>
      </c>
      <c r="G1554" s="447">
        <v>4</v>
      </c>
      <c r="H1554" s="448">
        <v>9</v>
      </c>
      <c r="I1554" s="447">
        <v>36</v>
      </c>
      <c r="J1554" s="460">
        <v>4</v>
      </c>
      <c r="K1554" s="448">
        <v>1.05</v>
      </c>
      <c r="L1554" s="448">
        <v>4.2</v>
      </c>
      <c r="M1554" s="448">
        <f t="shared" si="48"/>
        <v>-31.8</v>
      </c>
      <c r="N1554" s="448">
        <f t="shared" si="49"/>
        <v>-88.33</v>
      </c>
      <c r="O1554" s="461"/>
    </row>
    <row r="1555" s="419" customFormat="1" customHeight="1" spans="1:15">
      <c r="A1555" s="443" t="s">
        <v>3780</v>
      </c>
      <c r="B1555" s="444" t="s">
        <v>3781</v>
      </c>
      <c r="C1555" s="445"/>
      <c r="D1555" s="446" t="s">
        <v>3075</v>
      </c>
      <c r="E1555" s="446" t="s">
        <v>168</v>
      </c>
      <c r="F1555" s="446" t="s">
        <v>671</v>
      </c>
      <c r="G1555" s="447">
        <v>1</v>
      </c>
      <c r="H1555" s="448">
        <v>1658.12</v>
      </c>
      <c r="I1555" s="447">
        <v>1658.12</v>
      </c>
      <c r="J1555" s="460">
        <v>1</v>
      </c>
      <c r="K1555" s="448">
        <v>193.01</v>
      </c>
      <c r="L1555" s="448">
        <v>193.01</v>
      </c>
      <c r="M1555" s="448">
        <f t="shared" si="48"/>
        <v>-1465.11</v>
      </c>
      <c r="N1555" s="448">
        <f t="shared" si="49"/>
        <v>-88.36</v>
      </c>
      <c r="O1555" s="461"/>
    </row>
    <row r="1556" s="419" customFormat="1" customHeight="1" spans="1:15">
      <c r="A1556" s="443" t="s">
        <v>3782</v>
      </c>
      <c r="B1556" s="444" t="s">
        <v>3783</v>
      </c>
      <c r="C1556" s="445"/>
      <c r="D1556" s="446" t="s">
        <v>3075</v>
      </c>
      <c r="E1556" s="446" t="s">
        <v>168</v>
      </c>
      <c r="F1556" s="446" t="s">
        <v>671</v>
      </c>
      <c r="G1556" s="447">
        <v>1</v>
      </c>
      <c r="H1556" s="448">
        <v>1658.12</v>
      </c>
      <c r="I1556" s="447">
        <v>1658.12</v>
      </c>
      <c r="J1556" s="460">
        <v>1</v>
      </c>
      <c r="K1556" s="448">
        <v>193.01</v>
      </c>
      <c r="L1556" s="448">
        <v>193.01</v>
      </c>
      <c r="M1556" s="448">
        <f t="shared" si="48"/>
        <v>-1465.11</v>
      </c>
      <c r="N1556" s="448">
        <f t="shared" si="49"/>
        <v>-88.36</v>
      </c>
      <c r="O1556" s="461"/>
    </row>
    <row r="1557" s="419" customFormat="1" customHeight="1" spans="1:15">
      <c r="A1557" s="443" t="s">
        <v>3784</v>
      </c>
      <c r="B1557" s="444" t="s">
        <v>3785</v>
      </c>
      <c r="C1557" s="445"/>
      <c r="D1557" s="446" t="s">
        <v>3075</v>
      </c>
      <c r="E1557" s="446" t="s">
        <v>168</v>
      </c>
      <c r="F1557" s="446" t="s">
        <v>671</v>
      </c>
      <c r="G1557" s="447">
        <v>1</v>
      </c>
      <c r="H1557" s="448">
        <v>1658.12</v>
      </c>
      <c r="I1557" s="447">
        <v>1658.12</v>
      </c>
      <c r="J1557" s="460">
        <v>1</v>
      </c>
      <c r="K1557" s="448">
        <v>193.01</v>
      </c>
      <c r="L1557" s="448">
        <v>193.01</v>
      </c>
      <c r="M1557" s="448">
        <f t="shared" si="48"/>
        <v>-1465.11</v>
      </c>
      <c r="N1557" s="448">
        <f t="shared" si="49"/>
        <v>-88.36</v>
      </c>
      <c r="O1557" s="461"/>
    </row>
    <row r="1558" s="419" customFormat="1" customHeight="1" spans="1:15">
      <c r="A1558" s="443" t="s">
        <v>3786</v>
      </c>
      <c r="B1558" s="444" t="s">
        <v>3787</v>
      </c>
      <c r="C1558" s="445"/>
      <c r="D1558" s="446" t="s">
        <v>679</v>
      </c>
      <c r="E1558" s="446" t="s">
        <v>168</v>
      </c>
      <c r="F1558" s="446" t="s">
        <v>671</v>
      </c>
      <c r="G1558" s="447">
        <v>1</v>
      </c>
      <c r="H1558" s="448">
        <v>252.13</v>
      </c>
      <c r="I1558" s="447">
        <v>252.13</v>
      </c>
      <c r="J1558" s="460">
        <v>1</v>
      </c>
      <c r="K1558" s="448">
        <v>29.35</v>
      </c>
      <c r="L1558" s="448">
        <v>29.35</v>
      </c>
      <c r="M1558" s="448">
        <f t="shared" si="48"/>
        <v>-222.78</v>
      </c>
      <c r="N1558" s="448">
        <f t="shared" si="49"/>
        <v>-88.36</v>
      </c>
      <c r="O1558" s="461"/>
    </row>
    <row r="1559" s="419" customFormat="1" customHeight="1" spans="1:15">
      <c r="A1559" s="443" t="s">
        <v>3788</v>
      </c>
      <c r="B1559" s="444" t="s">
        <v>3789</v>
      </c>
      <c r="C1559" s="445"/>
      <c r="D1559" s="446" t="s">
        <v>679</v>
      </c>
      <c r="E1559" s="446" t="s">
        <v>168</v>
      </c>
      <c r="F1559" s="446" t="s">
        <v>671</v>
      </c>
      <c r="G1559" s="447">
        <v>2</v>
      </c>
      <c r="H1559" s="448">
        <v>362.07</v>
      </c>
      <c r="I1559" s="447">
        <v>724.14</v>
      </c>
      <c r="J1559" s="460">
        <v>2</v>
      </c>
      <c r="K1559" s="448">
        <v>42.15</v>
      </c>
      <c r="L1559" s="448">
        <v>84.3</v>
      </c>
      <c r="M1559" s="448">
        <f t="shared" si="48"/>
        <v>-639.84</v>
      </c>
      <c r="N1559" s="448">
        <f t="shared" si="49"/>
        <v>-88.36</v>
      </c>
      <c r="O1559" s="461"/>
    </row>
    <row r="1560" s="419" customFormat="1" customHeight="1" spans="1:15">
      <c r="A1560" s="443" t="s">
        <v>3790</v>
      </c>
      <c r="B1560" s="444" t="s">
        <v>3791</v>
      </c>
      <c r="C1560" s="445"/>
      <c r="D1560" s="446" t="s">
        <v>698</v>
      </c>
      <c r="E1560" s="446" t="s">
        <v>168</v>
      </c>
      <c r="F1560" s="446" t="s">
        <v>671</v>
      </c>
      <c r="G1560" s="447">
        <v>2</v>
      </c>
      <c r="H1560" s="448">
        <v>220</v>
      </c>
      <c r="I1560" s="447">
        <v>440</v>
      </c>
      <c r="J1560" s="460">
        <v>2</v>
      </c>
      <c r="K1560" s="448">
        <v>25.61</v>
      </c>
      <c r="L1560" s="448">
        <v>51.22</v>
      </c>
      <c r="M1560" s="448">
        <f t="shared" si="48"/>
        <v>-388.78</v>
      </c>
      <c r="N1560" s="448">
        <f t="shared" si="49"/>
        <v>-88.36</v>
      </c>
      <c r="O1560" s="461"/>
    </row>
    <row r="1561" s="419" customFormat="1" customHeight="1" spans="1:15">
      <c r="A1561" s="443" t="s">
        <v>3792</v>
      </c>
      <c r="B1561" s="444" t="s">
        <v>3793</v>
      </c>
      <c r="C1561" s="445"/>
      <c r="D1561" s="446" t="s">
        <v>679</v>
      </c>
      <c r="E1561" s="446" t="s">
        <v>168</v>
      </c>
      <c r="F1561" s="446" t="s">
        <v>671</v>
      </c>
      <c r="G1561" s="447">
        <v>5</v>
      </c>
      <c r="H1561" s="448">
        <v>206.23</v>
      </c>
      <c r="I1561" s="447">
        <v>1031.17</v>
      </c>
      <c r="J1561" s="460">
        <v>5</v>
      </c>
      <c r="K1561" s="448">
        <v>24.01</v>
      </c>
      <c r="L1561" s="448">
        <v>120.05</v>
      </c>
      <c r="M1561" s="448">
        <f t="shared" si="48"/>
        <v>-911.12</v>
      </c>
      <c r="N1561" s="448">
        <f t="shared" si="49"/>
        <v>-88.36</v>
      </c>
      <c r="O1561" s="461"/>
    </row>
    <row r="1562" s="419" customFormat="1" customHeight="1" spans="1:15">
      <c r="A1562" s="443" t="s">
        <v>3794</v>
      </c>
      <c r="B1562" s="444" t="s">
        <v>3795</v>
      </c>
      <c r="C1562" s="445"/>
      <c r="D1562" s="446" t="s">
        <v>679</v>
      </c>
      <c r="E1562" s="446" t="s">
        <v>168</v>
      </c>
      <c r="F1562" s="446" t="s">
        <v>671</v>
      </c>
      <c r="G1562" s="447">
        <v>2</v>
      </c>
      <c r="H1562" s="448">
        <v>1109.4</v>
      </c>
      <c r="I1562" s="447">
        <v>2218.8</v>
      </c>
      <c r="J1562" s="460">
        <v>2</v>
      </c>
      <c r="K1562" s="448">
        <v>129.13</v>
      </c>
      <c r="L1562" s="448">
        <v>258.26</v>
      </c>
      <c r="M1562" s="448">
        <f t="shared" si="48"/>
        <v>-1960.54</v>
      </c>
      <c r="N1562" s="448">
        <f t="shared" si="49"/>
        <v>-88.36</v>
      </c>
      <c r="O1562" s="461"/>
    </row>
    <row r="1563" s="419" customFormat="1" customHeight="1" spans="1:15">
      <c r="A1563" s="443" t="s">
        <v>3796</v>
      </c>
      <c r="B1563" s="444" t="s">
        <v>3797</v>
      </c>
      <c r="C1563" s="445"/>
      <c r="D1563" s="446" t="s">
        <v>679</v>
      </c>
      <c r="E1563" s="446" t="s">
        <v>168</v>
      </c>
      <c r="F1563" s="446" t="s">
        <v>671</v>
      </c>
      <c r="G1563" s="447">
        <v>3</v>
      </c>
      <c r="H1563" s="448">
        <v>293.16</v>
      </c>
      <c r="I1563" s="447">
        <v>879.49</v>
      </c>
      <c r="J1563" s="460">
        <v>3</v>
      </c>
      <c r="K1563" s="448">
        <v>34.12</v>
      </c>
      <c r="L1563" s="448">
        <v>102.36</v>
      </c>
      <c r="M1563" s="448">
        <f t="shared" si="48"/>
        <v>-777.13</v>
      </c>
      <c r="N1563" s="448">
        <f t="shared" si="49"/>
        <v>-88.36</v>
      </c>
      <c r="O1563" s="461"/>
    </row>
    <row r="1564" s="419" customFormat="1" customHeight="1" spans="1:15">
      <c r="A1564" s="443" t="s">
        <v>3798</v>
      </c>
      <c r="B1564" s="444" t="s">
        <v>3799</v>
      </c>
      <c r="C1564" s="445"/>
      <c r="D1564" s="446" t="s">
        <v>679</v>
      </c>
      <c r="E1564" s="446" t="s">
        <v>168</v>
      </c>
      <c r="F1564" s="446" t="s">
        <v>671</v>
      </c>
      <c r="G1564" s="447">
        <v>4</v>
      </c>
      <c r="H1564" s="448">
        <v>102.57</v>
      </c>
      <c r="I1564" s="447">
        <v>410.26</v>
      </c>
      <c r="J1564" s="460">
        <v>4</v>
      </c>
      <c r="K1564" s="448">
        <v>11.94</v>
      </c>
      <c r="L1564" s="448">
        <v>47.76</v>
      </c>
      <c r="M1564" s="448">
        <f t="shared" si="48"/>
        <v>-362.5</v>
      </c>
      <c r="N1564" s="448">
        <f t="shared" si="49"/>
        <v>-88.36</v>
      </c>
      <c r="O1564" s="461"/>
    </row>
    <row r="1565" s="419" customFormat="1" customHeight="1" spans="1:15">
      <c r="A1565" s="443" t="s">
        <v>3800</v>
      </c>
      <c r="B1565" s="444" t="s">
        <v>3801</v>
      </c>
      <c r="C1565" s="445"/>
      <c r="D1565" s="446" t="s">
        <v>679</v>
      </c>
      <c r="E1565" s="446" t="s">
        <v>168</v>
      </c>
      <c r="F1565" s="446" t="s">
        <v>671</v>
      </c>
      <c r="G1565" s="447">
        <v>1</v>
      </c>
      <c r="H1565" s="448">
        <v>132.48</v>
      </c>
      <c r="I1565" s="447">
        <v>132.48</v>
      </c>
      <c r="J1565" s="460">
        <v>1</v>
      </c>
      <c r="K1565" s="448">
        <v>15.42</v>
      </c>
      <c r="L1565" s="448">
        <v>15.42</v>
      </c>
      <c r="M1565" s="448">
        <f t="shared" si="48"/>
        <v>-117.06</v>
      </c>
      <c r="N1565" s="448">
        <f t="shared" si="49"/>
        <v>-88.36</v>
      </c>
      <c r="O1565" s="461"/>
    </row>
    <row r="1566" s="419" customFormat="1" customHeight="1" spans="1:15">
      <c r="A1566" s="443" t="s">
        <v>3802</v>
      </c>
      <c r="B1566" s="444" t="s">
        <v>3803</v>
      </c>
      <c r="C1566" s="445"/>
      <c r="D1566" s="446" t="s">
        <v>679</v>
      </c>
      <c r="E1566" s="446" t="s">
        <v>168</v>
      </c>
      <c r="F1566" s="446" t="s">
        <v>671</v>
      </c>
      <c r="G1566" s="447">
        <v>1</v>
      </c>
      <c r="H1566" s="448">
        <v>200.85</v>
      </c>
      <c r="I1566" s="447">
        <v>200.85</v>
      </c>
      <c r="J1566" s="460">
        <v>1</v>
      </c>
      <c r="K1566" s="448">
        <v>23.38</v>
      </c>
      <c r="L1566" s="448">
        <v>23.38</v>
      </c>
      <c r="M1566" s="448">
        <f t="shared" si="48"/>
        <v>-177.47</v>
      </c>
      <c r="N1566" s="448">
        <f t="shared" si="49"/>
        <v>-88.36</v>
      </c>
      <c r="O1566" s="461"/>
    </row>
    <row r="1567" s="419" customFormat="1" customHeight="1" spans="1:15">
      <c r="A1567" s="443" t="s">
        <v>3804</v>
      </c>
      <c r="B1567" s="444" t="s">
        <v>3805</v>
      </c>
      <c r="C1567" s="445"/>
      <c r="D1567" s="446" t="s">
        <v>679</v>
      </c>
      <c r="E1567" s="446" t="s">
        <v>168</v>
      </c>
      <c r="F1567" s="446" t="s">
        <v>671</v>
      </c>
      <c r="G1567" s="447">
        <v>1</v>
      </c>
      <c r="H1567" s="448">
        <v>405.98</v>
      </c>
      <c r="I1567" s="447">
        <v>405.98</v>
      </c>
      <c r="J1567" s="460">
        <v>1</v>
      </c>
      <c r="K1567" s="448">
        <v>47.26</v>
      </c>
      <c r="L1567" s="448">
        <v>47.26</v>
      </c>
      <c r="M1567" s="448">
        <f t="shared" si="48"/>
        <v>-358.72</v>
      </c>
      <c r="N1567" s="448">
        <f t="shared" si="49"/>
        <v>-88.36</v>
      </c>
      <c r="O1567" s="461"/>
    </row>
    <row r="1568" s="419" customFormat="1" customHeight="1" spans="1:15">
      <c r="A1568" s="443" t="s">
        <v>3806</v>
      </c>
      <c r="B1568" s="444" t="s">
        <v>3807</v>
      </c>
      <c r="C1568" s="445"/>
      <c r="D1568" s="446" t="s">
        <v>679</v>
      </c>
      <c r="E1568" s="446" t="s">
        <v>168</v>
      </c>
      <c r="F1568" s="446" t="s">
        <v>671</v>
      </c>
      <c r="G1568" s="447">
        <v>10</v>
      </c>
      <c r="H1568" s="448">
        <v>350.34</v>
      </c>
      <c r="I1568" s="447">
        <v>3503.36</v>
      </c>
      <c r="J1568" s="460">
        <v>10</v>
      </c>
      <c r="K1568" s="448">
        <v>40.78</v>
      </c>
      <c r="L1568" s="448">
        <v>407.8</v>
      </c>
      <c r="M1568" s="448">
        <f t="shared" si="48"/>
        <v>-3095.56</v>
      </c>
      <c r="N1568" s="448">
        <f t="shared" si="49"/>
        <v>-88.36</v>
      </c>
      <c r="O1568" s="461"/>
    </row>
    <row r="1569" s="419" customFormat="1" customHeight="1" spans="1:15">
      <c r="A1569" s="443" t="s">
        <v>3808</v>
      </c>
      <c r="B1569" s="444" t="s">
        <v>3809</v>
      </c>
      <c r="C1569" s="445"/>
      <c r="D1569" s="446" t="s">
        <v>679</v>
      </c>
      <c r="E1569" s="446" t="s">
        <v>168</v>
      </c>
      <c r="F1569" s="446" t="s">
        <v>671</v>
      </c>
      <c r="G1569" s="447">
        <v>4</v>
      </c>
      <c r="H1569" s="448">
        <v>2053.1</v>
      </c>
      <c r="I1569" s="447">
        <v>8212.39</v>
      </c>
      <c r="J1569" s="460">
        <v>4</v>
      </c>
      <c r="K1569" s="448">
        <v>238.98</v>
      </c>
      <c r="L1569" s="448">
        <v>955.92</v>
      </c>
      <c r="M1569" s="448">
        <f t="shared" si="48"/>
        <v>-7256.47</v>
      </c>
      <c r="N1569" s="448">
        <f t="shared" si="49"/>
        <v>-88.36</v>
      </c>
      <c r="O1569" s="461"/>
    </row>
    <row r="1570" s="419" customFormat="1" customHeight="1" spans="1:15">
      <c r="A1570" s="443" t="s">
        <v>3810</v>
      </c>
      <c r="B1570" s="444" t="s">
        <v>3811</v>
      </c>
      <c r="C1570" s="445"/>
      <c r="D1570" s="446" t="s">
        <v>679</v>
      </c>
      <c r="E1570" s="446" t="s">
        <v>168</v>
      </c>
      <c r="F1570" s="446" t="s">
        <v>671</v>
      </c>
      <c r="G1570" s="447">
        <v>4</v>
      </c>
      <c r="H1570" s="448">
        <v>41.03</v>
      </c>
      <c r="I1570" s="447">
        <v>164.1</v>
      </c>
      <c r="J1570" s="460">
        <v>4</v>
      </c>
      <c r="K1570" s="448">
        <v>4.78</v>
      </c>
      <c r="L1570" s="448">
        <v>19.12</v>
      </c>
      <c r="M1570" s="448">
        <f t="shared" si="48"/>
        <v>-144.98</v>
      </c>
      <c r="N1570" s="448">
        <f t="shared" si="49"/>
        <v>-88.35</v>
      </c>
      <c r="O1570" s="461"/>
    </row>
    <row r="1571" s="419" customFormat="1" customHeight="1" spans="1:15">
      <c r="A1571" s="443" t="s">
        <v>3812</v>
      </c>
      <c r="B1571" s="444" t="s">
        <v>3813</v>
      </c>
      <c r="C1571" s="445"/>
      <c r="D1571" s="446" t="s">
        <v>679</v>
      </c>
      <c r="E1571" s="446" t="s">
        <v>168</v>
      </c>
      <c r="F1571" s="446" t="s">
        <v>671</v>
      </c>
      <c r="G1571" s="447">
        <v>1</v>
      </c>
      <c r="H1571" s="448">
        <v>70</v>
      </c>
      <c r="I1571" s="447">
        <v>70</v>
      </c>
      <c r="J1571" s="460">
        <v>1</v>
      </c>
      <c r="K1571" s="448">
        <v>8.15</v>
      </c>
      <c r="L1571" s="448">
        <v>8.15</v>
      </c>
      <c r="M1571" s="448">
        <f t="shared" si="48"/>
        <v>-61.85</v>
      </c>
      <c r="N1571" s="448">
        <f t="shared" si="49"/>
        <v>-88.36</v>
      </c>
      <c r="O1571" s="461"/>
    </row>
    <row r="1572" s="419" customFormat="1" customHeight="1" spans="1:15">
      <c r="A1572" s="443" t="s">
        <v>3814</v>
      </c>
      <c r="B1572" s="444" t="s">
        <v>3815</v>
      </c>
      <c r="C1572" s="445"/>
      <c r="D1572" s="446" t="s">
        <v>679</v>
      </c>
      <c r="E1572" s="446" t="s">
        <v>168</v>
      </c>
      <c r="F1572" s="446" t="s">
        <v>671</v>
      </c>
      <c r="G1572" s="447">
        <v>4</v>
      </c>
      <c r="H1572" s="448">
        <v>178.63</v>
      </c>
      <c r="I1572" s="447">
        <v>714.53</v>
      </c>
      <c r="J1572" s="460">
        <v>4</v>
      </c>
      <c r="K1572" s="448">
        <v>20.79</v>
      </c>
      <c r="L1572" s="448">
        <v>83.16</v>
      </c>
      <c r="M1572" s="448">
        <f t="shared" si="48"/>
        <v>-631.37</v>
      </c>
      <c r="N1572" s="448">
        <f t="shared" si="49"/>
        <v>-88.36</v>
      </c>
      <c r="O1572" s="461"/>
    </row>
    <row r="1573" s="419" customFormat="1" customHeight="1" spans="1:15">
      <c r="A1573" s="443" t="s">
        <v>3816</v>
      </c>
      <c r="B1573" s="444" t="s">
        <v>3817</v>
      </c>
      <c r="C1573" s="445"/>
      <c r="D1573" s="446" t="s">
        <v>679</v>
      </c>
      <c r="E1573" s="446" t="s">
        <v>168</v>
      </c>
      <c r="F1573" s="446" t="s">
        <v>671</v>
      </c>
      <c r="G1573" s="447">
        <v>2</v>
      </c>
      <c r="H1573" s="448">
        <v>132.23</v>
      </c>
      <c r="I1573" s="447">
        <v>264.45</v>
      </c>
      <c r="J1573" s="460">
        <v>2</v>
      </c>
      <c r="K1573" s="448">
        <v>15.39</v>
      </c>
      <c r="L1573" s="448">
        <v>30.78</v>
      </c>
      <c r="M1573" s="448">
        <f t="shared" si="48"/>
        <v>-233.67</v>
      </c>
      <c r="N1573" s="448">
        <f t="shared" si="49"/>
        <v>-88.36</v>
      </c>
      <c r="O1573" s="461"/>
    </row>
    <row r="1574" s="419" customFormat="1" customHeight="1" spans="1:15">
      <c r="A1574" s="443" t="s">
        <v>3818</v>
      </c>
      <c r="B1574" s="444" t="s">
        <v>3819</v>
      </c>
      <c r="C1574" s="445"/>
      <c r="D1574" s="446" t="s">
        <v>679</v>
      </c>
      <c r="E1574" s="446" t="s">
        <v>168</v>
      </c>
      <c r="F1574" s="446" t="s">
        <v>671</v>
      </c>
      <c r="G1574" s="447">
        <v>5</v>
      </c>
      <c r="H1574" s="448">
        <v>150.86</v>
      </c>
      <c r="I1574" s="447">
        <v>754.31</v>
      </c>
      <c r="J1574" s="460">
        <v>5</v>
      </c>
      <c r="K1574" s="448">
        <v>17.56</v>
      </c>
      <c r="L1574" s="448">
        <v>87.8</v>
      </c>
      <c r="M1574" s="448">
        <f t="shared" si="48"/>
        <v>-666.51</v>
      </c>
      <c r="N1574" s="448">
        <f t="shared" si="49"/>
        <v>-88.36</v>
      </c>
      <c r="O1574" s="461"/>
    </row>
    <row r="1575" s="419" customFormat="1" customHeight="1" spans="1:15">
      <c r="A1575" s="443" t="s">
        <v>3820</v>
      </c>
      <c r="B1575" s="444" t="s">
        <v>3821</v>
      </c>
      <c r="C1575" s="445"/>
      <c r="D1575" s="446" t="s">
        <v>679</v>
      </c>
      <c r="E1575" s="446" t="s">
        <v>168</v>
      </c>
      <c r="F1575" s="446" t="s">
        <v>671</v>
      </c>
      <c r="G1575" s="447">
        <v>2</v>
      </c>
      <c r="H1575" s="448">
        <v>495.58</v>
      </c>
      <c r="I1575" s="447">
        <v>991.15</v>
      </c>
      <c r="J1575" s="460">
        <v>2</v>
      </c>
      <c r="K1575" s="448">
        <v>57.69</v>
      </c>
      <c r="L1575" s="448">
        <v>115.38</v>
      </c>
      <c r="M1575" s="448">
        <f t="shared" si="48"/>
        <v>-875.77</v>
      </c>
      <c r="N1575" s="448">
        <f t="shared" si="49"/>
        <v>-88.36</v>
      </c>
      <c r="O1575" s="461"/>
    </row>
    <row r="1576" s="419" customFormat="1" customHeight="1" spans="1:15">
      <c r="A1576" s="443" t="s">
        <v>3822</v>
      </c>
      <c r="B1576" s="444" t="s">
        <v>3823</v>
      </c>
      <c r="C1576" s="445"/>
      <c r="D1576" s="446" t="s">
        <v>679</v>
      </c>
      <c r="E1576" s="446" t="s">
        <v>168</v>
      </c>
      <c r="F1576" s="446" t="s">
        <v>671</v>
      </c>
      <c r="G1576" s="447">
        <v>2</v>
      </c>
      <c r="H1576" s="448">
        <v>230.09</v>
      </c>
      <c r="I1576" s="447">
        <v>460.17</v>
      </c>
      <c r="J1576" s="460">
        <v>2</v>
      </c>
      <c r="K1576" s="448">
        <v>26.78</v>
      </c>
      <c r="L1576" s="448">
        <v>53.56</v>
      </c>
      <c r="M1576" s="448">
        <f t="shared" si="48"/>
        <v>-406.61</v>
      </c>
      <c r="N1576" s="448">
        <f t="shared" si="49"/>
        <v>-88.36</v>
      </c>
      <c r="O1576" s="461"/>
    </row>
    <row r="1577" s="419" customFormat="1" customHeight="1" spans="1:15">
      <c r="A1577" s="443" t="s">
        <v>3824</v>
      </c>
      <c r="B1577" s="444" t="s">
        <v>3825</v>
      </c>
      <c r="C1577" s="445"/>
      <c r="D1577" s="446" t="s">
        <v>679</v>
      </c>
      <c r="E1577" s="446" t="s">
        <v>168</v>
      </c>
      <c r="F1577" s="446" t="s">
        <v>671</v>
      </c>
      <c r="G1577" s="447">
        <v>3</v>
      </c>
      <c r="H1577" s="448">
        <v>263.72</v>
      </c>
      <c r="I1577" s="447">
        <v>791.15</v>
      </c>
      <c r="J1577" s="460">
        <v>3</v>
      </c>
      <c r="K1577" s="448">
        <v>30.7</v>
      </c>
      <c r="L1577" s="448">
        <v>92.1</v>
      </c>
      <c r="M1577" s="448">
        <f t="shared" si="48"/>
        <v>-699.05</v>
      </c>
      <c r="N1577" s="448">
        <f t="shared" si="49"/>
        <v>-88.36</v>
      </c>
      <c r="O1577" s="461"/>
    </row>
    <row r="1578" s="419" customFormat="1" customHeight="1" spans="1:15">
      <c r="A1578" s="443" t="s">
        <v>3826</v>
      </c>
      <c r="B1578" s="444" t="s">
        <v>3827</v>
      </c>
      <c r="C1578" s="445"/>
      <c r="D1578" s="446" t="s">
        <v>679</v>
      </c>
      <c r="E1578" s="446" t="s">
        <v>168</v>
      </c>
      <c r="F1578" s="446" t="s">
        <v>671</v>
      </c>
      <c r="G1578" s="447">
        <v>1</v>
      </c>
      <c r="H1578" s="448">
        <v>257.26</v>
      </c>
      <c r="I1578" s="447">
        <v>257.26</v>
      </c>
      <c r="J1578" s="460">
        <v>1</v>
      </c>
      <c r="K1578" s="448">
        <v>29.95</v>
      </c>
      <c r="L1578" s="448">
        <v>29.95</v>
      </c>
      <c r="M1578" s="448">
        <f t="shared" si="48"/>
        <v>-227.31</v>
      </c>
      <c r="N1578" s="448">
        <f t="shared" si="49"/>
        <v>-88.36</v>
      </c>
      <c r="O1578" s="461"/>
    </row>
    <row r="1579" s="419" customFormat="1" customHeight="1" spans="1:15">
      <c r="A1579" s="443" t="s">
        <v>3828</v>
      </c>
      <c r="B1579" s="444" t="s">
        <v>3829</v>
      </c>
      <c r="C1579" s="445"/>
      <c r="D1579" s="446" t="s">
        <v>679</v>
      </c>
      <c r="E1579" s="446" t="s">
        <v>168</v>
      </c>
      <c r="F1579" s="446" t="s">
        <v>671</v>
      </c>
      <c r="G1579" s="447">
        <v>2</v>
      </c>
      <c r="H1579" s="448">
        <v>535.9</v>
      </c>
      <c r="I1579" s="447">
        <v>1071.79</v>
      </c>
      <c r="J1579" s="460">
        <v>2</v>
      </c>
      <c r="K1579" s="448">
        <v>62.38</v>
      </c>
      <c r="L1579" s="448">
        <v>124.76</v>
      </c>
      <c r="M1579" s="448">
        <f t="shared" si="48"/>
        <v>-947.03</v>
      </c>
      <c r="N1579" s="448">
        <f t="shared" si="49"/>
        <v>-88.36</v>
      </c>
      <c r="O1579" s="461"/>
    </row>
    <row r="1580" s="419" customFormat="1" customHeight="1" spans="1:15">
      <c r="A1580" s="443" t="s">
        <v>3830</v>
      </c>
      <c r="B1580" s="444" t="s">
        <v>3831</v>
      </c>
      <c r="C1580" s="445"/>
      <c r="D1580" s="446" t="s">
        <v>679</v>
      </c>
      <c r="E1580" s="446" t="s">
        <v>168</v>
      </c>
      <c r="F1580" s="446" t="s">
        <v>671</v>
      </c>
      <c r="G1580" s="447">
        <v>3</v>
      </c>
      <c r="H1580" s="448">
        <v>6272.65</v>
      </c>
      <c r="I1580" s="447">
        <v>18817.95</v>
      </c>
      <c r="J1580" s="460">
        <v>3</v>
      </c>
      <c r="K1580" s="448">
        <v>730.14</v>
      </c>
      <c r="L1580" s="448">
        <v>2190.42</v>
      </c>
      <c r="M1580" s="448">
        <f t="shared" si="48"/>
        <v>-16627.53</v>
      </c>
      <c r="N1580" s="448">
        <f t="shared" si="49"/>
        <v>-88.36</v>
      </c>
      <c r="O1580" s="461"/>
    </row>
    <row r="1581" s="419" customFormat="1" customHeight="1" spans="1:15">
      <c r="A1581" s="443" t="s">
        <v>3832</v>
      </c>
      <c r="B1581" s="444" t="s">
        <v>3833</v>
      </c>
      <c r="C1581" s="445"/>
      <c r="D1581" s="446" t="s">
        <v>679</v>
      </c>
      <c r="E1581" s="446" t="s">
        <v>168</v>
      </c>
      <c r="F1581" s="446" t="s">
        <v>671</v>
      </c>
      <c r="G1581" s="447">
        <v>2</v>
      </c>
      <c r="H1581" s="448">
        <v>154.7</v>
      </c>
      <c r="I1581" s="447">
        <v>309.4</v>
      </c>
      <c r="J1581" s="460">
        <v>2</v>
      </c>
      <c r="K1581" s="448">
        <v>18.01</v>
      </c>
      <c r="L1581" s="448">
        <v>36.02</v>
      </c>
      <c r="M1581" s="448">
        <f t="shared" si="48"/>
        <v>-273.38</v>
      </c>
      <c r="N1581" s="448">
        <f t="shared" si="49"/>
        <v>-88.36</v>
      </c>
      <c r="O1581" s="461"/>
    </row>
    <row r="1582" s="419" customFormat="1" customHeight="1" spans="1:15">
      <c r="A1582" s="443" t="s">
        <v>3834</v>
      </c>
      <c r="B1582" s="444" t="s">
        <v>3835</v>
      </c>
      <c r="C1582" s="445"/>
      <c r="D1582" s="446" t="s">
        <v>679</v>
      </c>
      <c r="E1582" s="446" t="s">
        <v>168</v>
      </c>
      <c r="F1582" s="446" t="s">
        <v>671</v>
      </c>
      <c r="G1582" s="447">
        <v>1</v>
      </c>
      <c r="H1582" s="448">
        <v>38.46</v>
      </c>
      <c r="I1582" s="447">
        <v>38.46</v>
      </c>
      <c r="J1582" s="460">
        <v>1</v>
      </c>
      <c r="K1582" s="448">
        <v>4.48</v>
      </c>
      <c r="L1582" s="448">
        <v>4.48</v>
      </c>
      <c r="M1582" s="448">
        <f t="shared" si="48"/>
        <v>-33.98</v>
      </c>
      <c r="N1582" s="448">
        <f t="shared" si="49"/>
        <v>-88.35</v>
      </c>
      <c r="O1582" s="461"/>
    </row>
    <row r="1583" s="419" customFormat="1" customHeight="1" spans="1:15">
      <c r="A1583" s="443" t="s">
        <v>3836</v>
      </c>
      <c r="B1583" s="444" t="s">
        <v>3837</v>
      </c>
      <c r="C1583" s="445"/>
      <c r="D1583" s="446" t="s">
        <v>679</v>
      </c>
      <c r="E1583" s="446" t="s">
        <v>168</v>
      </c>
      <c r="F1583" s="446" t="s">
        <v>671</v>
      </c>
      <c r="G1583" s="447">
        <v>3</v>
      </c>
      <c r="H1583" s="448">
        <v>7.76</v>
      </c>
      <c r="I1583" s="447">
        <v>23.27</v>
      </c>
      <c r="J1583" s="460">
        <v>3</v>
      </c>
      <c r="K1583" s="448">
        <v>0.9</v>
      </c>
      <c r="L1583" s="448">
        <v>2.7</v>
      </c>
      <c r="M1583" s="448">
        <f t="shared" si="48"/>
        <v>-20.57</v>
      </c>
      <c r="N1583" s="448">
        <f t="shared" si="49"/>
        <v>-88.4</v>
      </c>
      <c r="O1583" s="461"/>
    </row>
    <row r="1584" s="419" customFormat="1" customHeight="1" spans="1:15">
      <c r="A1584" s="443" t="s">
        <v>3838</v>
      </c>
      <c r="B1584" s="444" t="s">
        <v>3839</v>
      </c>
      <c r="C1584" s="445"/>
      <c r="D1584" s="446" t="s">
        <v>679</v>
      </c>
      <c r="E1584" s="446" t="s">
        <v>168</v>
      </c>
      <c r="F1584" s="446" t="s">
        <v>671</v>
      </c>
      <c r="G1584" s="447">
        <v>5</v>
      </c>
      <c r="H1584" s="448">
        <v>13.79</v>
      </c>
      <c r="I1584" s="447">
        <v>68.97</v>
      </c>
      <c r="J1584" s="460">
        <v>5</v>
      </c>
      <c r="K1584" s="448">
        <v>1.61</v>
      </c>
      <c r="L1584" s="448">
        <v>8.05</v>
      </c>
      <c r="M1584" s="448">
        <f t="shared" si="48"/>
        <v>-60.92</v>
      </c>
      <c r="N1584" s="448">
        <f t="shared" si="49"/>
        <v>-88.33</v>
      </c>
      <c r="O1584" s="461"/>
    </row>
    <row r="1585" s="419" customFormat="1" customHeight="1" spans="1:15">
      <c r="A1585" s="443" t="s">
        <v>3840</v>
      </c>
      <c r="B1585" s="444" t="s">
        <v>3841</v>
      </c>
      <c r="C1585" s="445"/>
      <c r="D1585" s="446" t="s">
        <v>679</v>
      </c>
      <c r="E1585" s="446" t="s">
        <v>168</v>
      </c>
      <c r="F1585" s="446" t="s">
        <v>671</v>
      </c>
      <c r="G1585" s="447">
        <v>4</v>
      </c>
      <c r="H1585" s="448">
        <v>764.96</v>
      </c>
      <c r="I1585" s="447">
        <v>3059.82</v>
      </c>
      <c r="J1585" s="460">
        <v>4</v>
      </c>
      <c r="K1585" s="448">
        <v>89.04</v>
      </c>
      <c r="L1585" s="448">
        <v>356.16</v>
      </c>
      <c r="M1585" s="448">
        <f t="shared" si="48"/>
        <v>-2703.66</v>
      </c>
      <c r="N1585" s="448">
        <f t="shared" si="49"/>
        <v>-88.36</v>
      </c>
      <c r="O1585" s="461"/>
    </row>
    <row r="1586" s="419" customFormat="1" customHeight="1" spans="1:15">
      <c r="A1586" s="443" t="s">
        <v>3842</v>
      </c>
      <c r="B1586" s="444" t="s">
        <v>3843</v>
      </c>
      <c r="C1586" s="445"/>
      <c r="D1586" s="446" t="s">
        <v>679</v>
      </c>
      <c r="E1586" s="446" t="s">
        <v>168</v>
      </c>
      <c r="F1586" s="446" t="s">
        <v>671</v>
      </c>
      <c r="G1586" s="447">
        <v>6</v>
      </c>
      <c r="H1586" s="448">
        <v>260.69</v>
      </c>
      <c r="I1586" s="447">
        <v>1564.11</v>
      </c>
      <c r="J1586" s="460">
        <v>6</v>
      </c>
      <c r="K1586" s="448">
        <v>30.34</v>
      </c>
      <c r="L1586" s="448">
        <v>182.04</v>
      </c>
      <c r="M1586" s="448">
        <f t="shared" si="48"/>
        <v>-1382.07</v>
      </c>
      <c r="N1586" s="448">
        <f t="shared" si="49"/>
        <v>-88.36</v>
      </c>
      <c r="O1586" s="461"/>
    </row>
    <row r="1587" s="419" customFormat="1" customHeight="1" spans="1:15">
      <c r="A1587" s="443" t="s">
        <v>3844</v>
      </c>
      <c r="B1587" s="444" t="s">
        <v>3845</v>
      </c>
      <c r="C1587" s="445"/>
      <c r="D1587" s="446" t="s">
        <v>679</v>
      </c>
      <c r="E1587" s="446" t="s">
        <v>168</v>
      </c>
      <c r="F1587" s="446" t="s">
        <v>671</v>
      </c>
      <c r="G1587" s="447">
        <v>1</v>
      </c>
      <c r="H1587" s="448">
        <v>619.66</v>
      </c>
      <c r="I1587" s="447">
        <v>619.66</v>
      </c>
      <c r="J1587" s="460">
        <v>1</v>
      </c>
      <c r="K1587" s="448">
        <v>72.13</v>
      </c>
      <c r="L1587" s="448">
        <v>72.13</v>
      </c>
      <c r="M1587" s="448">
        <f t="shared" si="48"/>
        <v>-547.53</v>
      </c>
      <c r="N1587" s="448">
        <f t="shared" si="49"/>
        <v>-88.36</v>
      </c>
      <c r="O1587" s="461"/>
    </row>
    <row r="1588" s="419" customFormat="1" customHeight="1" spans="1:15">
      <c r="A1588" s="443" t="s">
        <v>3846</v>
      </c>
      <c r="B1588" s="444" t="s">
        <v>3847</v>
      </c>
      <c r="C1588" s="445"/>
      <c r="D1588" s="446" t="s">
        <v>679</v>
      </c>
      <c r="E1588" s="446" t="s">
        <v>667</v>
      </c>
      <c r="F1588" s="446" t="s">
        <v>671</v>
      </c>
      <c r="G1588" s="447">
        <v>3</v>
      </c>
      <c r="H1588" s="448">
        <v>67.25</v>
      </c>
      <c r="I1588" s="447">
        <v>201.76</v>
      </c>
      <c r="J1588" s="460">
        <v>3</v>
      </c>
      <c r="K1588" s="448">
        <v>23.54</v>
      </c>
      <c r="L1588" s="448">
        <v>70.62</v>
      </c>
      <c r="M1588" s="448">
        <f t="shared" si="48"/>
        <v>-131.14</v>
      </c>
      <c r="N1588" s="448">
        <f t="shared" si="49"/>
        <v>-65</v>
      </c>
      <c r="O1588" s="461"/>
    </row>
    <row r="1589" s="419" customFormat="1" customHeight="1" spans="1:15">
      <c r="A1589" s="443" t="s">
        <v>3848</v>
      </c>
      <c r="B1589" s="444" t="s">
        <v>3849</v>
      </c>
      <c r="C1589" s="445"/>
      <c r="D1589" s="446" t="s">
        <v>679</v>
      </c>
      <c r="E1589" s="446" t="s">
        <v>667</v>
      </c>
      <c r="F1589" s="446" t="s">
        <v>671</v>
      </c>
      <c r="G1589" s="447">
        <v>3</v>
      </c>
      <c r="H1589" s="448">
        <v>207.96</v>
      </c>
      <c r="I1589" s="447">
        <v>623.89</v>
      </c>
      <c r="J1589" s="460">
        <v>3</v>
      </c>
      <c r="K1589" s="448">
        <v>72.79</v>
      </c>
      <c r="L1589" s="448">
        <v>218.37</v>
      </c>
      <c r="M1589" s="448">
        <f t="shared" si="48"/>
        <v>-405.52</v>
      </c>
      <c r="N1589" s="448">
        <f t="shared" si="49"/>
        <v>-65</v>
      </c>
      <c r="O1589" s="461"/>
    </row>
    <row r="1590" s="419" customFormat="1" customHeight="1" spans="1:15">
      <c r="A1590" s="443" t="s">
        <v>3850</v>
      </c>
      <c r="B1590" s="444" t="s">
        <v>3851</v>
      </c>
      <c r="C1590" s="445"/>
      <c r="D1590" s="446" t="s">
        <v>679</v>
      </c>
      <c r="E1590" s="446" t="s">
        <v>667</v>
      </c>
      <c r="F1590" s="446" t="s">
        <v>671</v>
      </c>
      <c r="G1590" s="447">
        <v>7</v>
      </c>
      <c r="H1590" s="448">
        <v>184.68</v>
      </c>
      <c r="I1590" s="447">
        <v>1292.75</v>
      </c>
      <c r="J1590" s="460">
        <v>7</v>
      </c>
      <c r="K1590" s="448">
        <v>64.64</v>
      </c>
      <c r="L1590" s="448">
        <v>452.48</v>
      </c>
      <c r="M1590" s="448">
        <f t="shared" si="48"/>
        <v>-840.27</v>
      </c>
      <c r="N1590" s="448">
        <f t="shared" si="49"/>
        <v>-65</v>
      </c>
      <c r="O1590" s="461"/>
    </row>
    <row r="1591" s="419" customFormat="1" customHeight="1" spans="1:15">
      <c r="A1591" s="443" t="s">
        <v>3852</v>
      </c>
      <c r="B1591" s="444" t="s">
        <v>3853</v>
      </c>
      <c r="C1591" s="445"/>
      <c r="D1591" s="446" t="s">
        <v>684</v>
      </c>
      <c r="E1591" s="446" t="s">
        <v>168</v>
      </c>
      <c r="F1591" s="446" t="s">
        <v>671</v>
      </c>
      <c r="G1591" s="447">
        <v>2</v>
      </c>
      <c r="H1591" s="448">
        <v>1247.01</v>
      </c>
      <c r="I1591" s="447">
        <v>2494.01</v>
      </c>
      <c r="J1591" s="460">
        <v>2</v>
      </c>
      <c r="K1591" s="448">
        <v>145.15</v>
      </c>
      <c r="L1591" s="448">
        <v>290.3</v>
      </c>
      <c r="M1591" s="448">
        <f t="shared" si="48"/>
        <v>-2203.71</v>
      </c>
      <c r="N1591" s="448">
        <f t="shared" si="49"/>
        <v>-88.36</v>
      </c>
      <c r="O1591" s="461"/>
    </row>
    <row r="1592" s="419" customFormat="1" customHeight="1" spans="1:15">
      <c r="A1592" s="443" t="s">
        <v>3854</v>
      </c>
      <c r="B1592" s="444" t="s">
        <v>3855</v>
      </c>
      <c r="C1592" s="445"/>
      <c r="D1592" s="446" t="s">
        <v>703</v>
      </c>
      <c r="E1592" s="446" t="s">
        <v>168</v>
      </c>
      <c r="F1592" s="446" t="s">
        <v>671</v>
      </c>
      <c r="G1592" s="447">
        <v>1</v>
      </c>
      <c r="H1592" s="448">
        <v>888.89</v>
      </c>
      <c r="I1592" s="447">
        <v>888.89</v>
      </c>
      <c r="J1592" s="460">
        <v>1</v>
      </c>
      <c r="K1592" s="448">
        <v>103.47</v>
      </c>
      <c r="L1592" s="448">
        <v>103.47</v>
      </c>
      <c r="M1592" s="448">
        <f t="shared" si="48"/>
        <v>-785.42</v>
      </c>
      <c r="N1592" s="448">
        <f t="shared" si="49"/>
        <v>-88.36</v>
      </c>
      <c r="O1592" s="461"/>
    </row>
    <row r="1593" s="419" customFormat="1" customHeight="1" spans="1:15">
      <c r="A1593" s="443" t="s">
        <v>3856</v>
      </c>
      <c r="B1593" s="444" t="s">
        <v>3857</v>
      </c>
      <c r="C1593" s="445"/>
      <c r="D1593" s="446" t="s">
        <v>679</v>
      </c>
      <c r="E1593" s="446" t="s">
        <v>168</v>
      </c>
      <c r="F1593" s="446" t="s">
        <v>671</v>
      </c>
      <c r="G1593" s="447">
        <v>9</v>
      </c>
      <c r="H1593" s="448">
        <v>350</v>
      </c>
      <c r="I1593" s="447">
        <v>3150</v>
      </c>
      <c r="J1593" s="460">
        <v>9</v>
      </c>
      <c r="K1593" s="448">
        <v>40.74</v>
      </c>
      <c r="L1593" s="448">
        <v>366.66</v>
      </c>
      <c r="M1593" s="448">
        <f t="shared" si="48"/>
        <v>-2783.34</v>
      </c>
      <c r="N1593" s="448">
        <f t="shared" si="49"/>
        <v>-88.36</v>
      </c>
      <c r="O1593" s="461"/>
    </row>
    <row r="1594" s="419" customFormat="1" customHeight="1" spans="1:15">
      <c r="A1594" s="443" t="s">
        <v>3858</v>
      </c>
      <c r="B1594" s="444" t="s">
        <v>3859</v>
      </c>
      <c r="C1594" s="445"/>
      <c r="D1594" s="446" t="s">
        <v>679</v>
      </c>
      <c r="E1594" s="446" t="s">
        <v>168</v>
      </c>
      <c r="F1594" s="446" t="s">
        <v>671</v>
      </c>
      <c r="G1594" s="447">
        <v>8</v>
      </c>
      <c r="H1594" s="448">
        <v>1.52</v>
      </c>
      <c r="I1594" s="447">
        <v>12.16</v>
      </c>
      <c r="J1594" s="460">
        <v>8</v>
      </c>
      <c r="K1594" s="448">
        <v>0.18</v>
      </c>
      <c r="L1594" s="448">
        <v>1.44</v>
      </c>
      <c r="M1594" s="448">
        <f t="shared" si="48"/>
        <v>-10.72</v>
      </c>
      <c r="N1594" s="448">
        <f t="shared" si="49"/>
        <v>-88.16</v>
      </c>
      <c r="O1594" s="461"/>
    </row>
    <row r="1595" s="419" customFormat="1" customHeight="1" spans="1:15">
      <c r="A1595" s="443" t="s">
        <v>3860</v>
      </c>
      <c r="B1595" s="444" t="s">
        <v>3861</v>
      </c>
      <c r="C1595" s="445"/>
      <c r="D1595" s="446" t="s">
        <v>679</v>
      </c>
      <c r="E1595" s="446" t="s">
        <v>168</v>
      </c>
      <c r="F1595" s="446" t="s">
        <v>671</v>
      </c>
      <c r="G1595" s="447">
        <v>15</v>
      </c>
      <c r="H1595" s="448">
        <v>1.52</v>
      </c>
      <c r="I1595" s="447">
        <v>22.8</v>
      </c>
      <c r="J1595" s="460">
        <v>15</v>
      </c>
      <c r="K1595" s="448">
        <v>0.18</v>
      </c>
      <c r="L1595" s="448">
        <v>2.7</v>
      </c>
      <c r="M1595" s="448">
        <f t="shared" si="48"/>
        <v>-20.1</v>
      </c>
      <c r="N1595" s="448">
        <f t="shared" si="49"/>
        <v>-88.16</v>
      </c>
      <c r="O1595" s="461"/>
    </row>
    <row r="1596" s="419" customFormat="1" customHeight="1" spans="1:15">
      <c r="A1596" s="443" t="s">
        <v>3862</v>
      </c>
      <c r="B1596" s="444" t="s">
        <v>3863</v>
      </c>
      <c r="C1596" s="445"/>
      <c r="D1596" s="446" t="s">
        <v>679</v>
      </c>
      <c r="E1596" s="446" t="s">
        <v>168</v>
      </c>
      <c r="F1596" s="446" t="s">
        <v>671</v>
      </c>
      <c r="G1596" s="447">
        <v>14</v>
      </c>
      <c r="H1596" s="448">
        <v>1.52</v>
      </c>
      <c r="I1596" s="447">
        <v>21.28</v>
      </c>
      <c r="J1596" s="460">
        <v>14</v>
      </c>
      <c r="K1596" s="448">
        <v>0.18</v>
      </c>
      <c r="L1596" s="448">
        <v>2.52</v>
      </c>
      <c r="M1596" s="448">
        <f t="shared" si="48"/>
        <v>-18.76</v>
      </c>
      <c r="N1596" s="448">
        <f t="shared" si="49"/>
        <v>-88.16</v>
      </c>
      <c r="O1596" s="461"/>
    </row>
    <row r="1597" s="419" customFormat="1" customHeight="1" spans="1:15">
      <c r="A1597" s="443" t="s">
        <v>3864</v>
      </c>
      <c r="B1597" s="444" t="s">
        <v>3865</v>
      </c>
      <c r="C1597" s="445"/>
      <c r="D1597" s="446" t="s">
        <v>679</v>
      </c>
      <c r="E1597" s="446" t="s">
        <v>168</v>
      </c>
      <c r="F1597" s="446" t="s">
        <v>671</v>
      </c>
      <c r="G1597" s="447">
        <v>33</v>
      </c>
      <c r="H1597" s="448">
        <v>1.71</v>
      </c>
      <c r="I1597" s="447">
        <v>56.41</v>
      </c>
      <c r="J1597" s="460">
        <v>33</v>
      </c>
      <c r="K1597" s="448">
        <v>0.2</v>
      </c>
      <c r="L1597" s="448">
        <v>6.6</v>
      </c>
      <c r="M1597" s="448">
        <f t="shared" si="48"/>
        <v>-49.81</v>
      </c>
      <c r="N1597" s="448">
        <f t="shared" si="49"/>
        <v>-88.3</v>
      </c>
      <c r="O1597" s="461"/>
    </row>
    <row r="1598" s="419" customFormat="1" customHeight="1" spans="1:15">
      <c r="A1598" s="443" t="s">
        <v>3866</v>
      </c>
      <c r="B1598" s="444" t="s">
        <v>3867</v>
      </c>
      <c r="C1598" s="445"/>
      <c r="D1598" s="446" t="s">
        <v>679</v>
      </c>
      <c r="E1598" s="446" t="s">
        <v>70</v>
      </c>
      <c r="F1598" s="446" t="s">
        <v>671</v>
      </c>
      <c r="G1598" s="447">
        <v>18</v>
      </c>
      <c r="H1598" s="448">
        <v>2.11</v>
      </c>
      <c r="I1598" s="447">
        <v>38.04</v>
      </c>
      <c r="J1598" s="460">
        <v>18</v>
      </c>
      <c r="K1598" s="448">
        <v>0.49</v>
      </c>
      <c r="L1598" s="448">
        <v>8.82</v>
      </c>
      <c r="M1598" s="448">
        <f t="shared" si="48"/>
        <v>-29.22</v>
      </c>
      <c r="N1598" s="448">
        <f t="shared" si="49"/>
        <v>-76.81</v>
      </c>
      <c r="O1598" s="461"/>
    </row>
    <row r="1599" s="419" customFormat="1" customHeight="1" spans="1:15">
      <c r="A1599" s="443" t="s">
        <v>3868</v>
      </c>
      <c r="B1599" s="444" t="s">
        <v>3869</v>
      </c>
      <c r="C1599" s="445"/>
      <c r="D1599" s="446" t="s">
        <v>679</v>
      </c>
      <c r="E1599" s="446" t="s">
        <v>70</v>
      </c>
      <c r="F1599" s="446" t="s">
        <v>671</v>
      </c>
      <c r="G1599" s="447">
        <v>46</v>
      </c>
      <c r="H1599" s="448">
        <v>2.24</v>
      </c>
      <c r="I1599" s="447">
        <v>103.04</v>
      </c>
      <c r="J1599" s="460">
        <v>46</v>
      </c>
      <c r="K1599" s="448">
        <v>0.52</v>
      </c>
      <c r="L1599" s="448">
        <v>23.92</v>
      </c>
      <c r="M1599" s="448">
        <f t="shared" si="48"/>
        <v>-79.12</v>
      </c>
      <c r="N1599" s="448">
        <f t="shared" si="49"/>
        <v>-76.79</v>
      </c>
      <c r="O1599" s="461"/>
    </row>
    <row r="1600" s="419" customFormat="1" customHeight="1" spans="1:15">
      <c r="A1600" s="443" t="s">
        <v>3870</v>
      </c>
      <c r="B1600" s="444" t="s">
        <v>3871</v>
      </c>
      <c r="C1600" s="445"/>
      <c r="D1600" s="446" t="s">
        <v>679</v>
      </c>
      <c r="E1600" s="446" t="s">
        <v>70</v>
      </c>
      <c r="F1600" s="446" t="s">
        <v>671</v>
      </c>
      <c r="G1600" s="447">
        <v>26</v>
      </c>
      <c r="H1600" s="448">
        <v>3.91</v>
      </c>
      <c r="I1600" s="447">
        <v>101.66</v>
      </c>
      <c r="J1600" s="460">
        <v>26</v>
      </c>
      <c r="K1600" s="448">
        <v>0.91</v>
      </c>
      <c r="L1600" s="448">
        <v>23.66</v>
      </c>
      <c r="M1600" s="448">
        <f t="shared" si="48"/>
        <v>-78</v>
      </c>
      <c r="N1600" s="448">
        <f t="shared" si="49"/>
        <v>-76.73</v>
      </c>
      <c r="O1600" s="461"/>
    </row>
    <row r="1601" s="419" customFormat="1" customHeight="1" spans="1:15">
      <c r="A1601" s="443" t="s">
        <v>3872</v>
      </c>
      <c r="B1601" s="444" t="s">
        <v>3873</v>
      </c>
      <c r="C1601" s="445"/>
      <c r="D1601" s="446" t="s">
        <v>679</v>
      </c>
      <c r="E1601" s="446" t="s">
        <v>70</v>
      </c>
      <c r="F1601" s="446" t="s">
        <v>671</v>
      </c>
      <c r="G1601" s="447">
        <v>2</v>
      </c>
      <c r="H1601" s="448">
        <v>3.16</v>
      </c>
      <c r="I1601" s="447">
        <v>6.31</v>
      </c>
      <c r="J1601" s="460">
        <v>2</v>
      </c>
      <c r="K1601" s="448">
        <v>0.73</v>
      </c>
      <c r="L1601" s="448">
        <v>1.46</v>
      </c>
      <c r="M1601" s="448">
        <f t="shared" si="48"/>
        <v>-4.85</v>
      </c>
      <c r="N1601" s="448">
        <f t="shared" si="49"/>
        <v>-76.86</v>
      </c>
      <c r="O1601" s="461"/>
    </row>
    <row r="1602" s="419" customFormat="1" customHeight="1" spans="1:15">
      <c r="A1602" s="443" t="s">
        <v>3874</v>
      </c>
      <c r="B1602" s="444" t="s">
        <v>3875</v>
      </c>
      <c r="C1602" s="445"/>
      <c r="D1602" s="446" t="s">
        <v>679</v>
      </c>
      <c r="E1602" s="446" t="s">
        <v>70</v>
      </c>
      <c r="F1602" s="446" t="s">
        <v>671</v>
      </c>
      <c r="G1602" s="447">
        <v>20</v>
      </c>
      <c r="H1602" s="448">
        <v>51.28</v>
      </c>
      <c r="I1602" s="447">
        <v>1025.64</v>
      </c>
      <c r="J1602" s="460">
        <v>20</v>
      </c>
      <c r="K1602" s="448">
        <v>11.94</v>
      </c>
      <c r="L1602" s="448">
        <v>238.8</v>
      </c>
      <c r="M1602" s="448">
        <f t="shared" si="48"/>
        <v>-786.84</v>
      </c>
      <c r="N1602" s="448">
        <f t="shared" si="49"/>
        <v>-76.72</v>
      </c>
      <c r="O1602" s="461"/>
    </row>
    <row r="1603" s="419" customFormat="1" customHeight="1" spans="1:15">
      <c r="A1603" s="443" t="s">
        <v>3876</v>
      </c>
      <c r="B1603" s="444" t="s">
        <v>3877</v>
      </c>
      <c r="C1603" s="445"/>
      <c r="D1603" s="446" t="s">
        <v>679</v>
      </c>
      <c r="E1603" s="446" t="s">
        <v>70</v>
      </c>
      <c r="F1603" s="446" t="s">
        <v>671</v>
      </c>
      <c r="G1603" s="447">
        <v>19</v>
      </c>
      <c r="H1603" s="448">
        <v>15.43</v>
      </c>
      <c r="I1603" s="447">
        <v>293.09</v>
      </c>
      <c r="J1603" s="460">
        <v>19</v>
      </c>
      <c r="K1603" s="448">
        <v>3.59</v>
      </c>
      <c r="L1603" s="448">
        <v>68.21</v>
      </c>
      <c r="M1603" s="448">
        <f t="shared" si="48"/>
        <v>-224.88</v>
      </c>
      <c r="N1603" s="448">
        <f t="shared" si="49"/>
        <v>-76.73</v>
      </c>
      <c r="O1603" s="461"/>
    </row>
    <row r="1604" s="419" customFormat="1" customHeight="1" spans="1:15">
      <c r="A1604" s="443" t="s">
        <v>3878</v>
      </c>
      <c r="B1604" s="444" t="s">
        <v>3879</v>
      </c>
      <c r="C1604" s="445"/>
      <c r="D1604" s="446" t="s">
        <v>679</v>
      </c>
      <c r="E1604" s="446" t="s">
        <v>70</v>
      </c>
      <c r="F1604" s="446" t="s">
        <v>671</v>
      </c>
      <c r="G1604" s="447">
        <v>10</v>
      </c>
      <c r="H1604" s="448">
        <v>0.85</v>
      </c>
      <c r="I1604" s="447">
        <v>8.5</v>
      </c>
      <c r="J1604" s="460">
        <v>10</v>
      </c>
      <c r="K1604" s="448">
        <v>0.2</v>
      </c>
      <c r="L1604" s="448">
        <v>2</v>
      </c>
      <c r="M1604" s="448">
        <f t="shared" si="48"/>
        <v>-6.5</v>
      </c>
      <c r="N1604" s="448">
        <f t="shared" si="49"/>
        <v>-76.47</v>
      </c>
      <c r="O1604" s="461"/>
    </row>
    <row r="1605" s="419" customFormat="1" customHeight="1" spans="1:15">
      <c r="A1605" s="443" t="s">
        <v>3880</v>
      </c>
      <c r="B1605" s="444" t="s">
        <v>3881</v>
      </c>
      <c r="C1605" s="445"/>
      <c r="D1605" s="446" t="s">
        <v>679</v>
      </c>
      <c r="E1605" s="446" t="s">
        <v>70</v>
      </c>
      <c r="F1605" s="446" t="s">
        <v>671</v>
      </c>
      <c r="G1605" s="447">
        <v>13</v>
      </c>
      <c r="H1605" s="448">
        <v>19.84</v>
      </c>
      <c r="I1605" s="447">
        <v>257.98</v>
      </c>
      <c r="J1605" s="460">
        <v>13</v>
      </c>
      <c r="K1605" s="448">
        <v>4.62</v>
      </c>
      <c r="L1605" s="448">
        <v>60.06</v>
      </c>
      <c r="M1605" s="448">
        <f t="shared" si="48"/>
        <v>-197.92</v>
      </c>
      <c r="N1605" s="448">
        <f t="shared" si="49"/>
        <v>-76.72</v>
      </c>
      <c r="O1605" s="461"/>
    </row>
    <row r="1606" s="419" customFormat="1" customHeight="1" spans="1:15">
      <c r="A1606" s="443" t="s">
        <v>3882</v>
      </c>
      <c r="B1606" s="444" t="s">
        <v>3883</v>
      </c>
      <c r="C1606" s="445"/>
      <c r="D1606" s="446" t="s">
        <v>679</v>
      </c>
      <c r="E1606" s="446" t="s">
        <v>70</v>
      </c>
      <c r="F1606" s="446" t="s">
        <v>671</v>
      </c>
      <c r="G1606" s="447">
        <v>3</v>
      </c>
      <c r="H1606" s="448">
        <v>19.17</v>
      </c>
      <c r="I1606" s="447">
        <v>57.52</v>
      </c>
      <c r="J1606" s="460">
        <v>3</v>
      </c>
      <c r="K1606" s="448">
        <v>4.46</v>
      </c>
      <c r="L1606" s="448">
        <v>13.38</v>
      </c>
      <c r="M1606" s="448">
        <f t="shared" si="48"/>
        <v>-44.14</v>
      </c>
      <c r="N1606" s="448">
        <f t="shared" si="49"/>
        <v>-76.74</v>
      </c>
      <c r="O1606" s="461"/>
    </row>
    <row r="1607" s="419" customFormat="1" customHeight="1" spans="1:15">
      <c r="A1607" s="443" t="s">
        <v>3884</v>
      </c>
      <c r="B1607" s="444" t="s">
        <v>3885</v>
      </c>
      <c r="C1607" s="445"/>
      <c r="D1607" s="446" t="s">
        <v>679</v>
      </c>
      <c r="E1607" s="446" t="s">
        <v>70</v>
      </c>
      <c r="F1607" s="446" t="s">
        <v>671</v>
      </c>
      <c r="G1607" s="447">
        <v>5</v>
      </c>
      <c r="H1607" s="448">
        <v>64.1</v>
      </c>
      <c r="I1607" s="447">
        <v>320.52</v>
      </c>
      <c r="J1607" s="460">
        <v>5</v>
      </c>
      <c r="K1607" s="448">
        <v>14.92</v>
      </c>
      <c r="L1607" s="448">
        <v>74.6</v>
      </c>
      <c r="M1607" s="448">
        <f t="shared" si="48"/>
        <v>-245.92</v>
      </c>
      <c r="N1607" s="448">
        <f t="shared" si="49"/>
        <v>-76.73</v>
      </c>
      <c r="O1607" s="461"/>
    </row>
    <row r="1608" s="419" customFormat="1" customHeight="1" spans="1:15">
      <c r="A1608" s="443" t="s">
        <v>3886</v>
      </c>
      <c r="B1608" s="444" t="s">
        <v>3887</v>
      </c>
      <c r="C1608" s="445"/>
      <c r="D1608" s="446" t="s">
        <v>679</v>
      </c>
      <c r="E1608" s="446" t="s">
        <v>70</v>
      </c>
      <c r="F1608" s="446" t="s">
        <v>671</v>
      </c>
      <c r="G1608" s="447">
        <v>5</v>
      </c>
      <c r="H1608" s="448">
        <v>324.79</v>
      </c>
      <c r="I1608" s="447">
        <v>1623.93</v>
      </c>
      <c r="J1608" s="460">
        <v>5</v>
      </c>
      <c r="K1608" s="448">
        <v>75.6</v>
      </c>
      <c r="L1608" s="448">
        <v>378</v>
      </c>
      <c r="M1608" s="448">
        <f t="shared" ref="M1608:M1671" si="50">L1608-I1608</f>
        <v>-1245.93</v>
      </c>
      <c r="N1608" s="448">
        <f t="shared" ref="N1608:N1671" si="51">IF(I1608=0,0,ROUND(M1608/I1608*100,2))</f>
        <v>-76.72</v>
      </c>
      <c r="O1608" s="461"/>
    </row>
    <row r="1609" s="419" customFormat="1" customHeight="1" spans="1:15">
      <c r="A1609" s="443" t="s">
        <v>3888</v>
      </c>
      <c r="B1609" s="444" t="s">
        <v>3889</v>
      </c>
      <c r="C1609" s="445"/>
      <c r="D1609" s="446" t="s">
        <v>703</v>
      </c>
      <c r="E1609" s="446" t="s">
        <v>70</v>
      </c>
      <c r="F1609" s="446" t="s">
        <v>671</v>
      </c>
      <c r="G1609" s="447">
        <v>2</v>
      </c>
      <c r="H1609" s="448">
        <v>8.55</v>
      </c>
      <c r="I1609" s="447">
        <v>17.09</v>
      </c>
      <c r="J1609" s="460">
        <v>2</v>
      </c>
      <c r="K1609" s="448">
        <v>1.99</v>
      </c>
      <c r="L1609" s="448">
        <v>3.98</v>
      </c>
      <c r="M1609" s="448">
        <f t="shared" si="50"/>
        <v>-13.11</v>
      </c>
      <c r="N1609" s="448">
        <f t="shared" si="51"/>
        <v>-76.71</v>
      </c>
      <c r="O1609" s="461"/>
    </row>
    <row r="1610" s="419" customFormat="1" customHeight="1" spans="1:15">
      <c r="A1610" s="443" t="s">
        <v>3890</v>
      </c>
      <c r="B1610" s="444" t="s">
        <v>3891</v>
      </c>
      <c r="C1610" s="445"/>
      <c r="D1610" s="446" t="s">
        <v>679</v>
      </c>
      <c r="E1610" s="446" t="s">
        <v>70</v>
      </c>
      <c r="F1610" s="446" t="s">
        <v>671</v>
      </c>
      <c r="G1610" s="447">
        <v>2</v>
      </c>
      <c r="H1610" s="448">
        <v>83.76</v>
      </c>
      <c r="I1610" s="447">
        <v>167.52</v>
      </c>
      <c r="J1610" s="460">
        <v>2</v>
      </c>
      <c r="K1610" s="448">
        <v>19.5</v>
      </c>
      <c r="L1610" s="448">
        <v>39</v>
      </c>
      <c r="M1610" s="448">
        <f t="shared" si="50"/>
        <v>-128.52</v>
      </c>
      <c r="N1610" s="448">
        <f t="shared" si="51"/>
        <v>-76.72</v>
      </c>
      <c r="O1610" s="461"/>
    </row>
    <row r="1611" s="419" customFormat="1" customHeight="1" spans="1:15">
      <c r="A1611" s="443" t="s">
        <v>3892</v>
      </c>
      <c r="B1611" s="444" t="s">
        <v>3893</v>
      </c>
      <c r="C1611" s="445"/>
      <c r="D1611" s="446" t="s">
        <v>679</v>
      </c>
      <c r="E1611" s="446" t="s">
        <v>70</v>
      </c>
      <c r="F1611" s="446" t="s">
        <v>671</v>
      </c>
      <c r="G1611" s="447">
        <v>2</v>
      </c>
      <c r="H1611" s="448">
        <v>172.65</v>
      </c>
      <c r="I1611" s="447">
        <v>345.3</v>
      </c>
      <c r="J1611" s="460">
        <v>2</v>
      </c>
      <c r="K1611" s="448">
        <v>40.19</v>
      </c>
      <c r="L1611" s="448">
        <v>80.38</v>
      </c>
      <c r="M1611" s="448">
        <f t="shared" si="50"/>
        <v>-264.92</v>
      </c>
      <c r="N1611" s="448">
        <f t="shared" si="51"/>
        <v>-76.72</v>
      </c>
      <c r="O1611" s="461"/>
    </row>
    <row r="1612" s="419" customFormat="1" customHeight="1" spans="1:15">
      <c r="A1612" s="443" t="s">
        <v>3894</v>
      </c>
      <c r="B1612" s="444" t="s">
        <v>3895</v>
      </c>
      <c r="C1612" s="445"/>
      <c r="D1612" s="446" t="s">
        <v>679</v>
      </c>
      <c r="E1612" s="446" t="s">
        <v>667</v>
      </c>
      <c r="F1612" s="446" t="s">
        <v>671</v>
      </c>
      <c r="G1612" s="447">
        <v>30</v>
      </c>
      <c r="H1612" s="448">
        <v>3.15</v>
      </c>
      <c r="I1612" s="447">
        <v>94.61</v>
      </c>
      <c r="J1612" s="460">
        <v>30</v>
      </c>
      <c r="K1612" s="448">
        <v>1.1</v>
      </c>
      <c r="L1612" s="448">
        <v>33</v>
      </c>
      <c r="M1612" s="448">
        <f t="shared" si="50"/>
        <v>-61.61</v>
      </c>
      <c r="N1612" s="448">
        <f t="shared" si="51"/>
        <v>-65.12</v>
      </c>
      <c r="O1612" s="461"/>
    </row>
    <row r="1613" s="419" customFormat="1" customHeight="1" spans="1:15">
      <c r="A1613" s="443" t="s">
        <v>3896</v>
      </c>
      <c r="B1613" s="444" t="s">
        <v>3897</v>
      </c>
      <c r="C1613" s="445"/>
      <c r="D1613" s="446" t="s">
        <v>3075</v>
      </c>
      <c r="E1613" s="446" t="s">
        <v>70</v>
      </c>
      <c r="F1613" s="446" t="s">
        <v>671</v>
      </c>
      <c r="G1613" s="447">
        <v>1</v>
      </c>
      <c r="H1613" s="448">
        <v>2586.32</v>
      </c>
      <c r="I1613" s="447">
        <v>2586.32</v>
      </c>
      <c r="J1613" s="460">
        <v>1</v>
      </c>
      <c r="K1613" s="448">
        <v>601.99</v>
      </c>
      <c r="L1613" s="448">
        <v>601.99</v>
      </c>
      <c r="M1613" s="448">
        <f t="shared" si="50"/>
        <v>-1984.33</v>
      </c>
      <c r="N1613" s="448">
        <f t="shared" si="51"/>
        <v>-76.72</v>
      </c>
      <c r="O1613" s="461"/>
    </row>
    <row r="1614" s="419" customFormat="1" customHeight="1" spans="1:15">
      <c r="A1614" s="443" t="s">
        <v>3898</v>
      </c>
      <c r="B1614" s="444" t="s">
        <v>3899</v>
      </c>
      <c r="C1614" s="445"/>
      <c r="D1614" s="446" t="s">
        <v>679</v>
      </c>
      <c r="E1614" s="446" t="s">
        <v>70</v>
      </c>
      <c r="F1614" s="446" t="s">
        <v>671</v>
      </c>
      <c r="G1614" s="447">
        <v>9</v>
      </c>
      <c r="H1614" s="448">
        <v>26.55</v>
      </c>
      <c r="I1614" s="447">
        <v>238.94</v>
      </c>
      <c r="J1614" s="460">
        <v>9</v>
      </c>
      <c r="K1614" s="448">
        <v>6.18</v>
      </c>
      <c r="L1614" s="448">
        <v>55.62</v>
      </c>
      <c r="M1614" s="448">
        <f t="shared" si="50"/>
        <v>-183.32</v>
      </c>
      <c r="N1614" s="448">
        <f t="shared" si="51"/>
        <v>-76.72</v>
      </c>
      <c r="O1614" s="461"/>
    </row>
    <row r="1615" s="419" customFormat="1" customHeight="1" spans="1:15">
      <c r="A1615" s="443" t="s">
        <v>3900</v>
      </c>
      <c r="B1615" s="444" t="s">
        <v>3901</v>
      </c>
      <c r="C1615" s="445"/>
      <c r="D1615" s="446" t="s">
        <v>679</v>
      </c>
      <c r="E1615" s="446" t="s">
        <v>667</v>
      </c>
      <c r="F1615" s="446" t="s">
        <v>671</v>
      </c>
      <c r="G1615" s="447">
        <v>1</v>
      </c>
      <c r="H1615" s="448">
        <v>994.69</v>
      </c>
      <c r="I1615" s="447">
        <v>994.69</v>
      </c>
      <c r="J1615" s="460">
        <v>1</v>
      </c>
      <c r="K1615" s="448">
        <v>348.14</v>
      </c>
      <c r="L1615" s="448">
        <v>348.14</v>
      </c>
      <c r="M1615" s="448">
        <f t="shared" si="50"/>
        <v>-646.55</v>
      </c>
      <c r="N1615" s="448">
        <f t="shared" si="51"/>
        <v>-65</v>
      </c>
      <c r="O1615" s="461"/>
    </row>
    <row r="1616" s="419" customFormat="1" customHeight="1" spans="1:15">
      <c r="A1616" s="443" t="s">
        <v>3902</v>
      </c>
      <c r="B1616" s="444" t="s">
        <v>3903</v>
      </c>
      <c r="C1616" s="445"/>
      <c r="D1616" s="446" t="s">
        <v>3075</v>
      </c>
      <c r="E1616" s="446" t="s">
        <v>667</v>
      </c>
      <c r="F1616" s="446" t="s">
        <v>671</v>
      </c>
      <c r="G1616" s="447">
        <v>2</v>
      </c>
      <c r="H1616" s="448">
        <v>356.64</v>
      </c>
      <c r="I1616" s="447">
        <v>713.27</v>
      </c>
      <c r="J1616" s="460">
        <v>2</v>
      </c>
      <c r="K1616" s="448">
        <v>124.82</v>
      </c>
      <c r="L1616" s="448">
        <v>249.64</v>
      </c>
      <c r="M1616" s="448">
        <f t="shared" si="50"/>
        <v>-463.63</v>
      </c>
      <c r="N1616" s="448">
        <f t="shared" si="51"/>
        <v>-65</v>
      </c>
      <c r="O1616" s="461"/>
    </row>
    <row r="1617" s="419" customFormat="1" customHeight="1" spans="1:15">
      <c r="A1617" s="443" t="s">
        <v>3904</v>
      </c>
      <c r="B1617" s="444" t="s">
        <v>3905</v>
      </c>
      <c r="C1617" s="445"/>
      <c r="D1617" s="446" t="s">
        <v>679</v>
      </c>
      <c r="E1617" s="446" t="s">
        <v>70</v>
      </c>
      <c r="F1617" s="446" t="s">
        <v>671</v>
      </c>
      <c r="G1617" s="447">
        <v>40</v>
      </c>
      <c r="H1617" s="448">
        <v>157.95</v>
      </c>
      <c r="I1617" s="447">
        <v>6318</v>
      </c>
      <c r="J1617" s="460">
        <v>40</v>
      </c>
      <c r="K1617" s="448">
        <v>36.76</v>
      </c>
      <c r="L1617" s="448">
        <v>1470.4</v>
      </c>
      <c r="M1617" s="448">
        <f t="shared" si="50"/>
        <v>-4847.6</v>
      </c>
      <c r="N1617" s="448">
        <f t="shared" si="51"/>
        <v>-76.73</v>
      </c>
      <c r="O1617" s="461"/>
    </row>
    <row r="1618" s="419" customFormat="1" customHeight="1" spans="1:15">
      <c r="A1618" s="443" t="s">
        <v>3906</v>
      </c>
      <c r="B1618" s="444" t="s">
        <v>3907</v>
      </c>
      <c r="C1618" s="445"/>
      <c r="D1618" s="446" t="s">
        <v>679</v>
      </c>
      <c r="E1618" s="446" t="s">
        <v>70</v>
      </c>
      <c r="F1618" s="446" t="s">
        <v>671</v>
      </c>
      <c r="G1618" s="447">
        <v>3</v>
      </c>
      <c r="H1618" s="448">
        <v>174.62</v>
      </c>
      <c r="I1618" s="447">
        <v>523.85</v>
      </c>
      <c r="J1618" s="460">
        <v>3</v>
      </c>
      <c r="K1618" s="448">
        <v>40.65</v>
      </c>
      <c r="L1618" s="448">
        <v>121.95</v>
      </c>
      <c r="M1618" s="448">
        <f t="shared" si="50"/>
        <v>-401.9</v>
      </c>
      <c r="N1618" s="448">
        <f t="shared" si="51"/>
        <v>-76.72</v>
      </c>
      <c r="O1618" s="461"/>
    </row>
    <row r="1619" s="419" customFormat="1" customHeight="1" spans="1:15">
      <c r="A1619" s="443" t="s">
        <v>3908</v>
      </c>
      <c r="B1619" s="444" t="s">
        <v>3909</v>
      </c>
      <c r="C1619" s="445"/>
      <c r="D1619" s="446" t="s">
        <v>679</v>
      </c>
      <c r="E1619" s="446" t="s">
        <v>667</v>
      </c>
      <c r="F1619" s="446" t="s">
        <v>671</v>
      </c>
      <c r="G1619" s="447">
        <v>5</v>
      </c>
      <c r="H1619" s="448">
        <v>389.38</v>
      </c>
      <c r="I1619" s="447">
        <v>1946.9</v>
      </c>
      <c r="J1619" s="460">
        <v>5</v>
      </c>
      <c r="K1619" s="448">
        <v>136.28</v>
      </c>
      <c r="L1619" s="448">
        <v>681.4</v>
      </c>
      <c r="M1619" s="448">
        <f t="shared" si="50"/>
        <v>-1265.5</v>
      </c>
      <c r="N1619" s="448">
        <f t="shared" si="51"/>
        <v>-65</v>
      </c>
      <c r="O1619" s="461"/>
    </row>
    <row r="1620" s="419" customFormat="1" customHeight="1" spans="1:15">
      <c r="A1620" s="443" t="s">
        <v>3910</v>
      </c>
      <c r="B1620" s="444" t="s">
        <v>3911</v>
      </c>
      <c r="C1620" s="445"/>
      <c r="D1620" s="446" t="s">
        <v>679</v>
      </c>
      <c r="E1620" s="446" t="s">
        <v>70</v>
      </c>
      <c r="F1620" s="446" t="s">
        <v>671</v>
      </c>
      <c r="G1620" s="447">
        <v>9</v>
      </c>
      <c r="H1620" s="448">
        <v>358.97</v>
      </c>
      <c r="I1620" s="447">
        <v>3230.77</v>
      </c>
      <c r="J1620" s="460">
        <v>9</v>
      </c>
      <c r="K1620" s="448">
        <v>83.55</v>
      </c>
      <c r="L1620" s="448">
        <v>751.95</v>
      </c>
      <c r="M1620" s="448">
        <f t="shared" si="50"/>
        <v>-2478.82</v>
      </c>
      <c r="N1620" s="448">
        <f t="shared" si="51"/>
        <v>-76.73</v>
      </c>
      <c r="O1620" s="461"/>
    </row>
    <row r="1621" s="419" customFormat="1" customHeight="1" spans="1:15">
      <c r="A1621" s="443" t="s">
        <v>3912</v>
      </c>
      <c r="B1621" s="444" t="s">
        <v>3913</v>
      </c>
      <c r="C1621" s="445"/>
      <c r="D1621" s="446" t="s">
        <v>679</v>
      </c>
      <c r="E1621" s="446" t="s">
        <v>70</v>
      </c>
      <c r="F1621" s="446" t="s">
        <v>671</v>
      </c>
      <c r="G1621" s="447">
        <v>3</v>
      </c>
      <c r="H1621" s="448">
        <v>444.44</v>
      </c>
      <c r="I1621" s="447">
        <v>1333.33</v>
      </c>
      <c r="J1621" s="460">
        <v>3</v>
      </c>
      <c r="K1621" s="448">
        <v>103.45</v>
      </c>
      <c r="L1621" s="448">
        <v>310.35</v>
      </c>
      <c r="M1621" s="448">
        <f t="shared" si="50"/>
        <v>-1022.98</v>
      </c>
      <c r="N1621" s="448">
        <f t="shared" si="51"/>
        <v>-76.72</v>
      </c>
      <c r="O1621" s="461"/>
    </row>
    <row r="1622" s="419" customFormat="1" customHeight="1" spans="1:15">
      <c r="A1622" s="443" t="s">
        <v>3914</v>
      </c>
      <c r="B1622" s="444" t="s">
        <v>3915</v>
      </c>
      <c r="C1622" s="445"/>
      <c r="D1622" s="446" t="s">
        <v>679</v>
      </c>
      <c r="E1622" s="446" t="s">
        <v>70</v>
      </c>
      <c r="F1622" s="446" t="s">
        <v>671</v>
      </c>
      <c r="G1622" s="447">
        <v>3</v>
      </c>
      <c r="H1622" s="448">
        <v>42.74</v>
      </c>
      <c r="I1622" s="447">
        <v>128.21</v>
      </c>
      <c r="J1622" s="460">
        <v>3</v>
      </c>
      <c r="K1622" s="448">
        <v>9.95</v>
      </c>
      <c r="L1622" s="448">
        <v>29.85</v>
      </c>
      <c r="M1622" s="448">
        <f t="shared" si="50"/>
        <v>-98.36</v>
      </c>
      <c r="N1622" s="448">
        <f t="shared" si="51"/>
        <v>-76.72</v>
      </c>
      <c r="O1622" s="461"/>
    </row>
    <row r="1623" s="419" customFormat="1" customHeight="1" spans="1:15">
      <c r="A1623" s="443" t="s">
        <v>3916</v>
      </c>
      <c r="B1623" s="444" t="s">
        <v>3917</v>
      </c>
      <c r="C1623" s="445"/>
      <c r="D1623" s="446" t="s">
        <v>679</v>
      </c>
      <c r="E1623" s="446" t="s">
        <v>70</v>
      </c>
      <c r="F1623" s="446" t="s">
        <v>671</v>
      </c>
      <c r="G1623" s="447">
        <v>2</v>
      </c>
      <c r="H1623" s="448">
        <v>206.9</v>
      </c>
      <c r="I1623" s="447">
        <v>413.79</v>
      </c>
      <c r="J1623" s="460">
        <v>2</v>
      </c>
      <c r="K1623" s="448">
        <v>48.16</v>
      </c>
      <c r="L1623" s="448">
        <v>96.32</v>
      </c>
      <c r="M1623" s="448">
        <f t="shared" si="50"/>
        <v>-317.47</v>
      </c>
      <c r="N1623" s="448">
        <f t="shared" si="51"/>
        <v>-76.72</v>
      </c>
      <c r="O1623" s="461"/>
    </row>
    <row r="1624" s="419" customFormat="1" customHeight="1" spans="1:15">
      <c r="A1624" s="443" t="s">
        <v>3918</v>
      </c>
      <c r="B1624" s="444" t="s">
        <v>3919</v>
      </c>
      <c r="C1624" s="445"/>
      <c r="D1624" s="446" t="s">
        <v>679</v>
      </c>
      <c r="E1624" s="446" t="s">
        <v>70</v>
      </c>
      <c r="F1624" s="446" t="s">
        <v>671</v>
      </c>
      <c r="G1624" s="447">
        <v>1</v>
      </c>
      <c r="H1624" s="448">
        <v>1235.47</v>
      </c>
      <c r="I1624" s="447">
        <v>1235.47</v>
      </c>
      <c r="J1624" s="460">
        <v>1</v>
      </c>
      <c r="K1624" s="448">
        <v>287.57</v>
      </c>
      <c r="L1624" s="448">
        <v>287.57</v>
      </c>
      <c r="M1624" s="448">
        <f t="shared" si="50"/>
        <v>-947.9</v>
      </c>
      <c r="N1624" s="448">
        <f t="shared" si="51"/>
        <v>-76.72</v>
      </c>
      <c r="O1624" s="461"/>
    </row>
    <row r="1625" s="419" customFormat="1" customHeight="1" spans="1:15">
      <c r="A1625" s="443" t="s">
        <v>3920</v>
      </c>
      <c r="B1625" s="444" t="s">
        <v>3921</v>
      </c>
      <c r="C1625" s="445"/>
      <c r="D1625" s="446" t="s">
        <v>3075</v>
      </c>
      <c r="E1625" s="446" t="s">
        <v>70</v>
      </c>
      <c r="F1625" s="446" t="s">
        <v>671</v>
      </c>
      <c r="G1625" s="447">
        <v>1</v>
      </c>
      <c r="H1625" s="448">
        <v>3730.77</v>
      </c>
      <c r="I1625" s="447">
        <v>3730.77</v>
      </c>
      <c r="J1625" s="460">
        <v>1</v>
      </c>
      <c r="K1625" s="448">
        <v>868.37</v>
      </c>
      <c r="L1625" s="448">
        <v>868.37</v>
      </c>
      <c r="M1625" s="448">
        <f t="shared" si="50"/>
        <v>-2862.4</v>
      </c>
      <c r="N1625" s="448">
        <f t="shared" si="51"/>
        <v>-76.72</v>
      </c>
      <c r="O1625" s="461"/>
    </row>
    <row r="1626" s="419" customFormat="1" customHeight="1" spans="1:15">
      <c r="A1626" s="443" t="s">
        <v>3922</v>
      </c>
      <c r="B1626" s="444" t="s">
        <v>3923</v>
      </c>
      <c r="C1626" s="445"/>
      <c r="D1626" s="446" t="s">
        <v>679</v>
      </c>
      <c r="E1626" s="446" t="s">
        <v>667</v>
      </c>
      <c r="F1626" s="446" t="s">
        <v>671</v>
      </c>
      <c r="G1626" s="447">
        <v>1</v>
      </c>
      <c r="H1626" s="448">
        <v>5292.04</v>
      </c>
      <c r="I1626" s="447">
        <v>5292.04</v>
      </c>
      <c r="J1626" s="460">
        <v>1</v>
      </c>
      <c r="K1626" s="448">
        <v>1852.21</v>
      </c>
      <c r="L1626" s="448">
        <v>1852.21</v>
      </c>
      <c r="M1626" s="448">
        <f t="shared" si="50"/>
        <v>-3439.83</v>
      </c>
      <c r="N1626" s="448">
        <f t="shared" si="51"/>
        <v>-65</v>
      </c>
      <c r="O1626" s="461"/>
    </row>
    <row r="1627" s="419" customFormat="1" customHeight="1" spans="1:15">
      <c r="A1627" s="443" t="s">
        <v>3924</v>
      </c>
      <c r="B1627" s="444" t="s">
        <v>3925</v>
      </c>
      <c r="C1627" s="445"/>
      <c r="D1627" s="446" t="s">
        <v>698</v>
      </c>
      <c r="E1627" s="446" t="s">
        <v>70</v>
      </c>
      <c r="F1627" s="446" t="s">
        <v>671</v>
      </c>
      <c r="G1627" s="447">
        <v>1</v>
      </c>
      <c r="H1627" s="448">
        <v>415.93</v>
      </c>
      <c r="I1627" s="447">
        <v>415.93</v>
      </c>
      <c r="J1627" s="460">
        <v>1</v>
      </c>
      <c r="K1627" s="448">
        <v>96.81</v>
      </c>
      <c r="L1627" s="448">
        <v>96.81</v>
      </c>
      <c r="M1627" s="448">
        <f t="shared" si="50"/>
        <v>-319.12</v>
      </c>
      <c r="N1627" s="448">
        <f t="shared" si="51"/>
        <v>-76.72</v>
      </c>
      <c r="O1627" s="461"/>
    </row>
    <row r="1628" s="419" customFormat="1" customHeight="1" spans="1:15">
      <c r="A1628" s="443" t="s">
        <v>3926</v>
      </c>
      <c r="B1628" s="444" t="s">
        <v>3927</v>
      </c>
      <c r="C1628" s="445"/>
      <c r="D1628" s="446" t="s">
        <v>679</v>
      </c>
      <c r="E1628" s="446" t="s">
        <v>70</v>
      </c>
      <c r="F1628" s="446" t="s">
        <v>671</v>
      </c>
      <c r="G1628" s="447">
        <v>1</v>
      </c>
      <c r="H1628" s="448">
        <v>196.59</v>
      </c>
      <c r="I1628" s="447">
        <v>196.59</v>
      </c>
      <c r="J1628" s="460">
        <v>1</v>
      </c>
      <c r="K1628" s="448">
        <v>45.76</v>
      </c>
      <c r="L1628" s="448">
        <v>45.76</v>
      </c>
      <c r="M1628" s="448">
        <f t="shared" si="50"/>
        <v>-150.83</v>
      </c>
      <c r="N1628" s="448">
        <f t="shared" si="51"/>
        <v>-76.72</v>
      </c>
      <c r="O1628" s="461"/>
    </row>
    <row r="1629" s="419" customFormat="1" customHeight="1" spans="1:15">
      <c r="A1629" s="443" t="s">
        <v>3928</v>
      </c>
      <c r="B1629" s="444" t="s">
        <v>3929</v>
      </c>
      <c r="C1629" s="445"/>
      <c r="D1629" s="446" t="s">
        <v>679</v>
      </c>
      <c r="E1629" s="446" t="s">
        <v>70</v>
      </c>
      <c r="F1629" s="446" t="s">
        <v>671</v>
      </c>
      <c r="G1629" s="447">
        <v>3</v>
      </c>
      <c r="H1629" s="448">
        <v>1880.34</v>
      </c>
      <c r="I1629" s="447">
        <v>5641.02</v>
      </c>
      <c r="J1629" s="460">
        <v>3</v>
      </c>
      <c r="K1629" s="448">
        <v>437.67</v>
      </c>
      <c r="L1629" s="448">
        <v>1313.01</v>
      </c>
      <c r="M1629" s="448">
        <f t="shared" si="50"/>
        <v>-4328.01</v>
      </c>
      <c r="N1629" s="448">
        <f t="shared" si="51"/>
        <v>-76.72</v>
      </c>
      <c r="O1629" s="461"/>
    </row>
    <row r="1630" s="419" customFormat="1" customHeight="1" spans="1:15">
      <c r="A1630" s="443" t="s">
        <v>3930</v>
      </c>
      <c r="B1630" s="444" t="s">
        <v>3931</v>
      </c>
      <c r="C1630" s="445"/>
      <c r="D1630" s="446" t="s">
        <v>679</v>
      </c>
      <c r="E1630" s="446" t="s">
        <v>70</v>
      </c>
      <c r="F1630" s="446" t="s">
        <v>671</v>
      </c>
      <c r="G1630" s="447">
        <v>4</v>
      </c>
      <c r="H1630" s="448">
        <v>1837.61</v>
      </c>
      <c r="I1630" s="447">
        <v>7350.44</v>
      </c>
      <c r="J1630" s="460">
        <v>4</v>
      </c>
      <c r="K1630" s="448">
        <v>427.72</v>
      </c>
      <c r="L1630" s="448">
        <v>1710.88</v>
      </c>
      <c r="M1630" s="448">
        <f t="shared" si="50"/>
        <v>-5639.56</v>
      </c>
      <c r="N1630" s="448">
        <f t="shared" si="51"/>
        <v>-76.72</v>
      </c>
      <c r="O1630" s="461"/>
    </row>
    <row r="1631" s="419" customFormat="1" customHeight="1" spans="1:15">
      <c r="A1631" s="443" t="s">
        <v>3932</v>
      </c>
      <c r="B1631" s="444" t="s">
        <v>3933</v>
      </c>
      <c r="C1631" s="445"/>
      <c r="D1631" s="446" t="s">
        <v>679</v>
      </c>
      <c r="E1631" s="446" t="s">
        <v>70</v>
      </c>
      <c r="F1631" s="446" t="s">
        <v>671</v>
      </c>
      <c r="G1631" s="447">
        <v>2</v>
      </c>
      <c r="H1631" s="448">
        <v>2008.55</v>
      </c>
      <c r="I1631" s="447">
        <v>4017.09</v>
      </c>
      <c r="J1631" s="460">
        <v>2</v>
      </c>
      <c r="K1631" s="448">
        <v>467.51</v>
      </c>
      <c r="L1631" s="448">
        <v>935.02</v>
      </c>
      <c r="M1631" s="448">
        <f t="shared" si="50"/>
        <v>-3082.07</v>
      </c>
      <c r="N1631" s="448">
        <f t="shared" si="51"/>
        <v>-76.72</v>
      </c>
      <c r="O1631" s="461"/>
    </row>
    <row r="1632" s="419" customFormat="1" customHeight="1" spans="1:15">
      <c r="A1632" s="443" t="s">
        <v>3934</v>
      </c>
      <c r="B1632" s="444" t="s">
        <v>3935</v>
      </c>
      <c r="C1632" s="445"/>
      <c r="D1632" s="446" t="s">
        <v>679</v>
      </c>
      <c r="E1632" s="446" t="s">
        <v>70</v>
      </c>
      <c r="F1632" s="446" t="s">
        <v>671</v>
      </c>
      <c r="G1632" s="447">
        <v>1</v>
      </c>
      <c r="H1632" s="448">
        <v>7.5</v>
      </c>
      <c r="I1632" s="447">
        <v>7.5</v>
      </c>
      <c r="J1632" s="460">
        <v>1</v>
      </c>
      <c r="K1632" s="448">
        <v>1.75</v>
      </c>
      <c r="L1632" s="448">
        <v>1.75</v>
      </c>
      <c r="M1632" s="448">
        <f t="shared" si="50"/>
        <v>-5.75</v>
      </c>
      <c r="N1632" s="448">
        <f t="shared" si="51"/>
        <v>-76.67</v>
      </c>
      <c r="O1632" s="461"/>
    </row>
    <row r="1633" s="419" customFormat="1" customHeight="1" spans="1:15">
      <c r="A1633" s="443" t="s">
        <v>3936</v>
      </c>
      <c r="B1633" s="444" t="s">
        <v>3937</v>
      </c>
      <c r="C1633" s="445"/>
      <c r="D1633" s="446" t="s">
        <v>679</v>
      </c>
      <c r="E1633" s="446" t="s">
        <v>70</v>
      </c>
      <c r="F1633" s="446" t="s">
        <v>671</v>
      </c>
      <c r="G1633" s="447">
        <v>5</v>
      </c>
      <c r="H1633" s="448">
        <v>13.68</v>
      </c>
      <c r="I1633" s="447">
        <v>68.4</v>
      </c>
      <c r="J1633" s="460">
        <v>5</v>
      </c>
      <c r="K1633" s="448">
        <v>3.18</v>
      </c>
      <c r="L1633" s="448">
        <v>15.9</v>
      </c>
      <c r="M1633" s="448">
        <f t="shared" si="50"/>
        <v>-52.5</v>
      </c>
      <c r="N1633" s="448">
        <f t="shared" si="51"/>
        <v>-76.75</v>
      </c>
      <c r="O1633" s="461"/>
    </row>
    <row r="1634" s="419" customFormat="1" customHeight="1" spans="1:15">
      <c r="A1634" s="443" t="s">
        <v>3938</v>
      </c>
      <c r="B1634" s="444" t="s">
        <v>3939</v>
      </c>
      <c r="C1634" s="445"/>
      <c r="D1634" s="446" t="s">
        <v>679</v>
      </c>
      <c r="E1634" s="446" t="s">
        <v>70</v>
      </c>
      <c r="F1634" s="446" t="s">
        <v>671</v>
      </c>
      <c r="G1634" s="447">
        <v>10</v>
      </c>
      <c r="H1634" s="448">
        <v>61.54</v>
      </c>
      <c r="I1634" s="447">
        <v>615.37</v>
      </c>
      <c r="J1634" s="460">
        <v>10</v>
      </c>
      <c r="K1634" s="448">
        <v>14.32</v>
      </c>
      <c r="L1634" s="448">
        <v>143.2</v>
      </c>
      <c r="M1634" s="448">
        <f t="shared" si="50"/>
        <v>-472.17</v>
      </c>
      <c r="N1634" s="448">
        <f t="shared" si="51"/>
        <v>-76.73</v>
      </c>
      <c r="O1634" s="461"/>
    </row>
    <row r="1635" s="419" customFormat="1" customHeight="1" spans="1:15">
      <c r="A1635" s="443" t="s">
        <v>3940</v>
      </c>
      <c r="B1635" s="444" t="s">
        <v>3941</v>
      </c>
      <c r="C1635" s="445"/>
      <c r="D1635" s="446" t="s">
        <v>679</v>
      </c>
      <c r="E1635" s="446" t="s">
        <v>70</v>
      </c>
      <c r="F1635" s="446" t="s">
        <v>671</v>
      </c>
      <c r="G1635" s="447">
        <v>1</v>
      </c>
      <c r="H1635" s="448">
        <v>102.56</v>
      </c>
      <c r="I1635" s="447">
        <v>102.56</v>
      </c>
      <c r="J1635" s="460">
        <v>1</v>
      </c>
      <c r="K1635" s="448">
        <v>23.87</v>
      </c>
      <c r="L1635" s="448">
        <v>23.87</v>
      </c>
      <c r="M1635" s="448">
        <f t="shared" si="50"/>
        <v>-78.69</v>
      </c>
      <c r="N1635" s="448">
        <f t="shared" si="51"/>
        <v>-76.73</v>
      </c>
      <c r="O1635" s="461"/>
    </row>
    <row r="1636" s="419" customFormat="1" customHeight="1" spans="1:15">
      <c r="A1636" s="443" t="s">
        <v>3942</v>
      </c>
      <c r="B1636" s="444" t="s">
        <v>3943</v>
      </c>
      <c r="C1636" s="445"/>
      <c r="D1636" s="446" t="s">
        <v>679</v>
      </c>
      <c r="E1636" s="446" t="s">
        <v>70</v>
      </c>
      <c r="F1636" s="446" t="s">
        <v>671</v>
      </c>
      <c r="G1636" s="447">
        <v>83</v>
      </c>
      <c r="H1636" s="448">
        <v>0.85</v>
      </c>
      <c r="I1636" s="447">
        <v>70.55</v>
      </c>
      <c r="J1636" s="460">
        <v>83</v>
      </c>
      <c r="K1636" s="448">
        <v>0.2</v>
      </c>
      <c r="L1636" s="448">
        <v>16.6</v>
      </c>
      <c r="M1636" s="448">
        <f t="shared" si="50"/>
        <v>-53.95</v>
      </c>
      <c r="N1636" s="448">
        <f t="shared" si="51"/>
        <v>-76.47</v>
      </c>
      <c r="O1636" s="461"/>
    </row>
    <row r="1637" s="419" customFormat="1" customHeight="1" spans="1:15">
      <c r="A1637" s="443" t="s">
        <v>3944</v>
      </c>
      <c r="B1637" s="444" t="s">
        <v>3945</v>
      </c>
      <c r="C1637" s="445"/>
      <c r="D1637" s="446" t="s">
        <v>679</v>
      </c>
      <c r="E1637" s="446" t="s">
        <v>667</v>
      </c>
      <c r="F1637" s="446" t="s">
        <v>671</v>
      </c>
      <c r="G1637" s="447">
        <v>2</v>
      </c>
      <c r="H1637" s="448">
        <v>1661.95</v>
      </c>
      <c r="I1637" s="447">
        <v>3323.89</v>
      </c>
      <c r="J1637" s="460">
        <v>2</v>
      </c>
      <c r="K1637" s="448">
        <v>581.68</v>
      </c>
      <c r="L1637" s="448">
        <v>1163.36</v>
      </c>
      <c r="M1637" s="448">
        <f t="shared" si="50"/>
        <v>-2160.53</v>
      </c>
      <c r="N1637" s="448">
        <f t="shared" si="51"/>
        <v>-65</v>
      </c>
      <c r="O1637" s="461"/>
    </row>
    <row r="1638" s="419" customFormat="1" customHeight="1" spans="1:15">
      <c r="A1638" s="443" t="s">
        <v>3946</v>
      </c>
      <c r="B1638" s="444" t="s">
        <v>3947</v>
      </c>
      <c r="C1638" s="445"/>
      <c r="D1638" s="446" t="s">
        <v>3075</v>
      </c>
      <c r="E1638" s="446" t="s">
        <v>667</v>
      </c>
      <c r="F1638" s="446" t="s">
        <v>671</v>
      </c>
      <c r="G1638" s="447">
        <v>2</v>
      </c>
      <c r="H1638" s="448">
        <v>1295.58</v>
      </c>
      <c r="I1638" s="447">
        <v>2591.15</v>
      </c>
      <c r="J1638" s="460">
        <v>2</v>
      </c>
      <c r="K1638" s="448">
        <v>453.45</v>
      </c>
      <c r="L1638" s="448">
        <v>906.9</v>
      </c>
      <c r="M1638" s="448">
        <f t="shared" si="50"/>
        <v>-1684.25</v>
      </c>
      <c r="N1638" s="448">
        <f t="shared" si="51"/>
        <v>-65</v>
      </c>
      <c r="O1638" s="461"/>
    </row>
    <row r="1639" s="419" customFormat="1" customHeight="1" spans="1:15">
      <c r="A1639" s="443" t="s">
        <v>3948</v>
      </c>
      <c r="B1639" s="444" t="s">
        <v>3949</v>
      </c>
      <c r="C1639" s="445"/>
      <c r="D1639" s="446" t="s">
        <v>3075</v>
      </c>
      <c r="E1639" s="446" t="s">
        <v>667</v>
      </c>
      <c r="F1639" s="446" t="s">
        <v>671</v>
      </c>
      <c r="G1639" s="447">
        <v>2</v>
      </c>
      <c r="H1639" s="448">
        <v>4153.98</v>
      </c>
      <c r="I1639" s="447">
        <v>8307.96</v>
      </c>
      <c r="J1639" s="460">
        <v>2</v>
      </c>
      <c r="K1639" s="448">
        <v>1453.89</v>
      </c>
      <c r="L1639" s="448">
        <v>2907.78</v>
      </c>
      <c r="M1639" s="448">
        <f t="shared" si="50"/>
        <v>-5400.18</v>
      </c>
      <c r="N1639" s="448">
        <f t="shared" si="51"/>
        <v>-65</v>
      </c>
      <c r="O1639" s="461"/>
    </row>
    <row r="1640" s="419" customFormat="1" customHeight="1" spans="1:15">
      <c r="A1640" s="443" t="s">
        <v>3950</v>
      </c>
      <c r="B1640" s="444" t="s">
        <v>3951</v>
      </c>
      <c r="C1640" s="445"/>
      <c r="D1640" s="446" t="s">
        <v>679</v>
      </c>
      <c r="E1640" s="446" t="s">
        <v>70</v>
      </c>
      <c r="F1640" s="446" t="s">
        <v>671</v>
      </c>
      <c r="G1640" s="447">
        <v>1</v>
      </c>
      <c r="H1640" s="448">
        <v>3974.36</v>
      </c>
      <c r="I1640" s="447">
        <v>3974.36</v>
      </c>
      <c r="J1640" s="460">
        <v>1</v>
      </c>
      <c r="K1640" s="448">
        <v>925.07</v>
      </c>
      <c r="L1640" s="448">
        <v>925.07</v>
      </c>
      <c r="M1640" s="448">
        <f t="shared" si="50"/>
        <v>-3049.29</v>
      </c>
      <c r="N1640" s="448">
        <f t="shared" si="51"/>
        <v>-76.72</v>
      </c>
      <c r="O1640" s="461"/>
    </row>
    <row r="1641" s="419" customFormat="1" customHeight="1" spans="1:15">
      <c r="A1641" s="443" t="s">
        <v>3952</v>
      </c>
      <c r="B1641" s="444" t="s">
        <v>3953</v>
      </c>
      <c r="C1641" s="445"/>
      <c r="D1641" s="446" t="s">
        <v>3075</v>
      </c>
      <c r="E1641" s="446" t="s">
        <v>667</v>
      </c>
      <c r="F1641" s="446" t="s">
        <v>671</v>
      </c>
      <c r="G1641" s="447">
        <v>2</v>
      </c>
      <c r="H1641" s="448">
        <v>482.3</v>
      </c>
      <c r="I1641" s="447">
        <v>964.6</v>
      </c>
      <c r="J1641" s="460">
        <v>2</v>
      </c>
      <c r="K1641" s="448">
        <v>168.81</v>
      </c>
      <c r="L1641" s="448">
        <v>337.62</v>
      </c>
      <c r="M1641" s="448">
        <f t="shared" si="50"/>
        <v>-626.98</v>
      </c>
      <c r="N1641" s="448">
        <f t="shared" si="51"/>
        <v>-65</v>
      </c>
      <c r="O1641" s="461"/>
    </row>
    <row r="1642" s="419" customFormat="1" customHeight="1" spans="1:15">
      <c r="A1642" s="443" t="s">
        <v>3954</v>
      </c>
      <c r="B1642" s="444" t="s">
        <v>3955</v>
      </c>
      <c r="C1642" s="445"/>
      <c r="D1642" s="446" t="s">
        <v>679</v>
      </c>
      <c r="E1642" s="446" t="s">
        <v>667</v>
      </c>
      <c r="F1642" s="446" t="s">
        <v>671</v>
      </c>
      <c r="G1642" s="447">
        <v>2</v>
      </c>
      <c r="H1642" s="448">
        <v>6991.15</v>
      </c>
      <c r="I1642" s="447">
        <v>13982.3</v>
      </c>
      <c r="J1642" s="460">
        <v>2</v>
      </c>
      <c r="K1642" s="448">
        <v>2446.9</v>
      </c>
      <c r="L1642" s="448">
        <v>4893.8</v>
      </c>
      <c r="M1642" s="448">
        <f t="shared" si="50"/>
        <v>-9088.5</v>
      </c>
      <c r="N1642" s="448">
        <f t="shared" si="51"/>
        <v>-65</v>
      </c>
      <c r="O1642" s="461"/>
    </row>
    <row r="1643" s="419" customFormat="1" customHeight="1" spans="1:15">
      <c r="A1643" s="443" t="s">
        <v>3956</v>
      </c>
      <c r="B1643" s="444" t="s">
        <v>3957</v>
      </c>
      <c r="C1643" s="445"/>
      <c r="D1643" s="446" t="s">
        <v>3075</v>
      </c>
      <c r="E1643" s="446" t="s">
        <v>70</v>
      </c>
      <c r="F1643" s="446" t="s">
        <v>671</v>
      </c>
      <c r="G1643" s="447">
        <v>1</v>
      </c>
      <c r="H1643" s="448">
        <v>8584.07</v>
      </c>
      <c r="I1643" s="447">
        <v>8584.07</v>
      </c>
      <c r="J1643" s="460">
        <v>1</v>
      </c>
      <c r="K1643" s="448">
        <v>1998.03</v>
      </c>
      <c r="L1643" s="448">
        <v>1998.03</v>
      </c>
      <c r="M1643" s="448">
        <f t="shared" si="50"/>
        <v>-6586.04</v>
      </c>
      <c r="N1643" s="448">
        <f t="shared" si="51"/>
        <v>-76.72</v>
      </c>
      <c r="O1643" s="461"/>
    </row>
    <row r="1644" s="419" customFormat="1" customHeight="1" spans="1:15">
      <c r="A1644" s="443" t="s">
        <v>3958</v>
      </c>
      <c r="B1644" s="444" t="s">
        <v>3959</v>
      </c>
      <c r="C1644" s="445"/>
      <c r="D1644" s="446" t="s">
        <v>679</v>
      </c>
      <c r="E1644" s="446" t="s">
        <v>70</v>
      </c>
      <c r="F1644" s="446" t="s">
        <v>671</v>
      </c>
      <c r="G1644" s="447">
        <v>1</v>
      </c>
      <c r="H1644" s="448">
        <v>23068.95</v>
      </c>
      <c r="I1644" s="447">
        <v>23068.95</v>
      </c>
      <c r="J1644" s="460">
        <v>1</v>
      </c>
      <c r="K1644" s="448">
        <v>5369.53</v>
      </c>
      <c r="L1644" s="448">
        <v>5369.53</v>
      </c>
      <c r="M1644" s="448">
        <f t="shared" si="50"/>
        <v>-17699.42</v>
      </c>
      <c r="N1644" s="448">
        <f t="shared" si="51"/>
        <v>-76.72</v>
      </c>
      <c r="O1644" s="461"/>
    </row>
    <row r="1645" s="419" customFormat="1" customHeight="1" spans="1:15">
      <c r="A1645" s="443" t="s">
        <v>3960</v>
      </c>
      <c r="B1645" s="444" t="s">
        <v>3961</v>
      </c>
      <c r="C1645" s="445"/>
      <c r="D1645" s="446" t="s">
        <v>679</v>
      </c>
      <c r="E1645" s="446" t="s">
        <v>70</v>
      </c>
      <c r="F1645" s="446" t="s">
        <v>671</v>
      </c>
      <c r="G1645" s="447">
        <v>1</v>
      </c>
      <c r="H1645" s="448">
        <v>3011.11</v>
      </c>
      <c r="I1645" s="447">
        <v>3011.11</v>
      </c>
      <c r="J1645" s="460">
        <v>1</v>
      </c>
      <c r="K1645" s="448">
        <v>700.87</v>
      </c>
      <c r="L1645" s="448">
        <v>700.87</v>
      </c>
      <c r="M1645" s="448">
        <f t="shared" si="50"/>
        <v>-2310.24</v>
      </c>
      <c r="N1645" s="448">
        <f t="shared" si="51"/>
        <v>-76.72</v>
      </c>
      <c r="O1645" s="461"/>
    </row>
    <row r="1646" s="419" customFormat="1" customHeight="1" spans="1:15">
      <c r="A1646" s="443" t="s">
        <v>3962</v>
      </c>
      <c r="B1646" s="444" t="s">
        <v>3963</v>
      </c>
      <c r="C1646" s="445"/>
      <c r="D1646" s="446" t="s">
        <v>679</v>
      </c>
      <c r="E1646" s="446" t="s">
        <v>70</v>
      </c>
      <c r="F1646" s="446" t="s">
        <v>671</v>
      </c>
      <c r="G1646" s="447">
        <v>2</v>
      </c>
      <c r="H1646" s="448">
        <v>2441.88</v>
      </c>
      <c r="I1646" s="447">
        <v>4883.76</v>
      </c>
      <c r="J1646" s="460">
        <v>2</v>
      </c>
      <c r="K1646" s="448">
        <v>568.37</v>
      </c>
      <c r="L1646" s="448">
        <v>1136.74</v>
      </c>
      <c r="M1646" s="448">
        <f t="shared" si="50"/>
        <v>-3747.02</v>
      </c>
      <c r="N1646" s="448">
        <f t="shared" si="51"/>
        <v>-76.72</v>
      </c>
      <c r="O1646" s="461"/>
    </row>
    <row r="1647" s="419" customFormat="1" customHeight="1" spans="1:15">
      <c r="A1647" s="443" t="s">
        <v>3964</v>
      </c>
      <c r="B1647" s="444" t="s">
        <v>3965</v>
      </c>
      <c r="C1647" s="445"/>
      <c r="D1647" s="446" t="s">
        <v>3075</v>
      </c>
      <c r="E1647" s="446" t="s">
        <v>70</v>
      </c>
      <c r="F1647" s="446" t="s">
        <v>671</v>
      </c>
      <c r="G1647" s="447">
        <v>1</v>
      </c>
      <c r="H1647" s="448">
        <v>5073.5</v>
      </c>
      <c r="I1647" s="447">
        <v>5073.5</v>
      </c>
      <c r="J1647" s="460">
        <v>1</v>
      </c>
      <c r="K1647" s="448">
        <v>1180.91</v>
      </c>
      <c r="L1647" s="448">
        <v>1180.91</v>
      </c>
      <c r="M1647" s="448">
        <f t="shared" si="50"/>
        <v>-3892.59</v>
      </c>
      <c r="N1647" s="448">
        <f t="shared" si="51"/>
        <v>-76.72</v>
      </c>
      <c r="O1647" s="461"/>
    </row>
    <row r="1648" s="419" customFormat="1" customHeight="1" spans="1:15">
      <c r="A1648" s="443" t="s">
        <v>3966</v>
      </c>
      <c r="B1648" s="444" t="s">
        <v>3967</v>
      </c>
      <c r="C1648" s="445"/>
      <c r="D1648" s="446" t="s">
        <v>679</v>
      </c>
      <c r="E1648" s="446" t="s">
        <v>70</v>
      </c>
      <c r="F1648" s="446" t="s">
        <v>671</v>
      </c>
      <c r="G1648" s="447">
        <v>5</v>
      </c>
      <c r="H1648" s="448">
        <v>611.11</v>
      </c>
      <c r="I1648" s="447">
        <v>3055.56</v>
      </c>
      <c r="J1648" s="460">
        <v>5</v>
      </c>
      <c r="K1648" s="448">
        <v>142.24</v>
      </c>
      <c r="L1648" s="448">
        <v>711.2</v>
      </c>
      <c r="M1648" s="448">
        <f t="shared" si="50"/>
        <v>-2344.36</v>
      </c>
      <c r="N1648" s="448">
        <f t="shared" si="51"/>
        <v>-76.72</v>
      </c>
      <c r="O1648" s="461"/>
    </row>
    <row r="1649" s="419" customFormat="1" customHeight="1" spans="1:15">
      <c r="A1649" s="443" t="s">
        <v>3968</v>
      </c>
      <c r="B1649" s="444" t="s">
        <v>3969</v>
      </c>
      <c r="C1649" s="445"/>
      <c r="D1649" s="446" t="s">
        <v>679</v>
      </c>
      <c r="E1649" s="446" t="s">
        <v>667</v>
      </c>
      <c r="F1649" s="446" t="s">
        <v>671</v>
      </c>
      <c r="G1649" s="447">
        <v>2</v>
      </c>
      <c r="H1649" s="448">
        <v>1478.62</v>
      </c>
      <c r="I1649" s="447">
        <v>2957.23</v>
      </c>
      <c r="J1649" s="460">
        <v>2</v>
      </c>
      <c r="K1649" s="448">
        <v>517.52</v>
      </c>
      <c r="L1649" s="448">
        <v>1035.04</v>
      </c>
      <c r="M1649" s="448">
        <f t="shared" si="50"/>
        <v>-1922.19</v>
      </c>
      <c r="N1649" s="448">
        <f t="shared" si="51"/>
        <v>-65</v>
      </c>
      <c r="O1649" s="461"/>
    </row>
    <row r="1650" s="419" customFormat="1" customHeight="1" spans="1:15">
      <c r="A1650" s="443" t="s">
        <v>3970</v>
      </c>
      <c r="B1650" s="444" t="s">
        <v>3971</v>
      </c>
      <c r="C1650" s="445"/>
      <c r="D1650" s="446" t="s">
        <v>679</v>
      </c>
      <c r="E1650" s="446" t="s">
        <v>70</v>
      </c>
      <c r="F1650" s="446" t="s">
        <v>671</v>
      </c>
      <c r="G1650" s="447">
        <v>2</v>
      </c>
      <c r="H1650" s="448">
        <v>1386.22</v>
      </c>
      <c r="I1650" s="447">
        <v>2772.43</v>
      </c>
      <c r="J1650" s="460">
        <v>2</v>
      </c>
      <c r="K1650" s="448">
        <v>322.66</v>
      </c>
      <c r="L1650" s="448">
        <v>645.32</v>
      </c>
      <c r="M1650" s="448">
        <f t="shared" si="50"/>
        <v>-2127.11</v>
      </c>
      <c r="N1650" s="448">
        <f t="shared" si="51"/>
        <v>-76.72</v>
      </c>
      <c r="O1650" s="461"/>
    </row>
    <row r="1651" s="419" customFormat="1" customHeight="1" spans="1:15">
      <c r="A1651" s="443" t="s">
        <v>3972</v>
      </c>
      <c r="B1651" s="444" t="s">
        <v>3973</v>
      </c>
      <c r="C1651" s="445"/>
      <c r="D1651" s="446" t="s">
        <v>679</v>
      </c>
      <c r="E1651" s="446" t="s">
        <v>70</v>
      </c>
      <c r="F1651" s="446" t="s">
        <v>671</v>
      </c>
      <c r="G1651" s="447">
        <v>6</v>
      </c>
      <c r="H1651" s="448">
        <v>1230.96</v>
      </c>
      <c r="I1651" s="447">
        <v>7385.75</v>
      </c>
      <c r="J1651" s="460">
        <v>6</v>
      </c>
      <c r="K1651" s="448">
        <v>286.52</v>
      </c>
      <c r="L1651" s="448">
        <v>1719.12</v>
      </c>
      <c r="M1651" s="448">
        <f t="shared" si="50"/>
        <v>-5666.63</v>
      </c>
      <c r="N1651" s="448">
        <f t="shared" si="51"/>
        <v>-76.72</v>
      </c>
      <c r="O1651" s="461"/>
    </row>
    <row r="1652" s="419" customFormat="1" customHeight="1" spans="1:15">
      <c r="A1652" s="443" t="s">
        <v>3974</v>
      </c>
      <c r="B1652" s="444" t="s">
        <v>3975</v>
      </c>
      <c r="C1652" s="445"/>
      <c r="D1652" s="446" t="s">
        <v>679</v>
      </c>
      <c r="E1652" s="446" t="s">
        <v>70</v>
      </c>
      <c r="F1652" s="446" t="s">
        <v>671</v>
      </c>
      <c r="G1652" s="447">
        <v>1</v>
      </c>
      <c r="H1652" s="448">
        <v>3410.26</v>
      </c>
      <c r="I1652" s="447">
        <v>3410.26</v>
      </c>
      <c r="J1652" s="460">
        <v>1</v>
      </c>
      <c r="K1652" s="448">
        <v>793.77</v>
      </c>
      <c r="L1652" s="448">
        <v>793.77</v>
      </c>
      <c r="M1652" s="448">
        <f t="shared" si="50"/>
        <v>-2616.49</v>
      </c>
      <c r="N1652" s="448">
        <f t="shared" si="51"/>
        <v>-76.72</v>
      </c>
      <c r="O1652" s="461"/>
    </row>
    <row r="1653" s="419" customFormat="1" customHeight="1" spans="1:15">
      <c r="A1653" s="443" t="s">
        <v>3976</v>
      </c>
      <c r="B1653" s="444" t="s">
        <v>3977</v>
      </c>
      <c r="C1653" s="445"/>
      <c r="D1653" s="446" t="s">
        <v>679</v>
      </c>
      <c r="E1653" s="446" t="s">
        <v>70</v>
      </c>
      <c r="F1653" s="446" t="s">
        <v>671</v>
      </c>
      <c r="G1653" s="447">
        <v>1</v>
      </c>
      <c r="H1653" s="448">
        <v>58.12</v>
      </c>
      <c r="I1653" s="447">
        <v>58.12</v>
      </c>
      <c r="J1653" s="460">
        <v>1</v>
      </c>
      <c r="K1653" s="448">
        <v>13.53</v>
      </c>
      <c r="L1653" s="448">
        <v>13.53</v>
      </c>
      <c r="M1653" s="448">
        <f t="shared" si="50"/>
        <v>-44.59</v>
      </c>
      <c r="N1653" s="448">
        <f t="shared" si="51"/>
        <v>-76.72</v>
      </c>
      <c r="O1653" s="461"/>
    </row>
    <row r="1654" s="419" customFormat="1" customHeight="1" spans="1:15">
      <c r="A1654" s="443" t="s">
        <v>3978</v>
      </c>
      <c r="B1654" s="444" t="s">
        <v>3979</v>
      </c>
      <c r="C1654" s="445"/>
      <c r="D1654" s="446" t="s">
        <v>698</v>
      </c>
      <c r="E1654" s="446" t="s">
        <v>667</v>
      </c>
      <c r="F1654" s="446" t="s">
        <v>671</v>
      </c>
      <c r="G1654" s="447">
        <v>2</v>
      </c>
      <c r="H1654" s="448">
        <v>407.08</v>
      </c>
      <c r="I1654" s="447">
        <v>814.16</v>
      </c>
      <c r="J1654" s="460">
        <v>2</v>
      </c>
      <c r="K1654" s="448">
        <v>142.48</v>
      </c>
      <c r="L1654" s="448">
        <v>284.96</v>
      </c>
      <c r="M1654" s="448">
        <f t="shared" si="50"/>
        <v>-529.2</v>
      </c>
      <c r="N1654" s="448">
        <f t="shared" si="51"/>
        <v>-65</v>
      </c>
      <c r="O1654" s="461"/>
    </row>
    <row r="1655" s="419" customFormat="1" customHeight="1" spans="1:15">
      <c r="A1655" s="443" t="s">
        <v>3980</v>
      </c>
      <c r="B1655" s="444" t="s">
        <v>3981</v>
      </c>
      <c r="C1655" s="445"/>
      <c r="D1655" s="446" t="s">
        <v>679</v>
      </c>
      <c r="E1655" s="446" t="s">
        <v>70</v>
      </c>
      <c r="F1655" s="446" t="s">
        <v>671</v>
      </c>
      <c r="G1655" s="447">
        <v>13</v>
      </c>
      <c r="H1655" s="448">
        <v>58.12</v>
      </c>
      <c r="I1655" s="447">
        <v>755.55</v>
      </c>
      <c r="J1655" s="460">
        <v>13</v>
      </c>
      <c r="K1655" s="448">
        <v>13.53</v>
      </c>
      <c r="L1655" s="448">
        <v>175.89</v>
      </c>
      <c r="M1655" s="448">
        <f t="shared" si="50"/>
        <v>-579.66</v>
      </c>
      <c r="N1655" s="448">
        <f t="shared" si="51"/>
        <v>-76.72</v>
      </c>
      <c r="O1655" s="461"/>
    </row>
    <row r="1656" s="419" customFormat="1" customHeight="1" spans="1:15">
      <c r="A1656" s="443" t="s">
        <v>3982</v>
      </c>
      <c r="B1656" s="444" t="s">
        <v>3983</v>
      </c>
      <c r="C1656" s="445"/>
      <c r="D1656" s="446" t="s">
        <v>1934</v>
      </c>
      <c r="E1656" s="446" t="s">
        <v>70</v>
      </c>
      <c r="F1656" s="446" t="s">
        <v>671</v>
      </c>
      <c r="G1656" s="447">
        <v>80</v>
      </c>
      <c r="H1656" s="448">
        <v>4.15</v>
      </c>
      <c r="I1656" s="447">
        <v>331.62</v>
      </c>
      <c r="J1656" s="460">
        <v>80</v>
      </c>
      <c r="K1656" s="448">
        <v>0.97</v>
      </c>
      <c r="L1656" s="448">
        <v>77.6</v>
      </c>
      <c r="M1656" s="448">
        <f t="shared" si="50"/>
        <v>-254.02</v>
      </c>
      <c r="N1656" s="448">
        <f t="shared" si="51"/>
        <v>-76.6</v>
      </c>
      <c r="O1656" s="461"/>
    </row>
    <row r="1657" s="419" customFormat="1" customHeight="1" spans="1:15">
      <c r="A1657" s="443" t="s">
        <v>3984</v>
      </c>
      <c r="B1657" s="444" t="s">
        <v>3985</v>
      </c>
      <c r="C1657" s="445"/>
      <c r="D1657" s="446" t="s">
        <v>679</v>
      </c>
      <c r="E1657" s="446" t="s">
        <v>70</v>
      </c>
      <c r="F1657" s="446" t="s">
        <v>671</v>
      </c>
      <c r="G1657" s="447">
        <v>8</v>
      </c>
      <c r="H1657" s="448">
        <v>225.83</v>
      </c>
      <c r="I1657" s="447">
        <v>1806.61</v>
      </c>
      <c r="J1657" s="460">
        <v>8</v>
      </c>
      <c r="K1657" s="448">
        <v>52.56</v>
      </c>
      <c r="L1657" s="448">
        <v>420.48</v>
      </c>
      <c r="M1657" s="448">
        <f t="shared" si="50"/>
        <v>-1386.13</v>
      </c>
      <c r="N1657" s="448">
        <f t="shared" si="51"/>
        <v>-76.73</v>
      </c>
      <c r="O1657" s="461"/>
    </row>
    <row r="1658" s="419" customFormat="1" customHeight="1" spans="1:15">
      <c r="A1658" s="443" t="s">
        <v>3986</v>
      </c>
      <c r="B1658" s="444" t="s">
        <v>3987</v>
      </c>
      <c r="C1658" s="445"/>
      <c r="D1658" s="446" t="s">
        <v>679</v>
      </c>
      <c r="E1658" s="446" t="s">
        <v>667</v>
      </c>
      <c r="F1658" s="446" t="s">
        <v>671</v>
      </c>
      <c r="G1658" s="447">
        <v>3</v>
      </c>
      <c r="H1658" s="448">
        <v>345.95</v>
      </c>
      <c r="I1658" s="447">
        <v>1037.84</v>
      </c>
      <c r="J1658" s="460">
        <v>3</v>
      </c>
      <c r="K1658" s="448">
        <v>121.08</v>
      </c>
      <c r="L1658" s="448">
        <v>363.24</v>
      </c>
      <c r="M1658" s="448">
        <f t="shared" si="50"/>
        <v>-674.6</v>
      </c>
      <c r="N1658" s="448">
        <f t="shared" si="51"/>
        <v>-65</v>
      </c>
      <c r="O1658" s="461"/>
    </row>
    <row r="1659" s="419" customFormat="1" customHeight="1" spans="1:15">
      <c r="A1659" s="443" t="s">
        <v>3988</v>
      </c>
      <c r="B1659" s="444" t="s">
        <v>3989</v>
      </c>
      <c r="C1659" s="445"/>
      <c r="D1659" s="446" t="s">
        <v>679</v>
      </c>
      <c r="E1659" s="446" t="s">
        <v>70</v>
      </c>
      <c r="F1659" s="446" t="s">
        <v>671</v>
      </c>
      <c r="G1659" s="447">
        <v>5</v>
      </c>
      <c r="H1659" s="448">
        <v>508.55</v>
      </c>
      <c r="I1659" s="447">
        <v>2542.74</v>
      </c>
      <c r="J1659" s="460">
        <v>5</v>
      </c>
      <c r="K1659" s="448">
        <v>118.37</v>
      </c>
      <c r="L1659" s="448">
        <v>591.85</v>
      </c>
      <c r="M1659" s="448">
        <f t="shared" si="50"/>
        <v>-1950.89</v>
      </c>
      <c r="N1659" s="448">
        <f t="shared" si="51"/>
        <v>-76.72</v>
      </c>
      <c r="O1659" s="461"/>
    </row>
    <row r="1660" s="419" customFormat="1" customHeight="1" spans="1:15">
      <c r="A1660" s="443" t="s">
        <v>3990</v>
      </c>
      <c r="B1660" s="444" t="s">
        <v>3991</v>
      </c>
      <c r="C1660" s="445"/>
      <c r="D1660" s="446" t="s">
        <v>679</v>
      </c>
      <c r="E1660" s="446" t="s">
        <v>70</v>
      </c>
      <c r="F1660" s="446" t="s">
        <v>671</v>
      </c>
      <c r="G1660" s="447">
        <v>2</v>
      </c>
      <c r="H1660" s="448">
        <v>318.97</v>
      </c>
      <c r="I1660" s="447">
        <v>637.93</v>
      </c>
      <c r="J1660" s="460">
        <v>2</v>
      </c>
      <c r="K1660" s="448">
        <v>74.24</v>
      </c>
      <c r="L1660" s="448">
        <v>148.48</v>
      </c>
      <c r="M1660" s="448">
        <f t="shared" si="50"/>
        <v>-489.45</v>
      </c>
      <c r="N1660" s="448">
        <f t="shared" si="51"/>
        <v>-76.72</v>
      </c>
      <c r="O1660" s="461"/>
    </row>
    <row r="1661" s="419" customFormat="1" customHeight="1" spans="1:15">
      <c r="A1661" s="443" t="s">
        <v>3992</v>
      </c>
      <c r="B1661" s="444" t="s">
        <v>3993</v>
      </c>
      <c r="C1661" s="445"/>
      <c r="D1661" s="446" t="s">
        <v>679</v>
      </c>
      <c r="E1661" s="446" t="s">
        <v>70</v>
      </c>
      <c r="F1661" s="446" t="s">
        <v>671</v>
      </c>
      <c r="G1661" s="447">
        <v>2</v>
      </c>
      <c r="H1661" s="448">
        <v>183.76</v>
      </c>
      <c r="I1661" s="447">
        <v>367.52</v>
      </c>
      <c r="J1661" s="460">
        <v>2</v>
      </c>
      <c r="K1661" s="448">
        <v>42.77</v>
      </c>
      <c r="L1661" s="448">
        <v>85.54</v>
      </c>
      <c r="M1661" s="448">
        <f t="shared" si="50"/>
        <v>-281.98</v>
      </c>
      <c r="N1661" s="448">
        <f t="shared" si="51"/>
        <v>-76.73</v>
      </c>
      <c r="O1661" s="461"/>
    </row>
    <row r="1662" s="419" customFormat="1" customHeight="1" spans="1:15">
      <c r="A1662" s="443" t="s">
        <v>3994</v>
      </c>
      <c r="B1662" s="444" t="s">
        <v>3995</v>
      </c>
      <c r="C1662" s="445"/>
      <c r="D1662" s="446" t="s">
        <v>679</v>
      </c>
      <c r="E1662" s="446" t="s">
        <v>70</v>
      </c>
      <c r="F1662" s="446" t="s">
        <v>671</v>
      </c>
      <c r="G1662" s="447">
        <v>2</v>
      </c>
      <c r="H1662" s="448">
        <v>154.53</v>
      </c>
      <c r="I1662" s="447">
        <v>309.06</v>
      </c>
      <c r="J1662" s="460">
        <v>2</v>
      </c>
      <c r="K1662" s="448">
        <v>35.97</v>
      </c>
      <c r="L1662" s="448">
        <v>71.94</v>
      </c>
      <c r="M1662" s="448">
        <f t="shared" si="50"/>
        <v>-237.12</v>
      </c>
      <c r="N1662" s="448">
        <f t="shared" si="51"/>
        <v>-76.72</v>
      </c>
      <c r="O1662" s="461"/>
    </row>
    <row r="1663" s="419" customFormat="1" customHeight="1" spans="1:15">
      <c r="A1663" s="443" t="s">
        <v>3996</v>
      </c>
      <c r="B1663" s="444" t="s">
        <v>3997</v>
      </c>
      <c r="C1663" s="445"/>
      <c r="D1663" s="446" t="s">
        <v>679</v>
      </c>
      <c r="E1663" s="446" t="s">
        <v>70</v>
      </c>
      <c r="F1663" s="446" t="s">
        <v>671</v>
      </c>
      <c r="G1663" s="447">
        <v>8</v>
      </c>
      <c r="H1663" s="448">
        <v>55.56</v>
      </c>
      <c r="I1663" s="447">
        <v>444.44</v>
      </c>
      <c r="J1663" s="460">
        <v>8</v>
      </c>
      <c r="K1663" s="448">
        <v>12.93</v>
      </c>
      <c r="L1663" s="448">
        <v>103.44</v>
      </c>
      <c r="M1663" s="448">
        <f t="shared" si="50"/>
        <v>-341</v>
      </c>
      <c r="N1663" s="448">
        <f t="shared" si="51"/>
        <v>-76.73</v>
      </c>
      <c r="O1663" s="461"/>
    </row>
    <row r="1664" s="419" customFormat="1" customHeight="1" spans="1:15">
      <c r="A1664" s="443" t="s">
        <v>3998</v>
      </c>
      <c r="B1664" s="444" t="s">
        <v>3999</v>
      </c>
      <c r="C1664" s="445"/>
      <c r="D1664" s="446" t="s">
        <v>679</v>
      </c>
      <c r="E1664" s="446" t="s">
        <v>675</v>
      </c>
      <c r="F1664" s="446" t="s">
        <v>671</v>
      </c>
      <c r="G1664" s="447">
        <v>1</v>
      </c>
      <c r="H1664" s="448">
        <v>22.22</v>
      </c>
      <c r="I1664" s="447">
        <v>22.22</v>
      </c>
      <c r="J1664" s="460">
        <v>1</v>
      </c>
      <c r="K1664" s="448">
        <v>5.19</v>
      </c>
      <c r="L1664" s="448">
        <v>5.19</v>
      </c>
      <c r="M1664" s="448">
        <f t="shared" si="50"/>
        <v>-17.03</v>
      </c>
      <c r="N1664" s="448">
        <f t="shared" si="51"/>
        <v>-76.64</v>
      </c>
      <c r="O1664" s="461"/>
    </row>
    <row r="1665" s="419" customFormat="1" customHeight="1" spans="1:15">
      <c r="A1665" s="443" t="s">
        <v>4000</v>
      </c>
      <c r="B1665" s="444" t="s">
        <v>4001</v>
      </c>
      <c r="C1665" s="445"/>
      <c r="D1665" s="446" t="s">
        <v>679</v>
      </c>
      <c r="E1665" s="446" t="s">
        <v>675</v>
      </c>
      <c r="F1665" s="446" t="s">
        <v>671</v>
      </c>
      <c r="G1665" s="447">
        <v>3</v>
      </c>
      <c r="H1665" s="448">
        <v>28.77</v>
      </c>
      <c r="I1665" s="447">
        <v>86.32</v>
      </c>
      <c r="J1665" s="460">
        <v>3</v>
      </c>
      <c r="K1665" s="448">
        <v>6.72</v>
      </c>
      <c r="L1665" s="448">
        <v>20.16</v>
      </c>
      <c r="M1665" s="448">
        <f t="shared" si="50"/>
        <v>-66.16</v>
      </c>
      <c r="N1665" s="448">
        <f t="shared" si="51"/>
        <v>-76.65</v>
      </c>
      <c r="O1665" s="461"/>
    </row>
    <row r="1666" s="419" customFormat="1" customHeight="1" spans="1:15">
      <c r="A1666" s="443" t="s">
        <v>4002</v>
      </c>
      <c r="B1666" s="444" t="s">
        <v>4003</v>
      </c>
      <c r="C1666" s="445"/>
      <c r="D1666" s="446" t="s">
        <v>679</v>
      </c>
      <c r="E1666" s="446" t="s">
        <v>675</v>
      </c>
      <c r="F1666" s="446" t="s">
        <v>671</v>
      </c>
      <c r="G1666" s="447">
        <v>2</v>
      </c>
      <c r="H1666" s="448">
        <v>64.11</v>
      </c>
      <c r="I1666" s="447">
        <v>128.21</v>
      </c>
      <c r="J1666" s="460">
        <v>2</v>
      </c>
      <c r="K1666" s="448">
        <v>14.98</v>
      </c>
      <c r="L1666" s="448">
        <v>29.96</v>
      </c>
      <c r="M1666" s="448">
        <f t="shared" si="50"/>
        <v>-98.25</v>
      </c>
      <c r="N1666" s="448">
        <f t="shared" si="51"/>
        <v>-76.63</v>
      </c>
      <c r="O1666" s="461"/>
    </row>
    <row r="1667" s="419" customFormat="1" customHeight="1" spans="1:15">
      <c r="A1667" s="443" t="s">
        <v>4004</v>
      </c>
      <c r="B1667" s="444" t="s">
        <v>4005</v>
      </c>
      <c r="C1667" s="445"/>
      <c r="D1667" s="446" t="s">
        <v>679</v>
      </c>
      <c r="E1667" s="446" t="s">
        <v>675</v>
      </c>
      <c r="F1667" s="446" t="s">
        <v>671</v>
      </c>
      <c r="G1667" s="447">
        <v>1</v>
      </c>
      <c r="H1667" s="448">
        <v>85</v>
      </c>
      <c r="I1667" s="447">
        <v>85</v>
      </c>
      <c r="J1667" s="460">
        <v>1</v>
      </c>
      <c r="K1667" s="448">
        <v>19.86</v>
      </c>
      <c r="L1667" s="448">
        <v>19.86</v>
      </c>
      <c r="M1667" s="448">
        <f t="shared" si="50"/>
        <v>-65.14</v>
      </c>
      <c r="N1667" s="448">
        <f t="shared" si="51"/>
        <v>-76.64</v>
      </c>
      <c r="O1667" s="461"/>
    </row>
    <row r="1668" s="419" customFormat="1" customHeight="1" spans="1:15">
      <c r="A1668" s="443" t="s">
        <v>4006</v>
      </c>
      <c r="B1668" s="444" t="s">
        <v>4007</v>
      </c>
      <c r="C1668" s="445"/>
      <c r="D1668" s="446" t="s">
        <v>679</v>
      </c>
      <c r="E1668" s="446" t="s">
        <v>675</v>
      </c>
      <c r="F1668" s="446" t="s">
        <v>671</v>
      </c>
      <c r="G1668" s="447">
        <v>1</v>
      </c>
      <c r="H1668" s="448">
        <v>212</v>
      </c>
      <c r="I1668" s="447">
        <v>212</v>
      </c>
      <c r="J1668" s="460">
        <v>1</v>
      </c>
      <c r="K1668" s="448">
        <v>49.53</v>
      </c>
      <c r="L1668" s="448">
        <v>49.53</v>
      </c>
      <c r="M1668" s="448">
        <f t="shared" si="50"/>
        <v>-162.47</v>
      </c>
      <c r="N1668" s="448">
        <f t="shared" si="51"/>
        <v>-76.64</v>
      </c>
      <c r="O1668" s="461"/>
    </row>
    <row r="1669" s="419" customFormat="1" customHeight="1" spans="1:15">
      <c r="A1669" s="443" t="s">
        <v>4008</v>
      </c>
      <c r="B1669" s="444" t="s">
        <v>4009</v>
      </c>
      <c r="C1669" s="445"/>
      <c r="D1669" s="446" t="s">
        <v>1934</v>
      </c>
      <c r="E1669" s="446" t="s">
        <v>667</v>
      </c>
      <c r="F1669" s="446" t="s">
        <v>671</v>
      </c>
      <c r="G1669" s="447">
        <v>100</v>
      </c>
      <c r="H1669" s="448">
        <v>1.24</v>
      </c>
      <c r="I1669" s="447">
        <v>123.89</v>
      </c>
      <c r="J1669" s="460">
        <v>100</v>
      </c>
      <c r="K1669" s="448">
        <v>0.43</v>
      </c>
      <c r="L1669" s="448">
        <v>43</v>
      </c>
      <c r="M1669" s="448">
        <f t="shared" si="50"/>
        <v>-80.89</v>
      </c>
      <c r="N1669" s="448">
        <f t="shared" si="51"/>
        <v>-65.29</v>
      </c>
      <c r="O1669" s="461"/>
    </row>
    <row r="1670" s="419" customFormat="1" customHeight="1" spans="1:15">
      <c r="A1670" s="443" t="s">
        <v>4010</v>
      </c>
      <c r="B1670" s="444" t="s">
        <v>4011</v>
      </c>
      <c r="C1670" s="445"/>
      <c r="D1670" s="446" t="s">
        <v>679</v>
      </c>
      <c r="E1670" s="446" t="s">
        <v>675</v>
      </c>
      <c r="F1670" s="446" t="s">
        <v>671</v>
      </c>
      <c r="G1670" s="447">
        <v>3</v>
      </c>
      <c r="H1670" s="448">
        <v>1.71</v>
      </c>
      <c r="I1670" s="447">
        <v>5.13</v>
      </c>
      <c r="J1670" s="460">
        <v>3</v>
      </c>
      <c r="K1670" s="448">
        <v>0.4</v>
      </c>
      <c r="L1670" s="448">
        <v>1.2</v>
      </c>
      <c r="M1670" s="448">
        <f t="shared" si="50"/>
        <v>-3.93</v>
      </c>
      <c r="N1670" s="448">
        <f t="shared" si="51"/>
        <v>-76.61</v>
      </c>
      <c r="O1670" s="461"/>
    </row>
    <row r="1671" s="419" customFormat="1" customHeight="1" spans="1:15">
      <c r="A1671" s="443" t="s">
        <v>4012</v>
      </c>
      <c r="B1671" s="444" t="s">
        <v>4013</v>
      </c>
      <c r="C1671" s="445"/>
      <c r="D1671" s="446" t="s">
        <v>1934</v>
      </c>
      <c r="E1671" s="446" t="s">
        <v>675</v>
      </c>
      <c r="F1671" s="446" t="s">
        <v>671</v>
      </c>
      <c r="G1671" s="447">
        <v>8.5</v>
      </c>
      <c r="H1671" s="448">
        <v>1.88</v>
      </c>
      <c r="I1671" s="447">
        <v>15.99</v>
      </c>
      <c r="J1671" s="460">
        <v>8.5</v>
      </c>
      <c r="K1671" s="448">
        <v>0.44</v>
      </c>
      <c r="L1671" s="448">
        <v>3.74</v>
      </c>
      <c r="M1671" s="448">
        <f t="shared" si="50"/>
        <v>-12.25</v>
      </c>
      <c r="N1671" s="448">
        <f t="shared" si="51"/>
        <v>-76.61</v>
      </c>
      <c r="O1671" s="461"/>
    </row>
    <row r="1672" s="419" customFormat="1" customHeight="1" spans="1:15">
      <c r="A1672" s="443" t="s">
        <v>4014</v>
      </c>
      <c r="B1672" s="444" t="s">
        <v>4015</v>
      </c>
      <c r="C1672" s="445"/>
      <c r="D1672" s="446" t="s">
        <v>1934</v>
      </c>
      <c r="E1672" s="446" t="s">
        <v>675</v>
      </c>
      <c r="F1672" s="446" t="s">
        <v>671</v>
      </c>
      <c r="G1672" s="447">
        <v>9</v>
      </c>
      <c r="H1672" s="448">
        <v>0.85</v>
      </c>
      <c r="I1672" s="447">
        <v>7.69</v>
      </c>
      <c r="J1672" s="460">
        <v>9</v>
      </c>
      <c r="K1672" s="448">
        <v>0.2</v>
      </c>
      <c r="L1672" s="448">
        <v>1.8</v>
      </c>
      <c r="M1672" s="448">
        <f t="shared" ref="M1672:M1735" si="52">L1672-I1672</f>
        <v>-5.89</v>
      </c>
      <c r="N1672" s="448">
        <f t="shared" ref="N1672:N1735" si="53">IF(I1672=0,0,ROUND(M1672/I1672*100,2))</f>
        <v>-76.59</v>
      </c>
      <c r="O1672" s="461"/>
    </row>
    <row r="1673" s="419" customFormat="1" customHeight="1" spans="1:15">
      <c r="A1673" s="443" t="s">
        <v>4016</v>
      </c>
      <c r="B1673" s="444" t="s">
        <v>4017</v>
      </c>
      <c r="C1673" s="445"/>
      <c r="D1673" s="446" t="s">
        <v>1934</v>
      </c>
      <c r="E1673" s="446" t="s">
        <v>675</v>
      </c>
      <c r="F1673" s="446" t="s">
        <v>671</v>
      </c>
      <c r="G1673" s="447">
        <v>51</v>
      </c>
      <c r="H1673" s="448">
        <v>2.21</v>
      </c>
      <c r="I1673" s="447">
        <v>112.48</v>
      </c>
      <c r="J1673" s="460">
        <v>51</v>
      </c>
      <c r="K1673" s="448">
        <v>0.52</v>
      </c>
      <c r="L1673" s="448">
        <v>26.52</v>
      </c>
      <c r="M1673" s="448">
        <f t="shared" si="52"/>
        <v>-85.96</v>
      </c>
      <c r="N1673" s="448">
        <f t="shared" si="53"/>
        <v>-76.42</v>
      </c>
      <c r="O1673" s="461"/>
    </row>
    <row r="1674" s="419" customFormat="1" customHeight="1" spans="1:15">
      <c r="A1674" s="443" t="s">
        <v>4018</v>
      </c>
      <c r="B1674" s="444" t="s">
        <v>4019</v>
      </c>
      <c r="C1674" s="445"/>
      <c r="D1674" s="446" t="s">
        <v>1934</v>
      </c>
      <c r="E1674" s="446" t="s">
        <v>675</v>
      </c>
      <c r="F1674" s="446" t="s">
        <v>671</v>
      </c>
      <c r="G1674" s="447">
        <v>5</v>
      </c>
      <c r="H1674" s="448">
        <v>2.99</v>
      </c>
      <c r="I1674" s="447">
        <v>14.95</v>
      </c>
      <c r="J1674" s="460">
        <v>5</v>
      </c>
      <c r="K1674" s="448">
        <v>0.7</v>
      </c>
      <c r="L1674" s="448">
        <v>3.5</v>
      </c>
      <c r="M1674" s="448">
        <f t="shared" si="52"/>
        <v>-11.45</v>
      </c>
      <c r="N1674" s="448">
        <f t="shared" si="53"/>
        <v>-76.59</v>
      </c>
      <c r="O1674" s="461"/>
    </row>
    <row r="1675" s="419" customFormat="1" customHeight="1" spans="1:15">
      <c r="A1675" s="443" t="s">
        <v>4020</v>
      </c>
      <c r="B1675" s="444" t="s">
        <v>4021</v>
      </c>
      <c r="C1675" s="445"/>
      <c r="D1675" s="446" t="s">
        <v>1934</v>
      </c>
      <c r="E1675" s="446" t="s">
        <v>675</v>
      </c>
      <c r="F1675" s="446" t="s">
        <v>671</v>
      </c>
      <c r="G1675" s="447">
        <v>20</v>
      </c>
      <c r="H1675" s="448">
        <v>1.03</v>
      </c>
      <c r="I1675" s="447">
        <v>20.51</v>
      </c>
      <c r="J1675" s="460">
        <v>20</v>
      </c>
      <c r="K1675" s="448">
        <v>0.24</v>
      </c>
      <c r="L1675" s="448">
        <v>4.8</v>
      </c>
      <c r="M1675" s="448">
        <f t="shared" si="52"/>
        <v>-15.71</v>
      </c>
      <c r="N1675" s="448">
        <f t="shared" si="53"/>
        <v>-76.6</v>
      </c>
      <c r="O1675" s="461"/>
    </row>
    <row r="1676" s="419" customFormat="1" customHeight="1" spans="1:15">
      <c r="A1676" s="443" t="s">
        <v>4022</v>
      </c>
      <c r="B1676" s="444" t="s">
        <v>4023</v>
      </c>
      <c r="C1676" s="445"/>
      <c r="D1676" s="446" t="s">
        <v>1934</v>
      </c>
      <c r="E1676" s="446" t="s">
        <v>675</v>
      </c>
      <c r="F1676" s="446" t="s">
        <v>671</v>
      </c>
      <c r="G1676" s="447">
        <v>4</v>
      </c>
      <c r="H1676" s="448">
        <v>3.59</v>
      </c>
      <c r="I1676" s="447">
        <v>14.36</v>
      </c>
      <c r="J1676" s="460">
        <v>4</v>
      </c>
      <c r="K1676" s="448">
        <v>0.84</v>
      </c>
      <c r="L1676" s="448">
        <v>3.36</v>
      </c>
      <c r="M1676" s="448">
        <f t="shared" si="52"/>
        <v>-11</v>
      </c>
      <c r="N1676" s="448">
        <f t="shared" si="53"/>
        <v>-76.6</v>
      </c>
      <c r="O1676" s="461"/>
    </row>
    <row r="1677" s="419" customFormat="1" customHeight="1" spans="1:15">
      <c r="A1677" s="443" t="s">
        <v>4024</v>
      </c>
      <c r="B1677" s="444" t="s">
        <v>4025</v>
      </c>
      <c r="C1677" s="445"/>
      <c r="D1677" s="446" t="s">
        <v>1934</v>
      </c>
      <c r="E1677" s="446" t="s">
        <v>675</v>
      </c>
      <c r="F1677" s="446" t="s">
        <v>671</v>
      </c>
      <c r="G1677" s="447">
        <v>10</v>
      </c>
      <c r="H1677" s="448">
        <v>1.08</v>
      </c>
      <c r="I1677" s="447">
        <v>10.84</v>
      </c>
      <c r="J1677" s="460">
        <v>10</v>
      </c>
      <c r="K1677" s="448">
        <v>0.25</v>
      </c>
      <c r="L1677" s="448">
        <v>2.5</v>
      </c>
      <c r="M1677" s="448">
        <f t="shared" si="52"/>
        <v>-8.34</v>
      </c>
      <c r="N1677" s="448">
        <f t="shared" si="53"/>
        <v>-76.94</v>
      </c>
      <c r="O1677" s="461"/>
    </row>
    <row r="1678" s="419" customFormat="1" customHeight="1" spans="1:15">
      <c r="A1678" s="443" t="s">
        <v>4026</v>
      </c>
      <c r="B1678" s="444" t="s">
        <v>4027</v>
      </c>
      <c r="C1678" s="445"/>
      <c r="D1678" s="446" t="s">
        <v>1934</v>
      </c>
      <c r="E1678" s="446" t="s">
        <v>675</v>
      </c>
      <c r="F1678" s="446" t="s">
        <v>671</v>
      </c>
      <c r="G1678" s="447">
        <v>15</v>
      </c>
      <c r="H1678" s="448">
        <v>1.39</v>
      </c>
      <c r="I1678" s="447">
        <v>20.79</v>
      </c>
      <c r="J1678" s="460">
        <v>15</v>
      </c>
      <c r="K1678" s="448">
        <v>0.33</v>
      </c>
      <c r="L1678" s="448">
        <v>4.95</v>
      </c>
      <c r="M1678" s="448">
        <f t="shared" si="52"/>
        <v>-15.84</v>
      </c>
      <c r="N1678" s="448">
        <f t="shared" si="53"/>
        <v>-76.19</v>
      </c>
      <c r="O1678" s="461"/>
    </row>
    <row r="1679" s="419" customFormat="1" customHeight="1" spans="1:15">
      <c r="A1679" s="443" t="s">
        <v>4028</v>
      </c>
      <c r="B1679" s="444" t="s">
        <v>4029</v>
      </c>
      <c r="C1679" s="445"/>
      <c r="D1679" s="446" t="s">
        <v>679</v>
      </c>
      <c r="E1679" s="446" t="s">
        <v>675</v>
      </c>
      <c r="F1679" s="446" t="s">
        <v>671</v>
      </c>
      <c r="G1679" s="447">
        <v>48</v>
      </c>
      <c r="H1679" s="448">
        <v>15.39</v>
      </c>
      <c r="I1679" s="447">
        <v>738.52</v>
      </c>
      <c r="J1679" s="460">
        <v>48</v>
      </c>
      <c r="K1679" s="448">
        <v>3.59</v>
      </c>
      <c r="L1679" s="448">
        <v>172.32</v>
      </c>
      <c r="M1679" s="448">
        <f t="shared" si="52"/>
        <v>-566.2</v>
      </c>
      <c r="N1679" s="448">
        <f t="shared" si="53"/>
        <v>-76.67</v>
      </c>
      <c r="O1679" s="461"/>
    </row>
    <row r="1680" s="419" customFormat="1" customHeight="1" spans="1:15">
      <c r="A1680" s="443" t="s">
        <v>4030</v>
      </c>
      <c r="B1680" s="444" t="s">
        <v>4031</v>
      </c>
      <c r="C1680" s="445"/>
      <c r="D1680" s="446" t="s">
        <v>679</v>
      </c>
      <c r="E1680" s="446" t="s">
        <v>667</v>
      </c>
      <c r="F1680" s="446" t="s">
        <v>671</v>
      </c>
      <c r="G1680" s="447">
        <v>41</v>
      </c>
      <c r="H1680" s="448">
        <v>21.22</v>
      </c>
      <c r="I1680" s="447">
        <v>869.92</v>
      </c>
      <c r="J1680" s="460">
        <v>41</v>
      </c>
      <c r="K1680" s="448">
        <v>7.43</v>
      </c>
      <c r="L1680" s="448">
        <v>304.63</v>
      </c>
      <c r="M1680" s="448">
        <f t="shared" si="52"/>
        <v>-565.29</v>
      </c>
      <c r="N1680" s="448">
        <f t="shared" si="53"/>
        <v>-64.98</v>
      </c>
      <c r="O1680" s="461"/>
    </row>
    <row r="1681" s="419" customFormat="1" customHeight="1" spans="1:15">
      <c r="A1681" s="443" t="s">
        <v>4032</v>
      </c>
      <c r="B1681" s="444" t="s">
        <v>4033</v>
      </c>
      <c r="C1681" s="445"/>
      <c r="D1681" s="446" t="s">
        <v>679</v>
      </c>
      <c r="E1681" s="446" t="s">
        <v>675</v>
      </c>
      <c r="F1681" s="446" t="s">
        <v>671</v>
      </c>
      <c r="G1681" s="447">
        <v>20</v>
      </c>
      <c r="H1681" s="448">
        <v>1.2</v>
      </c>
      <c r="I1681" s="447">
        <v>23.97</v>
      </c>
      <c r="J1681" s="460">
        <v>20</v>
      </c>
      <c r="K1681" s="448">
        <v>0.28</v>
      </c>
      <c r="L1681" s="448">
        <v>5.6</v>
      </c>
      <c r="M1681" s="448">
        <f t="shared" si="52"/>
        <v>-18.37</v>
      </c>
      <c r="N1681" s="448">
        <f t="shared" si="53"/>
        <v>-76.64</v>
      </c>
      <c r="O1681" s="461"/>
    </row>
    <row r="1682" s="419" customFormat="1" customHeight="1" spans="1:15">
      <c r="A1682" s="443" t="s">
        <v>4034</v>
      </c>
      <c r="B1682" s="444" t="s">
        <v>4035</v>
      </c>
      <c r="C1682" s="445"/>
      <c r="D1682" s="446" t="s">
        <v>4036</v>
      </c>
      <c r="E1682" s="446" t="s">
        <v>675</v>
      </c>
      <c r="F1682" s="446" t="s">
        <v>671</v>
      </c>
      <c r="G1682" s="447">
        <v>1</v>
      </c>
      <c r="H1682" s="448">
        <v>2628.32</v>
      </c>
      <c r="I1682" s="447">
        <v>2628.32</v>
      </c>
      <c r="J1682" s="460">
        <v>1</v>
      </c>
      <c r="K1682" s="448">
        <v>614.08</v>
      </c>
      <c r="L1682" s="448">
        <v>614.08</v>
      </c>
      <c r="M1682" s="448">
        <f t="shared" si="52"/>
        <v>-2014.24</v>
      </c>
      <c r="N1682" s="448">
        <f t="shared" si="53"/>
        <v>-76.64</v>
      </c>
      <c r="O1682" s="461"/>
    </row>
    <row r="1683" s="419" customFormat="1" customHeight="1" spans="1:15">
      <c r="A1683" s="443" t="s">
        <v>4037</v>
      </c>
      <c r="B1683" s="444" t="s">
        <v>4038</v>
      </c>
      <c r="C1683" s="445"/>
      <c r="D1683" s="446" t="s">
        <v>679</v>
      </c>
      <c r="E1683" s="446" t="s">
        <v>675</v>
      </c>
      <c r="F1683" s="446" t="s">
        <v>671</v>
      </c>
      <c r="G1683" s="447">
        <v>3</v>
      </c>
      <c r="H1683" s="448">
        <v>38.46</v>
      </c>
      <c r="I1683" s="447">
        <v>115.38</v>
      </c>
      <c r="J1683" s="460">
        <v>3</v>
      </c>
      <c r="K1683" s="448">
        <v>8.98</v>
      </c>
      <c r="L1683" s="448">
        <v>26.94</v>
      </c>
      <c r="M1683" s="448">
        <f t="shared" si="52"/>
        <v>-88.44</v>
      </c>
      <c r="N1683" s="448">
        <f t="shared" si="53"/>
        <v>-76.65</v>
      </c>
      <c r="O1683" s="461"/>
    </row>
    <row r="1684" s="419" customFormat="1" customHeight="1" spans="1:15">
      <c r="A1684" s="443" t="s">
        <v>4039</v>
      </c>
      <c r="B1684" s="444" t="s">
        <v>4040</v>
      </c>
      <c r="C1684" s="445"/>
      <c r="D1684" s="446" t="s">
        <v>679</v>
      </c>
      <c r="E1684" s="446" t="s">
        <v>675</v>
      </c>
      <c r="F1684" s="446" t="s">
        <v>671</v>
      </c>
      <c r="G1684" s="447">
        <v>8</v>
      </c>
      <c r="H1684" s="448">
        <v>0.21</v>
      </c>
      <c r="I1684" s="447">
        <v>1.68</v>
      </c>
      <c r="J1684" s="460">
        <v>8</v>
      </c>
      <c r="K1684" s="448">
        <v>0.05</v>
      </c>
      <c r="L1684" s="448">
        <v>0.4</v>
      </c>
      <c r="M1684" s="448">
        <f t="shared" si="52"/>
        <v>-1.28</v>
      </c>
      <c r="N1684" s="448">
        <f t="shared" si="53"/>
        <v>-76.19</v>
      </c>
      <c r="O1684" s="461"/>
    </row>
    <row r="1685" s="419" customFormat="1" customHeight="1" spans="1:15">
      <c r="A1685" s="443" t="s">
        <v>4041</v>
      </c>
      <c r="B1685" s="444" t="s">
        <v>4042</v>
      </c>
      <c r="C1685" s="445"/>
      <c r="D1685" s="446" t="s">
        <v>679</v>
      </c>
      <c r="E1685" s="446" t="s">
        <v>675</v>
      </c>
      <c r="F1685" s="446" t="s">
        <v>671</v>
      </c>
      <c r="G1685" s="447">
        <v>3</v>
      </c>
      <c r="H1685" s="448">
        <v>0.21</v>
      </c>
      <c r="I1685" s="447">
        <v>0.63</v>
      </c>
      <c r="J1685" s="460">
        <v>3</v>
      </c>
      <c r="K1685" s="448">
        <v>0.05</v>
      </c>
      <c r="L1685" s="448">
        <v>0.15</v>
      </c>
      <c r="M1685" s="448">
        <f t="shared" si="52"/>
        <v>-0.48</v>
      </c>
      <c r="N1685" s="448">
        <f t="shared" si="53"/>
        <v>-76.19</v>
      </c>
      <c r="O1685" s="461"/>
    </row>
    <row r="1686" s="419" customFormat="1" customHeight="1" spans="1:15">
      <c r="A1686" s="443" t="s">
        <v>4043</v>
      </c>
      <c r="B1686" s="444" t="s">
        <v>4044</v>
      </c>
      <c r="C1686" s="445"/>
      <c r="D1686" s="446" t="s">
        <v>679</v>
      </c>
      <c r="E1686" s="446" t="s">
        <v>675</v>
      </c>
      <c r="F1686" s="446" t="s">
        <v>671</v>
      </c>
      <c r="G1686" s="447">
        <v>9</v>
      </c>
      <c r="H1686" s="448">
        <v>0.21</v>
      </c>
      <c r="I1686" s="447">
        <v>1.89</v>
      </c>
      <c r="J1686" s="460">
        <v>9</v>
      </c>
      <c r="K1686" s="448">
        <v>0.05</v>
      </c>
      <c r="L1686" s="448">
        <v>0.45</v>
      </c>
      <c r="M1686" s="448">
        <f t="shared" si="52"/>
        <v>-1.44</v>
      </c>
      <c r="N1686" s="448">
        <f t="shared" si="53"/>
        <v>-76.19</v>
      </c>
      <c r="O1686" s="461"/>
    </row>
    <row r="1687" s="419" customFormat="1" customHeight="1" spans="1:15">
      <c r="A1687" s="443" t="s">
        <v>4045</v>
      </c>
      <c r="B1687" s="444" t="s">
        <v>4046</v>
      </c>
      <c r="C1687" s="445"/>
      <c r="D1687" s="446" t="s">
        <v>679</v>
      </c>
      <c r="E1687" s="446" t="s">
        <v>675</v>
      </c>
      <c r="F1687" s="446" t="s">
        <v>671</v>
      </c>
      <c r="G1687" s="447">
        <v>107</v>
      </c>
      <c r="H1687" s="448">
        <v>0.37</v>
      </c>
      <c r="I1687" s="447">
        <v>39.91</v>
      </c>
      <c r="J1687" s="460">
        <v>107</v>
      </c>
      <c r="K1687" s="448">
        <v>0.09</v>
      </c>
      <c r="L1687" s="448">
        <v>9.63</v>
      </c>
      <c r="M1687" s="448">
        <f t="shared" si="52"/>
        <v>-30.28</v>
      </c>
      <c r="N1687" s="448">
        <f t="shared" si="53"/>
        <v>-75.87</v>
      </c>
      <c r="O1687" s="461"/>
    </row>
    <row r="1688" s="419" customFormat="1" customHeight="1" spans="1:15">
      <c r="A1688" s="443" t="s">
        <v>4047</v>
      </c>
      <c r="B1688" s="444" t="s">
        <v>4048</v>
      </c>
      <c r="C1688" s="445"/>
      <c r="D1688" s="446" t="s">
        <v>679</v>
      </c>
      <c r="E1688" s="446" t="s">
        <v>675</v>
      </c>
      <c r="F1688" s="446" t="s">
        <v>671</v>
      </c>
      <c r="G1688" s="447">
        <v>3</v>
      </c>
      <c r="H1688" s="448">
        <v>35.9</v>
      </c>
      <c r="I1688" s="447">
        <v>107.69</v>
      </c>
      <c r="J1688" s="460">
        <v>3</v>
      </c>
      <c r="K1688" s="448">
        <v>8.39</v>
      </c>
      <c r="L1688" s="448">
        <v>25.17</v>
      </c>
      <c r="M1688" s="448">
        <f t="shared" si="52"/>
        <v>-82.52</v>
      </c>
      <c r="N1688" s="448">
        <f t="shared" si="53"/>
        <v>-76.63</v>
      </c>
      <c r="O1688" s="461"/>
    </row>
    <row r="1689" s="419" customFormat="1" customHeight="1" spans="1:15">
      <c r="A1689" s="443" t="s">
        <v>4049</v>
      </c>
      <c r="B1689" s="444" t="s">
        <v>4050</v>
      </c>
      <c r="C1689" s="445"/>
      <c r="D1689" s="446" t="s">
        <v>679</v>
      </c>
      <c r="E1689" s="446" t="s">
        <v>675</v>
      </c>
      <c r="F1689" s="446" t="s">
        <v>671</v>
      </c>
      <c r="G1689" s="447">
        <v>32</v>
      </c>
      <c r="H1689" s="448">
        <v>1.28</v>
      </c>
      <c r="I1689" s="447">
        <v>41.03</v>
      </c>
      <c r="J1689" s="460">
        <v>32</v>
      </c>
      <c r="K1689" s="448">
        <v>0.3</v>
      </c>
      <c r="L1689" s="448">
        <v>9.6</v>
      </c>
      <c r="M1689" s="448">
        <f t="shared" si="52"/>
        <v>-31.43</v>
      </c>
      <c r="N1689" s="448">
        <f t="shared" si="53"/>
        <v>-76.6</v>
      </c>
      <c r="O1689" s="461"/>
    </row>
    <row r="1690" s="419" customFormat="1" customHeight="1" spans="1:15">
      <c r="A1690" s="443" t="s">
        <v>4051</v>
      </c>
      <c r="B1690" s="444" t="s">
        <v>4052</v>
      </c>
      <c r="C1690" s="445"/>
      <c r="D1690" s="446" t="s">
        <v>679</v>
      </c>
      <c r="E1690" s="446" t="s">
        <v>675</v>
      </c>
      <c r="F1690" s="446" t="s">
        <v>671</v>
      </c>
      <c r="G1690" s="447">
        <v>15</v>
      </c>
      <c r="H1690" s="448">
        <v>5.13</v>
      </c>
      <c r="I1690" s="447">
        <v>76.88</v>
      </c>
      <c r="J1690" s="460">
        <v>15</v>
      </c>
      <c r="K1690" s="448">
        <v>1.2</v>
      </c>
      <c r="L1690" s="448">
        <v>18</v>
      </c>
      <c r="M1690" s="448">
        <f t="shared" si="52"/>
        <v>-58.88</v>
      </c>
      <c r="N1690" s="448">
        <f t="shared" si="53"/>
        <v>-76.59</v>
      </c>
      <c r="O1690" s="461"/>
    </row>
    <row r="1691" s="419" customFormat="1" customHeight="1" spans="1:15">
      <c r="A1691" s="443" t="s">
        <v>4053</v>
      </c>
      <c r="B1691" s="444" t="s">
        <v>4054</v>
      </c>
      <c r="C1691" s="445"/>
      <c r="D1691" s="446" t="s">
        <v>679</v>
      </c>
      <c r="E1691" s="446" t="s">
        <v>675</v>
      </c>
      <c r="F1691" s="446" t="s">
        <v>671</v>
      </c>
      <c r="G1691" s="447">
        <v>20</v>
      </c>
      <c r="H1691" s="448">
        <v>5.13</v>
      </c>
      <c r="I1691" s="447">
        <v>102.53</v>
      </c>
      <c r="J1691" s="460">
        <v>20</v>
      </c>
      <c r="K1691" s="448">
        <v>1.2</v>
      </c>
      <c r="L1691" s="448">
        <v>24</v>
      </c>
      <c r="M1691" s="448">
        <f t="shared" si="52"/>
        <v>-78.53</v>
      </c>
      <c r="N1691" s="448">
        <f t="shared" si="53"/>
        <v>-76.59</v>
      </c>
      <c r="O1691" s="461"/>
    </row>
    <row r="1692" s="419" customFormat="1" customHeight="1" spans="1:15">
      <c r="A1692" s="443" t="s">
        <v>4055</v>
      </c>
      <c r="B1692" s="444" t="s">
        <v>4056</v>
      </c>
      <c r="C1692" s="445"/>
      <c r="D1692" s="446" t="s">
        <v>679</v>
      </c>
      <c r="E1692" s="446" t="s">
        <v>675</v>
      </c>
      <c r="F1692" s="446" t="s">
        <v>671</v>
      </c>
      <c r="G1692" s="447">
        <v>1</v>
      </c>
      <c r="H1692" s="448">
        <v>155.17</v>
      </c>
      <c r="I1692" s="447">
        <v>155.17</v>
      </c>
      <c r="J1692" s="460">
        <v>1</v>
      </c>
      <c r="K1692" s="448">
        <v>36.25</v>
      </c>
      <c r="L1692" s="448">
        <v>36.25</v>
      </c>
      <c r="M1692" s="448">
        <f t="shared" si="52"/>
        <v>-118.92</v>
      </c>
      <c r="N1692" s="448">
        <f t="shared" si="53"/>
        <v>-76.64</v>
      </c>
      <c r="O1692" s="461"/>
    </row>
    <row r="1693" s="419" customFormat="1" customHeight="1" spans="1:15">
      <c r="A1693" s="443" t="s">
        <v>4057</v>
      </c>
      <c r="B1693" s="444" t="s">
        <v>4058</v>
      </c>
      <c r="C1693" s="445"/>
      <c r="D1693" s="446" t="s">
        <v>679</v>
      </c>
      <c r="E1693" s="446" t="s">
        <v>675</v>
      </c>
      <c r="F1693" s="446" t="s">
        <v>671</v>
      </c>
      <c r="G1693" s="447">
        <v>24</v>
      </c>
      <c r="H1693" s="448">
        <v>6</v>
      </c>
      <c r="I1693" s="447">
        <v>144</v>
      </c>
      <c r="J1693" s="460">
        <v>24</v>
      </c>
      <c r="K1693" s="448">
        <v>1.4</v>
      </c>
      <c r="L1693" s="448">
        <v>33.6</v>
      </c>
      <c r="M1693" s="448">
        <f t="shared" si="52"/>
        <v>-110.4</v>
      </c>
      <c r="N1693" s="448">
        <f t="shared" si="53"/>
        <v>-76.67</v>
      </c>
      <c r="O1693" s="461"/>
    </row>
    <row r="1694" s="419" customFormat="1" customHeight="1" spans="1:15">
      <c r="A1694" s="443" t="s">
        <v>4059</v>
      </c>
      <c r="B1694" s="444" t="s">
        <v>4060</v>
      </c>
      <c r="C1694" s="445"/>
      <c r="D1694" s="446" t="s">
        <v>679</v>
      </c>
      <c r="E1694" s="446" t="s">
        <v>675</v>
      </c>
      <c r="F1694" s="446" t="s">
        <v>671</v>
      </c>
      <c r="G1694" s="447">
        <v>50</v>
      </c>
      <c r="H1694" s="448">
        <v>0.95</v>
      </c>
      <c r="I1694" s="447">
        <v>47.57</v>
      </c>
      <c r="J1694" s="460">
        <v>50</v>
      </c>
      <c r="K1694" s="448">
        <v>0.22</v>
      </c>
      <c r="L1694" s="448">
        <v>11</v>
      </c>
      <c r="M1694" s="448">
        <f t="shared" si="52"/>
        <v>-36.57</v>
      </c>
      <c r="N1694" s="448">
        <f t="shared" si="53"/>
        <v>-76.88</v>
      </c>
      <c r="O1694" s="461"/>
    </row>
    <row r="1695" s="419" customFormat="1" customHeight="1" spans="1:15">
      <c r="A1695" s="443" t="s">
        <v>4061</v>
      </c>
      <c r="B1695" s="444" t="s">
        <v>4062</v>
      </c>
      <c r="C1695" s="445"/>
      <c r="D1695" s="446" t="s">
        <v>679</v>
      </c>
      <c r="E1695" s="446" t="s">
        <v>675</v>
      </c>
      <c r="F1695" s="446" t="s">
        <v>671</v>
      </c>
      <c r="G1695" s="447">
        <v>6</v>
      </c>
      <c r="H1695" s="448">
        <v>717.95</v>
      </c>
      <c r="I1695" s="447">
        <v>4307.69</v>
      </c>
      <c r="J1695" s="460">
        <v>6</v>
      </c>
      <c r="K1695" s="448">
        <v>167.74</v>
      </c>
      <c r="L1695" s="448">
        <v>1006.44</v>
      </c>
      <c r="M1695" s="448">
        <f t="shared" si="52"/>
        <v>-3301.25</v>
      </c>
      <c r="N1695" s="448">
        <f t="shared" si="53"/>
        <v>-76.64</v>
      </c>
      <c r="O1695" s="461"/>
    </row>
    <row r="1696" s="419" customFormat="1" customHeight="1" spans="1:15">
      <c r="A1696" s="443" t="s">
        <v>4063</v>
      </c>
      <c r="B1696" s="444" t="s">
        <v>4064</v>
      </c>
      <c r="C1696" s="445"/>
      <c r="D1696" s="446" t="s">
        <v>679</v>
      </c>
      <c r="E1696" s="446" t="s">
        <v>675</v>
      </c>
      <c r="F1696" s="446" t="s">
        <v>671</v>
      </c>
      <c r="G1696" s="447">
        <v>33</v>
      </c>
      <c r="H1696" s="448">
        <v>14.38</v>
      </c>
      <c r="I1696" s="447">
        <v>474.4</v>
      </c>
      <c r="J1696" s="460">
        <v>33</v>
      </c>
      <c r="K1696" s="448">
        <v>3.36</v>
      </c>
      <c r="L1696" s="448">
        <v>110.88</v>
      </c>
      <c r="M1696" s="448">
        <f t="shared" si="52"/>
        <v>-363.52</v>
      </c>
      <c r="N1696" s="448">
        <f t="shared" si="53"/>
        <v>-76.63</v>
      </c>
      <c r="O1696" s="461"/>
    </row>
    <row r="1697" s="419" customFormat="1" customHeight="1" spans="1:15">
      <c r="A1697" s="443" t="s">
        <v>4065</v>
      </c>
      <c r="B1697" s="444" t="s">
        <v>4066</v>
      </c>
      <c r="C1697" s="445"/>
      <c r="D1697" s="446" t="s">
        <v>679</v>
      </c>
      <c r="E1697" s="446" t="s">
        <v>675</v>
      </c>
      <c r="F1697" s="446" t="s">
        <v>671</v>
      </c>
      <c r="G1697" s="447">
        <v>2</v>
      </c>
      <c r="H1697" s="448">
        <v>75.22</v>
      </c>
      <c r="I1697" s="447">
        <v>150.43</v>
      </c>
      <c r="J1697" s="460">
        <v>2</v>
      </c>
      <c r="K1697" s="448">
        <v>17.57</v>
      </c>
      <c r="L1697" s="448">
        <v>35.14</v>
      </c>
      <c r="M1697" s="448">
        <f t="shared" si="52"/>
        <v>-115.29</v>
      </c>
      <c r="N1697" s="448">
        <f t="shared" si="53"/>
        <v>-76.64</v>
      </c>
      <c r="O1697" s="461"/>
    </row>
    <row r="1698" s="419" customFormat="1" customHeight="1" spans="1:15">
      <c r="A1698" s="443" t="s">
        <v>4067</v>
      </c>
      <c r="B1698" s="444" t="s">
        <v>4068</v>
      </c>
      <c r="C1698" s="445"/>
      <c r="D1698" s="446" t="s">
        <v>679</v>
      </c>
      <c r="E1698" s="446" t="s">
        <v>675</v>
      </c>
      <c r="F1698" s="446" t="s">
        <v>671</v>
      </c>
      <c r="G1698" s="447">
        <v>1</v>
      </c>
      <c r="H1698" s="448">
        <v>521.37</v>
      </c>
      <c r="I1698" s="447">
        <v>521.37</v>
      </c>
      <c r="J1698" s="460">
        <v>1</v>
      </c>
      <c r="K1698" s="448">
        <v>121.81</v>
      </c>
      <c r="L1698" s="448">
        <v>121.81</v>
      </c>
      <c r="M1698" s="448">
        <f t="shared" si="52"/>
        <v>-399.56</v>
      </c>
      <c r="N1698" s="448">
        <f t="shared" si="53"/>
        <v>-76.64</v>
      </c>
      <c r="O1698" s="461"/>
    </row>
    <row r="1699" s="419" customFormat="1" customHeight="1" spans="1:15">
      <c r="A1699" s="443" t="s">
        <v>4069</v>
      </c>
      <c r="B1699" s="444" t="s">
        <v>4070</v>
      </c>
      <c r="C1699" s="445"/>
      <c r="D1699" s="446" t="s">
        <v>679</v>
      </c>
      <c r="E1699" s="446" t="s">
        <v>667</v>
      </c>
      <c r="F1699" s="446" t="s">
        <v>671</v>
      </c>
      <c r="G1699" s="447">
        <v>6</v>
      </c>
      <c r="H1699" s="448">
        <v>16.81</v>
      </c>
      <c r="I1699" s="447">
        <v>100.88</v>
      </c>
      <c r="J1699" s="460">
        <v>6</v>
      </c>
      <c r="K1699" s="448">
        <v>5.88</v>
      </c>
      <c r="L1699" s="448">
        <v>35.28</v>
      </c>
      <c r="M1699" s="448">
        <f t="shared" si="52"/>
        <v>-65.6</v>
      </c>
      <c r="N1699" s="448">
        <f t="shared" si="53"/>
        <v>-65.03</v>
      </c>
      <c r="O1699" s="461"/>
    </row>
    <row r="1700" s="419" customFormat="1" customHeight="1" spans="1:15">
      <c r="A1700" s="443" t="s">
        <v>4071</v>
      </c>
      <c r="B1700" s="444" t="s">
        <v>4072</v>
      </c>
      <c r="C1700" s="445"/>
      <c r="D1700" s="446" t="s">
        <v>679</v>
      </c>
      <c r="E1700" s="446" t="s">
        <v>675</v>
      </c>
      <c r="F1700" s="446" t="s">
        <v>671</v>
      </c>
      <c r="G1700" s="447">
        <v>1</v>
      </c>
      <c r="H1700" s="448">
        <v>26.49</v>
      </c>
      <c r="I1700" s="447">
        <v>26.49</v>
      </c>
      <c r="J1700" s="460">
        <v>1</v>
      </c>
      <c r="K1700" s="448">
        <v>6.19</v>
      </c>
      <c r="L1700" s="448">
        <v>6.19</v>
      </c>
      <c r="M1700" s="448">
        <f t="shared" si="52"/>
        <v>-20.3</v>
      </c>
      <c r="N1700" s="448">
        <f t="shared" si="53"/>
        <v>-76.63</v>
      </c>
      <c r="O1700" s="461"/>
    </row>
    <row r="1701" s="419" customFormat="1" customHeight="1" spans="1:15">
      <c r="A1701" s="443" t="s">
        <v>4073</v>
      </c>
      <c r="B1701" s="444" t="s">
        <v>4074</v>
      </c>
      <c r="C1701" s="445"/>
      <c r="D1701" s="446" t="s">
        <v>679</v>
      </c>
      <c r="E1701" s="446" t="s">
        <v>675</v>
      </c>
      <c r="F1701" s="446" t="s">
        <v>671</v>
      </c>
      <c r="G1701" s="447">
        <v>3</v>
      </c>
      <c r="H1701" s="448">
        <v>58.12</v>
      </c>
      <c r="I1701" s="447">
        <v>174.36</v>
      </c>
      <c r="J1701" s="460">
        <v>3</v>
      </c>
      <c r="K1701" s="448">
        <v>13.58</v>
      </c>
      <c r="L1701" s="448">
        <v>40.74</v>
      </c>
      <c r="M1701" s="448">
        <f t="shared" si="52"/>
        <v>-133.62</v>
      </c>
      <c r="N1701" s="448">
        <f t="shared" si="53"/>
        <v>-76.63</v>
      </c>
      <c r="O1701" s="461"/>
    </row>
    <row r="1702" s="419" customFormat="1" customHeight="1" spans="1:15">
      <c r="A1702" s="443" t="s">
        <v>4075</v>
      </c>
      <c r="B1702" s="444" t="s">
        <v>4076</v>
      </c>
      <c r="C1702" s="445"/>
      <c r="D1702" s="446" t="s">
        <v>679</v>
      </c>
      <c r="E1702" s="446" t="s">
        <v>675</v>
      </c>
      <c r="F1702" s="446" t="s">
        <v>671</v>
      </c>
      <c r="G1702" s="447">
        <v>3</v>
      </c>
      <c r="H1702" s="448">
        <v>2458.69</v>
      </c>
      <c r="I1702" s="447">
        <v>7376.07</v>
      </c>
      <c r="J1702" s="460">
        <v>3</v>
      </c>
      <c r="K1702" s="448">
        <v>574.45</v>
      </c>
      <c r="L1702" s="448">
        <v>1723.35</v>
      </c>
      <c r="M1702" s="448">
        <f t="shared" si="52"/>
        <v>-5652.72</v>
      </c>
      <c r="N1702" s="448">
        <f t="shared" si="53"/>
        <v>-76.64</v>
      </c>
      <c r="O1702" s="461"/>
    </row>
    <row r="1703" s="419" customFormat="1" customHeight="1" spans="1:15">
      <c r="A1703" s="443" t="s">
        <v>4077</v>
      </c>
      <c r="B1703" s="444" t="s">
        <v>4078</v>
      </c>
      <c r="C1703" s="445"/>
      <c r="D1703" s="446" t="s">
        <v>679</v>
      </c>
      <c r="E1703" s="446" t="s">
        <v>675</v>
      </c>
      <c r="F1703" s="446" t="s">
        <v>671</v>
      </c>
      <c r="G1703" s="447">
        <v>1</v>
      </c>
      <c r="H1703" s="448">
        <v>1205</v>
      </c>
      <c r="I1703" s="447">
        <v>1205</v>
      </c>
      <c r="J1703" s="460">
        <v>1</v>
      </c>
      <c r="K1703" s="448">
        <v>281.54</v>
      </c>
      <c r="L1703" s="448">
        <v>281.54</v>
      </c>
      <c r="M1703" s="448">
        <f t="shared" si="52"/>
        <v>-923.46</v>
      </c>
      <c r="N1703" s="448">
        <f t="shared" si="53"/>
        <v>-76.64</v>
      </c>
      <c r="O1703" s="461"/>
    </row>
    <row r="1704" s="419" customFormat="1" customHeight="1" spans="1:15">
      <c r="A1704" s="443" t="s">
        <v>4079</v>
      </c>
      <c r="B1704" s="444" t="s">
        <v>4080</v>
      </c>
      <c r="C1704" s="445"/>
      <c r="D1704" s="446" t="s">
        <v>679</v>
      </c>
      <c r="E1704" s="446" t="s">
        <v>675</v>
      </c>
      <c r="F1704" s="446" t="s">
        <v>671</v>
      </c>
      <c r="G1704" s="447">
        <v>6</v>
      </c>
      <c r="H1704" s="448">
        <v>1637.47</v>
      </c>
      <c r="I1704" s="447">
        <v>9824.79</v>
      </c>
      <c r="J1704" s="460">
        <v>6</v>
      </c>
      <c r="K1704" s="448">
        <v>382.58</v>
      </c>
      <c r="L1704" s="448">
        <v>2295.48</v>
      </c>
      <c r="M1704" s="448">
        <f t="shared" si="52"/>
        <v>-7529.31</v>
      </c>
      <c r="N1704" s="448">
        <f t="shared" si="53"/>
        <v>-76.64</v>
      </c>
      <c r="O1704" s="461"/>
    </row>
    <row r="1705" s="419" customFormat="1" customHeight="1" spans="1:15">
      <c r="A1705" s="443" t="s">
        <v>4081</v>
      </c>
      <c r="B1705" s="444" t="s">
        <v>4082</v>
      </c>
      <c r="C1705" s="445"/>
      <c r="D1705" s="446" t="s">
        <v>679</v>
      </c>
      <c r="E1705" s="446" t="s">
        <v>675</v>
      </c>
      <c r="F1705" s="446" t="s">
        <v>671</v>
      </c>
      <c r="G1705" s="447">
        <v>1</v>
      </c>
      <c r="H1705" s="448">
        <v>435</v>
      </c>
      <c r="I1705" s="447">
        <v>435</v>
      </c>
      <c r="J1705" s="460">
        <v>1</v>
      </c>
      <c r="K1705" s="448">
        <v>101.63</v>
      </c>
      <c r="L1705" s="448">
        <v>101.63</v>
      </c>
      <c r="M1705" s="448">
        <f t="shared" si="52"/>
        <v>-333.37</v>
      </c>
      <c r="N1705" s="448">
        <f t="shared" si="53"/>
        <v>-76.64</v>
      </c>
      <c r="O1705" s="461"/>
    </row>
    <row r="1706" s="419" customFormat="1" customHeight="1" spans="1:15">
      <c r="A1706" s="443" t="s">
        <v>4083</v>
      </c>
      <c r="B1706" s="444" t="s">
        <v>4084</v>
      </c>
      <c r="C1706" s="445"/>
      <c r="D1706" s="446" t="s">
        <v>679</v>
      </c>
      <c r="E1706" s="446" t="s">
        <v>675</v>
      </c>
      <c r="F1706" s="446" t="s">
        <v>671</v>
      </c>
      <c r="G1706" s="447">
        <v>1</v>
      </c>
      <c r="H1706" s="448">
        <v>1037</v>
      </c>
      <c r="I1706" s="447">
        <v>1037</v>
      </c>
      <c r="J1706" s="460">
        <v>1</v>
      </c>
      <c r="K1706" s="448">
        <v>242.28</v>
      </c>
      <c r="L1706" s="448">
        <v>242.28</v>
      </c>
      <c r="M1706" s="448">
        <f t="shared" si="52"/>
        <v>-794.72</v>
      </c>
      <c r="N1706" s="448">
        <f t="shared" si="53"/>
        <v>-76.64</v>
      </c>
      <c r="O1706" s="461"/>
    </row>
    <row r="1707" s="419" customFormat="1" customHeight="1" spans="1:15">
      <c r="A1707" s="443" t="s">
        <v>4085</v>
      </c>
      <c r="B1707" s="444" t="s">
        <v>4086</v>
      </c>
      <c r="C1707" s="445"/>
      <c r="D1707" s="446" t="s">
        <v>679</v>
      </c>
      <c r="E1707" s="446" t="s">
        <v>667</v>
      </c>
      <c r="F1707" s="446" t="s">
        <v>671</v>
      </c>
      <c r="G1707" s="447">
        <v>5</v>
      </c>
      <c r="H1707" s="448">
        <v>442.48</v>
      </c>
      <c r="I1707" s="447">
        <v>2212.39</v>
      </c>
      <c r="J1707" s="460">
        <v>5</v>
      </c>
      <c r="K1707" s="448">
        <v>154.87</v>
      </c>
      <c r="L1707" s="448">
        <v>774.35</v>
      </c>
      <c r="M1707" s="448">
        <f t="shared" si="52"/>
        <v>-1438.04</v>
      </c>
      <c r="N1707" s="448">
        <f t="shared" si="53"/>
        <v>-65</v>
      </c>
      <c r="O1707" s="461"/>
    </row>
    <row r="1708" s="419" customFormat="1" customHeight="1" spans="1:15">
      <c r="A1708" s="443" t="s">
        <v>4087</v>
      </c>
      <c r="B1708" s="444" t="s">
        <v>4088</v>
      </c>
      <c r="C1708" s="445"/>
      <c r="D1708" s="446" t="s">
        <v>679</v>
      </c>
      <c r="E1708" s="446" t="s">
        <v>675</v>
      </c>
      <c r="F1708" s="446" t="s">
        <v>671</v>
      </c>
      <c r="G1708" s="447">
        <v>1</v>
      </c>
      <c r="H1708" s="448">
        <v>98.29</v>
      </c>
      <c r="I1708" s="447">
        <v>98.29</v>
      </c>
      <c r="J1708" s="460">
        <v>1</v>
      </c>
      <c r="K1708" s="448">
        <v>22.96</v>
      </c>
      <c r="L1708" s="448">
        <v>22.96</v>
      </c>
      <c r="M1708" s="448">
        <f t="shared" si="52"/>
        <v>-75.33</v>
      </c>
      <c r="N1708" s="448">
        <f t="shared" si="53"/>
        <v>-76.64</v>
      </c>
      <c r="O1708" s="461"/>
    </row>
    <row r="1709" s="419" customFormat="1" customHeight="1" spans="1:15">
      <c r="A1709" s="443" t="s">
        <v>4089</v>
      </c>
      <c r="B1709" s="444" t="s">
        <v>4090</v>
      </c>
      <c r="C1709" s="445"/>
      <c r="D1709" s="446" t="s">
        <v>679</v>
      </c>
      <c r="E1709" s="446" t="s">
        <v>675</v>
      </c>
      <c r="F1709" s="446" t="s">
        <v>671</v>
      </c>
      <c r="G1709" s="447">
        <v>5</v>
      </c>
      <c r="H1709" s="448">
        <v>70.8</v>
      </c>
      <c r="I1709" s="447">
        <v>353.98</v>
      </c>
      <c r="J1709" s="460">
        <v>5</v>
      </c>
      <c r="K1709" s="448">
        <v>16.54</v>
      </c>
      <c r="L1709" s="448">
        <v>82.7</v>
      </c>
      <c r="M1709" s="448">
        <f t="shared" si="52"/>
        <v>-271.28</v>
      </c>
      <c r="N1709" s="448">
        <f t="shared" si="53"/>
        <v>-76.64</v>
      </c>
      <c r="O1709" s="461"/>
    </row>
    <row r="1710" s="419" customFormat="1" customHeight="1" spans="1:15">
      <c r="A1710" s="443" t="s">
        <v>4091</v>
      </c>
      <c r="B1710" s="444" t="s">
        <v>4092</v>
      </c>
      <c r="C1710" s="445"/>
      <c r="D1710" s="446" t="s">
        <v>679</v>
      </c>
      <c r="E1710" s="446" t="s">
        <v>675</v>
      </c>
      <c r="F1710" s="446" t="s">
        <v>671</v>
      </c>
      <c r="G1710" s="447">
        <v>8</v>
      </c>
      <c r="H1710" s="448">
        <v>702.75</v>
      </c>
      <c r="I1710" s="447">
        <v>5622.03</v>
      </c>
      <c r="J1710" s="460">
        <v>8</v>
      </c>
      <c r="K1710" s="448">
        <v>164.19</v>
      </c>
      <c r="L1710" s="448">
        <v>1313.52</v>
      </c>
      <c r="M1710" s="448">
        <f t="shared" si="52"/>
        <v>-4308.51</v>
      </c>
      <c r="N1710" s="448">
        <f t="shared" si="53"/>
        <v>-76.64</v>
      </c>
      <c r="O1710" s="461"/>
    </row>
    <row r="1711" s="419" customFormat="1" customHeight="1" spans="1:15">
      <c r="A1711" s="443" t="s">
        <v>4093</v>
      </c>
      <c r="B1711" s="444" t="s">
        <v>4094</v>
      </c>
      <c r="C1711" s="445"/>
      <c r="D1711" s="446" t="s">
        <v>2985</v>
      </c>
      <c r="E1711" s="446" t="s">
        <v>675</v>
      </c>
      <c r="F1711" s="446" t="s">
        <v>671</v>
      </c>
      <c r="G1711" s="447">
        <v>4</v>
      </c>
      <c r="H1711" s="448">
        <v>911.21</v>
      </c>
      <c r="I1711" s="447">
        <v>3644.83</v>
      </c>
      <c r="J1711" s="460">
        <v>4</v>
      </c>
      <c r="K1711" s="448">
        <v>212.9</v>
      </c>
      <c r="L1711" s="448">
        <v>851.6</v>
      </c>
      <c r="M1711" s="448">
        <f t="shared" si="52"/>
        <v>-2793.23</v>
      </c>
      <c r="N1711" s="448">
        <f t="shared" si="53"/>
        <v>-76.64</v>
      </c>
      <c r="O1711" s="461"/>
    </row>
    <row r="1712" s="419" customFormat="1" customHeight="1" spans="1:15">
      <c r="A1712" s="443" t="s">
        <v>4095</v>
      </c>
      <c r="B1712" s="444" t="s">
        <v>4096</v>
      </c>
      <c r="C1712" s="445"/>
      <c r="D1712" s="446" t="s">
        <v>679</v>
      </c>
      <c r="E1712" s="446" t="s">
        <v>675</v>
      </c>
      <c r="F1712" s="446" t="s">
        <v>671</v>
      </c>
      <c r="G1712" s="447">
        <v>2</v>
      </c>
      <c r="H1712" s="448">
        <v>3761.06</v>
      </c>
      <c r="I1712" s="447">
        <v>7522.12</v>
      </c>
      <c r="J1712" s="460">
        <v>2</v>
      </c>
      <c r="K1712" s="448">
        <v>878.74</v>
      </c>
      <c r="L1712" s="448">
        <v>1757.48</v>
      </c>
      <c r="M1712" s="448">
        <f t="shared" si="52"/>
        <v>-5764.64</v>
      </c>
      <c r="N1712" s="448">
        <f t="shared" si="53"/>
        <v>-76.64</v>
      </c>
      <c r="O1712" s="461"/>
    </row>
    <row r="1713" s="419" customFormat="1" customHeight="1" spans="1:15">
      <c r="A1713" s="443" t="s">
        <v>4097</v>
      </c>
      <c r="B1713" s="444" t="s">
        <v>4098</v>
      </c>
      <c r="C1713" s="445"/>
      <c r="D1713" s="446" t="s">
        <v>679</v>
      </c>
      <c r="E1713" s="446" t="s">
        <v>675</v>
      </c>
      <c r="F1713" s="446" t="s">
        <v>671</v>
      </c>
      <c r="G1713" s="447">
        <v>2</v>
      </c>
      <c r="H1713" s="448">
        <v>90.6</v>
      </c>
      <c r="I1713" s="447">
        <v>181.2</v>
      </c>
      <c r="J1713" s="460">
        <v>2</v>
      </c>
      <c r="K1713" s="448">
        <v>21.17</v>
      </c>
      <c r="L1713" s="448">
        <v>42.34</v>
      </c>
      <c r="M1713" s="448">
        <f t="shared" si="52"/>
        <v>-138.86</v>
      </c>
      <c r="N1713" s="448">
        <f t="shared" si="53"/>
        <v>-76.63</v>
      </c>
      <c r="O1713" s="461"/>
    </row>
    <row r="1714" s="419" customFormat="1" customHeight="1" spans="1:15">
      <c r="A1714" s="443" t="s">
        <v>4099</v>
      </c>
      <c r="B1714" s="444" t="s">
        <v>4100</v>
      </c>
      <c r="C1714" s="445"/>
      <c r="D1714" s="446" t="s">
        <v>679</v>
      </c>
      <c r="E1714" s="446" t="s">
        <v>675</v>
      </c>
      <c r="F1714" s="446" t="s">
        <v>671</v>
      </c>
      <c r="G1714" s="447">
        <v>1</v>
      </c>
      <c r="H1714" s="448">
        <v>2307.69</v>
      </c>
      <c r="I1714" s="447">
        <v>2307.69</v>
      </c>
      <c r="J1714" s="460">
        <v>1</v>
      </c>
      <c r="K1714" s="448">
        <v>539.17</v>
      </c>
      <c r="L1714" s="448">
        <v>539.17</v>
      </c>
      <c r="M1714" s="448">
        <f t="shared" si="52"/>
        <v>-1768.52</v>
      </c>
      <c r="N1714" s="448">
        <f t="shared" si="53"/>
        <v>-76.64</v>
      </c>
      <c r="O1714" s="461"/>
    </row>
    <row r="1715" s="419" customFormat="1" customHeight="1" spans="1:15">
      <c r="A1715" s="443" t="s">
        <v>4101</v>
      </c>
      <c r="B1715" s="444" t="s">
        <v>4102</v>
      </c>
      <c r="C1715" s="445"/>
      <c r="D1715" s="446" t="s">
        <v>679</v>
      </c>
      <c r="E1715" s="446" t="s">
        <v>675</v>
      </c>
      <c r="F1715" s="446" t="s">
        <v>671</v>
      </c>
      <c r="G1715" s="447">
        <v>2</v>
      </c>
      <c r="H1715" s="448">
        <v>1538.46</v>
      </c>
      <c r="I1715" s="447">
        <v>3076.92</v>
      </c>
      <c r="J1715" s="460">
        <v>2</v>
      </c>
      <c r="K1715" s="448">
        <v>359.44</v>
      </c>
      <c r="L1715" s="448">
        <v>718.88</v>
      </c>
      <c r="M1715" s="448">
        <f t="shared" si="52"/>
        <v>-2358.04</v>
      </c>
      <c r="N1715" s="448">
        <f t="shared" si="53"/>
        <v>-76.64</v>
      </c>
      <c r="O1715" s="461"/>
    </row>
    <row r="1716" s="419" customFormat="1" customHeight="1" spans="1:15">
      <c r="A1716" s="443" t="s">
        <v>4103</v>
      </c>
      <c r="B1716" s="444" t="s">
        <v>4104</v>
      </c>
      <c r="C1716" s="445"/>
      <c r="D1716" s="446" t="s">
        <v>679</v>
      </c>
      <c r="E1716" s="446" t="s">
        <v>675</v>
      </c>
      <c r="F1716" s="446" t="s">
        <v>671</v>
      </c>
      <c r="G1716" s="447">
        <v>2</v>
      </c>
      <c r="H1716" s="448">
        <v>986.33</v>
      </c>
      <c r="I1716" s="447">
        <v>1972.65</v>
      </c>
      <c r="J1716" s="460">
        <v>2</v>
      </c>
      <c r="K1716" s="448">
        <v>230.45</v>
      </c>
      <c r="L1716" s="448">
        <v>460.9</v>
      </c>
      <c r="M1716" s="448">
        <f t="shared" si="52"/>
        <v>-1511.75</v>
      </c>
      <c r="N1716" s="448">
        <f t="shared" si="53"/>
        <v>-76.64</v>
      </c>
      <c r="O1716" s="461"/>
    </row>
    <row r="1717" s="419" customFormat="1" customHeight="1" spans="1:15">
      <c r="A1717" s="443" t="s">
        <v>4105</v>
      </c>
      <c r="B1717" s="444" t="s">
        <v>4106</v>
      </c>
      <c r="C1717" s="445"/>
      <c r="D1717" s="446" t="s">
        <v>679</v>
      </c>
      <c r="E1717" s="446" t="s">
        <v>675</v>
      </c>
      <c r="F1717" s="446" t="s">
        <v>671</v>
      </c>
      <c r="G1717" s="447">
        <v>1</v>
      </c>
      <c r="H1717" s="448">
        <v>5367.52</v>
      </c>
      <c r="I1717" s="447">
        <v>5367.52</v>
      </c>
      <c r="J1717" s="460">
        <v>1</v>
      </c>
      <c r="K1717" s="448">
        <v>1254.07</v>
      </c>
      <c r="L1717" s="448">
        <v>1254.07</v>
      </c>
      <c r="M1717" s="448">
        <f t="shared" si="52"/>
        <v>-4113.45</v>
      </c>
      <c r="N1717" s="448">
        <f t="shared" si="53"/>
        <v>-76.64</v>
      </c>
      <c r="O1717" s="461"/>
    </row>
    <row r="1718" s="419" customFormat="1" customHeight="1" spans="1:15">
      <c r="A1718" s="443" t="s">
        <v>4107</v>
      </c>
      <c r="B1718" s="444" t="s">
        <v>4108</v>
      </c>
      <c r="C1718" s="445"/>
      <c r="D1718" s="446" t="s">
        <v>698</v>
      </c>
      <c r="E1718" s="446" t="s">
        <v>675</v>
      </c>
      <c r="F1718" s="446" t="s">
        <v>671</v>
      </c>
      <c r="G1718" s="447">
        <v>1</v>
      </c>
      <c r="H1718" s="448">
        <v>2472.94</v>
      </c>
      <c r="I1718" s="447">
        <v>2472.94</v>
      </c>
      <c r="J1718" s="460">
        <v>1</v>
      </c>
      <c r="K1718" s="448">
        <v>577.78</v>
      </c>
      <c r="L1718" s="448">
        <v>577.78</v>
      </c>
      <c r="M1718" s="448">
        <f t="shared" si="52"/>
        <v>-1895.16</v>
      </c>
      <c r="N1718" s="448">
        <f t="shared" si="53"/>
        <v>-76.64</v>
      </c>
      <c r="O1718" s="461"/>
    </row>
    <row r="1719" s="419" customFormat="1" customHeight="1" spans="1:15">
      <c r="A1719" s="443" t="s">
        <v>4109</v>
      </c>
      <c r="B1719" s="444" t="s">
        <v>4110</v>
      </c>
      <c r="C1719" s="445"/>
      <c r="D1719" s="446" t="s">
        <v>679</v>
      </c>
      <c r="E1719" s="446" t="s">
        <v>675</v>
      </c>
      <c r="F1719" s="446" t="s">
        <v>671</v>
      </c>
      <c r="G1719" s="447">
        <v>2</v>
      </c>
      <c r="H1719" s="448">
        <v>65.81</v>
      </c>
      <c r="I1719" s="447">
        <v>131.62</v>
      </c>
      <c r="J1719" s="460">
        <v>2</v>
      </c>
      <c r="K1719" s="448">
        <v>15.38</v>
      </c>
      <c r="L1719" s="448">
        <v>30.76</v>
      </c>
      <c r="M1719" s="448">
        <f t="shared" si="52"/>
        <v>-100.86</v>
      </c>
      <c r="N1719" s="448">
        <f t="shared" si="53"/>
        <v>-76.63</v>
      </c>
      <c r="O1719" s="461"/>
    </row>
    <row r="1720" s="419" customFormat="1" customHeight="1" spans="1:15">
      <c r="A1720" s="443" t="s">
        <v>4111</v>
      </c>
      <c r="B1720" s="444" t="s">
        <v>4112</v>
      </c>
      <c r="C1720" s="445"/>
      <c r="D1720" s="446" t="s">
        <v>679</v>
      </c>
      <c r="E1720" s="446" t="s">
        <v>142</v>
      </c>
      <c r="F1720" s="446" t="s">
        <v>671</v>
      </c>
      <c r="G1720" s="447">
        <v>67</v>
      </c>
      <c r="H1720" s="448">
        <v>3.72</v>
      </c>
      <c r="I1720" s="447">
        <v>249.43</v>
      </c>
      <c r="J1720" s="460">
        <v>67</v>
      </c>
      <c r="K1720" s="448">
        <v>0.65</v>
      </c>
      <c r="L1720" s="448">
        <v>43.55</v>
      </c>
      <c r="M1720" s="448">
        <f t="shared" si="52"/>
        <v>-205.88</v>
      </c>
      <c r="N1720" s="448">
        <f t="shared" si="53"/>
        <v>-82.54</v>
      </c>
      <c r="O1720" s="461"/>
    </row>
    <row r="1721" s="419" customFormat="1" customHeight="1" spans="1:15">
      <c r="A1721" s="443" t="s">
        <v>4113</v>
      </c>
      <c r="B1721" s="444" t="s">
        <v>4114</v>
      </c>
      <c r="C1721" s="445"/>
      <c r="D1721" s="446" t="s">
        <v>3075</v>
      </c>
      <c r="E1721" s="446" t="s">
        <v>142</v>
      </c>
      <c r="F1721" s="446" t="s">
        <v>671</v>
      </c>
      <c r="G1721" s="447">
        <v>1</v>
      </c>
      <c r="H1721" s="448">
        <v>4974.36</v>
      </c>
      <c r="I1721" s="447">
        <v>4974.36</v>
      </c>
      <c r="J1721" s="460">
        <v>1</v>
      </c>
      <c r="K1721" s="448">
        <v>871.51</v>
      </c>
      <c r="L1721" s="448">
        <v>871.51</v>
      </c>
      <c r="M1721" s="448">
        <f t="shared" si="52"/>
        <v>-4102.85</v>
      </c>
      <c r="N1721" s="448">
        <f t="shared" si="53"/>
        <v>-82.48</v>
      </c>
      <c r="O1721" s="461"/>
    </row>
    <row r="1722" s="419" customFormat="1" customHeight="1" spans="1:15">
      <c r="A1722" s="443" t="s">
        <v>4115</v>
      </c>
      <c r="B1722" s="444" t="s">
        <v>4116</v>
      </c>
      <c r="C1722" s="445"/>
      <c r="D1722" s="446" t="s">
        <v>3075</v>
      </c>
      <c r="E1722" s="446" t="s">
        <v>142</v>
      </c>
      <c r="F1722" s="446" t="s">
        <v>671</v>
      </c>
      <c r="G1722" s="447">
        <v>1</v>
      </c>
      <c r="H1722" s="448">
        <v>3316.24</v>
      </c>
      <c r="I1722" s="447">
        <v>3316.24</v>
      </c>
      <c r="J1722" s="460">
        <v>1</v>
      </c>
      <c r="K1722" s="448">
        <v>581</v>
      </c>
      <c r="L1722" s="448">
        <v>581</v>
      </c>
      <c r="M1722" s="448">
        <f t="shared" si="52"/>
        <v>-2735.24</v>
      </c>
      <c r="N1722" s="448">
        <f t="shared" si="53"/>
        <v>-82.48</v>
      </c>
      <c r="O1722" s="461"/>
    </row>
    <row r="1723" s="419" customFormat="1" customHeight="1" spans="1:15">
      <c r="A1723" s="443" t="s">
        <v>4117</v>
      </c>
      <c r="B1723" s="444" t="s">
        <v>4118</v>
      </c>
      <c r="C1723" s="445"/>
      <c r="D1723" s="446" t="s">
        <v>679</v>
      </c>
      <c r="E1723" s="446" t="s">
        <v>142</v>
      </c>
      <c r="F1723" s="446" t="s">
        <v>671</v>
      </c>
      <c r="G1723" s="447">
        <v>1</v>
      </c>
      <c r="H1723" s="448">
        <v>795.97</v>
      </c>
      <c r="I1723" s="447">
        <v>795.97</v>
      </c>
      <c r="J1723" s="460">
        <v>1</v>
      </c>
      <c r="K1723" s="448">
        <v>139.45</v>
      </c>
      <c r="L1723" s="448">
        <v>139.45</v>
      </c>
      <c r="M1723" s="448">
        <f t="shared" si="52"/>
        <v>-656.52</v>
      </c>
      <c r="N1723" s="448">
        <f t="shared" si="53"/>
        <v>-82.48</v>
      </c>
      <c r="O1723" s="461"/>
    </row>
    <row r="1724" s="419" customFormat="1" customHeight="1" spans="1:15">
      <c r="A1724" s="443" t="s">
        <v>4119</v>
      </c>
      <c r="B1724" s="444" t="s">
        <v>4120</v>
      </c>
      <c r="C1724" s="445"/>
      <c r="D1724" s="446" t="s">
        <v>679</v>
      </c>
      <c r="E1724" s="446" t="s">
        <v>667</v>
      </c>
      <c r="F1724" s="446" t="s">
        <v>671</v>
      </c>
      <c r="G1724" s="447">
        <v>14</v>
      </c>
      <c r="H1724" s="448">
        <v>3.1</v>
      </c>
      <c r="I1724" s="447">
        <v>43.36</v>
      </c>
      <c r="J1724" s="460">
        <v>14</v>
      </c>
      <c r="K1724" s="448">
        <v>1.09</v>
      </c>
      <c r="L1724" s="448">
        <v>15.26</v>
      </c>
      <c r="M1724" s="448">
        <f t="shared" si="52"/>
        <v>-28.1</v>
      </c>
      <c r="N1724" s="448">
        <f t="shared" si="53"/>
        <v>-64.81</v>
      </c>
      <c r="O1724" s="461"/>
    </row>
    <row r="1725" s="419" customFormat="1" customHeight="1" spans="1:15">
      <c r="A1725" s="443" t="s">
        <v>4121</v>
      </c>
      <c r="B1725" s="444" t="s">
        <v>4122</v>
      </c>
      <c r="C1725" s="445"/>
      <c r="D1725" s="446" t="s">
        <v>679</v>
      </c>
      <c r="E1725" s="446" t="s">
        <v>142</v>
      </c>
      <c r="F1725" s="446" t="s">
        <v>671</v>
      </c>
      <c r="G1725" s="447">
        <v>26</v>
      </c>
      <c r="H1725" s="448">
        <v>22.78</v>
      </c>
      <c r="I1725" s="447">
        <v>592.21</v>
      </c>
      <c r="J1725" s="460">
        <v>26</v>
      </c>
      <c r="K1725" s="448">
        <v>3.99</v>
      </c>
      <c r="L1725" s="448">
        <v>103.74</v>
      </c>
      <c r="M1725" s="448">
        <f t="shared" si="52"/>
        <v>-488.47</v>
      </c>
      <c r="N1725" s="448">
        <f t="shared" si="53"/>
        <v>-82.48</v>
      </c>
      <c r="O1725" s="461"/>
    </row>
    <row r="1726" s="419" customFormat="1" customHeight="1" spans="1:15">
      <c r="A1726" s="443" t="s">
        <v>4123</v>
      </c>
      <c r="B1726" s="444" t="s">
        <v>4124</v>
      </c>
      <c r="C1726" s="445"/>
      <c r="D1726" s="446" t="s">
        <v>679</v>
      </c>
      <c r="E1726" s="446" t="s">
        <v>142</v>
      </c>
      <c r="F1726" s="446" t="s">
        <v>671</v>
      </c>
      <c r="G1726" s="447">
        <v>59</v>
      </c>
      <c r="H1726" s="448">
        <v>22.65</v>
      </c>
      <c r="I1726" s="447">
        <v>1336.07</v>
      </c>
      <c r="J1726" s="460">
        <v>59</v>
      </c>
      <c r="K1726" s="448">
        <v>3.97</v>
      </c>
      <c r="L1726" s="448">
        <v>234.23</v>
      </c>
      <c r="M1726" s="448">
        <f t="shared" si="52"/>
        <v>-1101.84</v>
      </c>
      <c r="N1726" s="448">
        <f t="shared" si="53"/>
        <v>-82.47</v>
      </c>
      <c r="O1726" s="461"/>
    </row>
    <row r="1727" s="419" customFormat="1" customHeight="1" spans="1:15">
      <c r="A1727" s="443" t="s">
        <v>4125</v>
      </c>
      <c r="B1727" s="444" t="s">
        <v>4126</v>
      </c>
      <c r="C1727" s="445"/>
      <c r="D1727" s="446" t="s">
        <v>679</v>
      </c>
      <c r="E1727" s="446" t="s">
        <v>142</v>
      </c>
      <c r="F1727" s="446" t="s">
        <v>671</v>
      </c>
      <c r="G1727" s="447">
        <v>47</v>
      </c>
      <c r="H1727" s="448">
        <v>31.32</v>
      </c>
      <c r="I1727" s="447">
        <v>1472.04</v>
      </c>
      <c r="J1727" s="460">
        <v>47</v>
      </c>
      <c r="K1727" s="448">
        <v>5.49</v>
      </c>
      <c r="L1727" s="448">
        <v>258.03</v>
      </c>
      <c r="M1727" s="448">
        <f t="shared" si="52"/>
        <v>-1214.01</v>
      </c>
      <c r="N1727" s="448">
        <f t="shared" si="53"/>
        <v>-82.47</v>
      </c>
      <c r="O1727" s="461"/>
    </row>
    <row r="1728" s="419" customFormat="1" customHeight="1" spans="1:15">
      <c r="A1728" s="443" t="s">
        <v>4127</v>
      </c>
      <c r="B1728" s="444" t="s">
        <v>4128</v>
      </c>
      <c r="C1728" s="445"/>
      <c r="D1728" s="446" t="s">
        <v>679</v>
      </c>
      <c r="E1728" s="446" t="s">
        <v>142</v>
      </c>
      <c r="F1728" s="446" t="s">
        <v>671</v>
      </c>
      <c r="G1728" s="447">
        <v>36</v>
      </c>
      <c r="H1728" s="448">
        <v>59.9</v>
      </c>
      <c r="I1728" s="447">
        <v>2156.4</v>
      </c>
      <c r="J1728" s="460">
        <v>36</v>
      </c>
      <c r="K1728" s="448">
        <v>10.49</v>
      </c>
      <c r="L1728" s="448">
        <v>377.64</v>
      </c>
      <c r="M1728" s="448">
        <f t="shared" si="52"/>
        <v>-1778.76</v>
      </c>
      <c r="N1728" s="448">
        <f t="shared" si="53"/>
        <v>-82.49</v>
      </c>
      <c r="O1728" s="461"/>
    </row>
    <row r="1729" s="419" customFormat="1" customHeight="1" spans="1:15">
      <c r="A1729" s="443" t="s">
        <v>4129</v>
      </c>
      <c r="B1729" s="444" t="s">
        <v>4130</v>
      </c>
      <c r="C1729" s="445"/>
      <c r="D1729" s="446" t="s">
        <v>679</v>
      </c>
      <c r="E1729" s="446" t="s">
        <v>142</v>
      </c>
      <c r="F1729" s="446" t="s">
        <v>671</v>
      </c>
      <c r="G1729" s="447">
        <v>16</v>
      </c>
      <c r="H1729" s="448">
        <v>49.51</v>
      </c>
      <c r="I1729" s="447">
        <v>792.15</v>
      </c>
      <c r="J1729" s="460">
        <v>16</v>
      </c>
      <c r="K1729" s="448">
        <v>8.67</v>
      </c>
      <c r="L1729" s="448">
        <v>138.72</v>
      </c>
      <c r="M1729" s="448">
        <f t="shared" si="52"/>
        <v>-653.43</v>
      </c>
      <c r="N1729" s="448">
        <f t="shared" si="53"/>
        <v>-82.49</v>
      </c>
      <c r="O1729" s="461"/>
    </row>
    <row r="1730" s="419" customFormat="1" customHeight="1" spans="1:15">
      <c r="A1730" s="443" t="s">
        <v>4131</v>
      </c>
      <c r="B1730" s="444" t="s">
        <v>4132</v>
      </c>
      <c r="C1730" s="445"/>
      <c r="D1730" s="446" t="s">
        <v>679</v>
      </c>
      <c r="E1730" s="446" t="s">
        <v>142</v>
      </c>
      <c r="F1730" s="446" t="s">
        <v>671</v>
      </c>
      <c r="G1730" s="447">
        <v>13</v>
      </c>
      <c r="H1730" s="448">
        <v>11.97</v>
      </c>
      <c r="I1730" s="447">
        <v>155.55</v>
      </c>
      <c r="J1730" s="460">
        <v>13</v>
      </c>
      <c r="K1730" s="448">
        <v>2.1</v>
      </c>
      <c r="L1730" s="448">
        <v>27.3</v>
      </c>
      <c r="M1730" s="448">
        <f t="shared" si="52"/>
        <v>-128.25</v>
      </c>
      <c r="N1730" s="448">
        <f t="shared" si="53"/>
        <v>-82.45</v>
      </c>
      <c r="O1730" s="461"/>
    </row>
    <row r="1731" s="419" customFormat="1" customHeight="1" spans="1:15">
      <c r="A1731" s="443" t="s">
        <v>4133</v>
      </c>
      <c r="B1731" s="444" t="s">
        <v>4134</v>
      </c>
      <c r="C1731" s="445"/>
      <c r="D1731" s="446" t="s">
        <v>679</v>
      </c>
      <c r="E1731" s="446" t="s">
        <v>142</v>
      </c>
      <c r="F1731" s="446" t="s">
        <v>671</v>
      </c>
      <c r="G1731" s="447">
        <v>16</v>
      </c>
      <c r="H1731" s="448">
        <v>16.96</v>
      </c>
      <c r="I1731" s="447">
        <v>271.29</v>
      </c>
      <c r="J1731" s="460">
        <v>16</v>
      </c>
      <c r="K1731" s="448">
        <v>2.97</v>
      </c>
      <c r="L1731" s="448">
        <v>47.52</v>
      </c>
      <c r="M1731" s="448">
        <f t="shared" si="52"/>
        <v>-223.77</v>
      </c>
      <c r="N1731" s="448">
        <f t="shared" si="53"/>
        <v>-82.48</v>
      </c>
      <c r="O1731" s="461"/>
    </row>
    <row r="1732" s="419" customFormat="1" customHeight="1" spans="1:15">
      <c r="A1732" s="443" t="s">
        <v>4135</v>
      </c>
      <c r="B1732" s="444" t="s">
        <v>4136</v>
      </c>
      <c r="C1732" s="445"/>
      <c r="D1732" s="446" t="s">
        <v>679</v>
      </c>
      <c r="E1732" s="446" t="s">
        <v>667</v>
      </c>
      <c r="F1732" s="446" t="s">
        <v>671</v>
      </c>
      <c r="G1732" s="447">
        <v>8</v>
      </c>
      <c r="H1732" s="448">
        <v>1.95</v>
      </c>
      <c r="I1732" s="447">
        <v>15.63</v>
      </c>
      <c r="J1732" s="460">
        <v>8</v>
      </c>
      <c r="K1732" s="448">
        <v>0.68</v>
      </c>
      <c r="L1732" s="448">
        <v>5.44</v>
      </c>
      <c r="M1732" s="448">
        <f t="shared" si="52"/>
        <v>-10.19</v>
      </c>
      <c r="N1732" s="448">
        <f t="shared" si="53"/>
        <v>-65.2</v>
      </c>
      <c r="O1732" s="461"/>
    </row>
    <row r="1733" s="419" customFormat="1" customHeight="1" spans="1:15">
      <c r="A1733" s="443" t="s">
        <v>4137</v>
      </c>
      <c r="B1733" s="444" t="s">
        <v>4138</v>
      </c>
      <c r="C1733" s="445"/>
      <c r="D1733" s="446" t="s">
        <v>679</v>
      </c>
      <c r="E1733" s="446" t="s">
        <v>142</v>
      </c>
      <c r="F1733" s="446" t="s">
        <v>671</v>
      </c>
      <c r="G1733" s="447">
        <v>2</v>
      </c>
      <c r="H1733" s="448">
        <v>2.23</v>
      </c>
      <c r="I1733" s="447">
        <v>4.45</v>
      </c>
      <c r="J1733" s="460">
        <v>2</v>
      </c>
      <c r="K1733" s="448">
        <v>0.39</v>
      </c>
      <c r="L1733" s="448">
        <v>0.78</v>
      </c>
      <c r="M1733" s="448">
        <f t="shared" si="52"/>
        <v>-3.67</v>
      </c>
      <c r="N1733" s="448">
        <f t="shared" si="53"/>
        <v>-82.47</v>
      </c>
      <c r="O1733" s="461"/>
    </row>
    <row r="1734" s="419" customFormat="1" customHeight="1" spans="1:15">
      <c r="A1734" s="443" t="s">
        <v>4139</v>
      </c>
      <c r="B1734" s="444" t="s">
        <v>4140</v>
      </c>
      <c r="C1734" s="445"/>
      <c r="D1734" s="446" t="s">
        <v>679</v>
      </c>
      <c r="E1734" s="446" t="s">
        <v>142</v>
      </c>
      <c r="F1734" s="446" t="s">
        <v>671</v>
      </c>
      <c r="G1734" s="447">
        <v>590</v>
      </c>
      <c r="H1734" s="448">
        <v>0.09</v>
      </c>
      <c r="I1734" s="447">
        <v>50.23</v>
      </c>
      <c r="J1734" s="460">
        <v>590</v>
      </c>
      <c r="K1734" s="448">
        <v>0.02</v>
      </c>
      <c r="L1734" s="448">
        <v>11.8</v>
      </c>
      <c r="M1734" s="448">
        <f t="shared" si="52"/>
        <v>-38.43</v>
      </c>
      <c r="N1734" s="448">
        <f t="shared" si="53"/>
        <v>-76.51</v>
      </c>
      <c r="O1734" s="461"/>
    </row>
    <row r="1735" s="419" customFormat="1" customHeight="1" spans="1:15">
      <c r="A1735" s="443" t="s">
        <v>4141</v>
      </c>
      <c r="B1735" s="444" t="s">
        <v>4142</v>
      </c>
      <c r="C1735" s="445"/>
      <c r="D1735" s="446" t="s">
        <v>679</v>
      </c>
      <c r="E1735" s="446" t="s">
        <v>142</v>
      </c>
      <c r="F1735" s="446" t="s">
        <v>671</v>
      </c>
      <c r="G1735" s="447">
        <v>14</v>
      </c>
      <c r="H1735" s="448">
        <v>12.18</v>
      </c>
      <c r="I1735" s="447">
        <v>170.54</v>
      </c>
      <c r="J1735" s="460">
        <v>14</v>
      </c>
      <c r="K1735" s="448">
        <v>2.13</v>
      </c>
      <c r="L1735" s="448">
        <v>29.82</v>
      </c>
      <c r="M1735" s="448">
        <f t="shared" si="52"/>
        <v>-140.72</v>
      </c>
      <c r="N1735" s="448">
        <f t="shared" si="53"/>
        <v>-82.51</v>
      </c>
      <c r="O1735" s="461"/>
    </row>
    <row r="1736" s="419" customFormat="1" customHeight="1" spans="1:15">
      <c r="A1736" s="443" t="s">
        <v>4143</v>
      </c>
      <c r="B1736" s="444" t="s">
        <v>4144</v>
      </c>
      <c r="C1736" s="445"/>
      <c r="D1736" s="446" t="s">
        <v>679</v>
      </c>
      <c r="E1736" s="446" t="s">
        <v>142</v>
      </c>
      <c r="F1736" s="446" t="s">
        <v>671</v>
      </c>
      <c r="G1736" s="447">
        <v>111</v>
      </c>
      <c r="H1736" s="448">
        <v>0.51</v>
      </c>
      <c r="I1736" s="447">
        <v>56.9</v>
      </c>
      <c r="J1736" s="460">
        <v>111</v>
      </c>
      <c r="K1736" s="448">
        <v>0.09</v>
      </c>
      <c r="L1736" s="448">
        <v>9.99</v>
      </c>
      <c r="M1736" s="448">
        <f t="shared" ref="M1736:M1799" si="54">L1736-I1736</f>
        <v>-46.91</v>
      </c>
      <c r="N1736" s="448">
        <f t="shared" ref="N1736:N1799" si="55">IF(I1736=0,0,ROUND(M1736/I1736*100,2))</f>
        <v>-82.44</v>
      </c>
      <c r="O1736" s="461"/>
    </row>
    <row r="1737" s="419" customFormat="1" customHeight="1" spans="1:15">
      <c r="A1737" s="443" t="s">
        <v>4145</v>
      </c>
      <c r="B1737" s="444" t="s">
        <v>4146</v>
      </c>
      <c r="C1737" s="445"/>
      <c r="D1737" s="446" t="s">
        <v>679</v>
      </c>
      <c r="E1737" s="446" t="s">
        <v>142</v>
      </c>
      <c r="F1737" s="446" t="s">
        <v>671</v>
      </c>
      <c r="G1737" s="447">
        <v>22</v>
      </c>
      <c r="H1737" s="448">
        <v>14.66</v>
      </c>
      <c r="I1737" s="447">
        <v>322.46</v>
      </c>
      <c r="J1737" s="460">
        <v>22</v>
      </c>
      <c r="K1737" s="448">
        <v>2.57</v>
      </c>
      <c r="L1737" s="448">
        <v>56.54</v>
      </c>
      <c r="M1737" s="448">
        <f t="shared" si="54"/>
        <v>-265.92</v>
      </c>
      <c r="N1737" s="448">
        <f t="shared" si="55"/>
        <v>-82.47</v>
      </c>
      <c r="O1737" s="461"/>
    </row>
    <row r="1738" s="419" customFormat="1" customHeight="1" spans="1:15">
      <c r="A1738" s="443" t="s">
        <v>4147</v>
      </c>
      <c r="B1738" s="444" t="s">
        <v>4148</v>
      </c>
      <c r="C1738" s="445"/>
      <c r="D1738" s="446" t="s">
        <v>679</v>
      </c>
      <c r="E1738" s="446" t="s">
        <v>142</v>
      </c>
      <c r="F1738" s="446" t="s">
        <v>671</v>
      </c>
      <c r="G1738" s="447">
        <v>3</v>
      </c>
      <c r="H1738" s="448">
        <v>2491.38</v>
      </c>
      <c r="I1738" s="447">
        <v>7474.14</v>
      </c>
      <c r="J1738" s="460">
        <v>3</v>
      </c>
      <c r="K1738" s="448">
        <v>436.49</v>
      </c>
      <c r="L1738" s="448">
        <v>1309.47</v>
      </c>
      <c r="M1738" s="448">
        <f t="shared" si="54"/>
        <v>-6164.67</v>
      </c>
      <c r="N1738" s="448">
        <f t="shared" si="55"/>
        <v>-82.48</v>
      </c>
      <c r="O1738" s="461"/>
    </row>
    <row r="1739" s="419" customFormat="1" customHeight="1" spans="1:15">
      <c r="A1739" s="443" t="s">
        <v>4149</v>
      </c>
      <c r="B1739" s="444" t="s">
        <v>4150</v>
      </c>
      <c r="C1739" s="445"/>
      <c r="D1739" s="446" t="s">
        <v>1934</v>
      </c>
      <c r="E1739" s="446" t="s">
        <v>142</v>
      </c>
      <c r="F1739" s="446" t="s">
        <v>671</v>
      </c>
      <c r="G1739" s="447">
        <v>3</v>
      </c>
      <c r="H1739" s="448">
        <v>940.17</v>
      </c>
      <c r="I1739" s="447">
        <v>2820.52</v>
      </c>
      <c r="J1739" s="460">
        <v>3</v>
      </c>
      <c r="K1739" s="448">
        <v>164.72</v>
      </c>
      <c r="L1739" s="448">
        <v>494.16</v>
      </c>
      <c r="M1739" s="448">
        <f t="shared" si="54"/>
        <v>-2326.36</v>
      </c>
      <c r="N1739" s="448">
        <f t="shared" si="55"/>
        <v>-82.48</v>
      </c>
      <c r="O1739" s="461"/>
    </row>
    <row r="1740" s="419" customFormat="1" customHeight="1" spans="1:15">
      <c r="A1740" s="443" t="s">
        <v>4151</v>
      </c>
      <c r="B1740" s="444" t="s">
        <v>4152</v>
      </c>
      <c r="C1740" s="445"/>
      <c r="D1740" s="446" t="s">
        <v>679</v>
      </c>
      <c r="E1740" s="446" t="s">
        <v>142</v>
      </c>
      <c r="F1740" s="446" t="s">
        <v>671</v>
      </c>
      <c r="G1740" s="447">
        <v>2</v>
      </c>
      <c r="H1740" s="448">
        <v>412.31</v>
      </c>
      <c r="I1740" s="447">
        <v>824.61</v>
      </c>
      <c r="J1740" s="460">
        <v>2</v>
      </c>
      <c r="K1740" s="448">
        <v>72.24</v>
      </c>
      <c r="L1740" s="448">
        <v>144.48</v>
      </c>
      <c r="M1740" s="448">
        <f t="shared" si="54"/>
        <v>-680.13</v>
      </c>
      <c r="N1740" s="448">
        <f t="shared" si="55"/>
        <v>-82.48</v>
      </c>
      <c r="O1740" s="461"/>
    </row>
    <row r="1741" s="419" customFormat="1" customHeight="1" spans="1:15">
      <c r="A1741" s="443" t="s">
        <v>4153</v>
      </c>
      <c r="B1741" s="444" t="s">
        <v>4154</v>
      </c>
      <c r="C1741" s="445"/>
      <c r="D1741" s="446" t="s">
        <v>679</v>
      </c>
      <c r="E1741" s="446" t="s">
        <v>142</v>
      </c>
      <c r="F1741" s="446" t="s">
        <v>671</v>
      </c>
      <c r="G1741" s="447">
        <v>1</v>
      </c>
      <c r="H1741" s="448">
        <v>458.12</v>
      </c>
      <c r="I1741" s="447">
        <v>458.12</v>
      </c>
      <c r="J1741" s="460">
        <v>1</v>
      </c>
      <c r="K1741" s="448">
        <v>80.26</v>
      </c>
      <c r="L1741" s="448">
        <v>80.26</v>
      </c>
      <c r="M1741" s="448">
        <f t="shared" si="54"/>
        <v>-377.86</v>
      </c>
      <c r="N1741" s="448">
        <f t="shared" si="55"/>
        <v>-82.48</v>
      </c>
      <c r="O1741" s="461"/>
    </row>
    <row r="1742" s="419" customFormat="1" customHeight="1" spans="1:15">
      <c r="A1742" s="443" t="s">
        <v>4155</v>
      </c>
      <c r="B1742" s="444" t="s">
        <v>4156</v>
      </c>
      <c r="C1742" s="445"/>
      <c r="D1742" s="446" t="s">
        <v>679</v>
      </c>
      <c r="E1742" s="446" t="s">
        <v>142</v>
      </c>
      <c r="F1742" s="446" t="s">
        <v>671</v>
      </c>
      <c r="G1742" s="447">
        <v>3</v>
      </c>
      <c r="H1742" s="448">
        <v>489.74</v>
      </c>
      <c r="I1742" s="447">
        <v>1469.22</v>
      </c>
      <c r="J1742" s="460">
        <v>3</v>
      </c>
      <c r="K1742" s="448">
        <v>85.8</v>
      </c>
      <c r="L1742" s="448">
        <v>257.4</v>
      </c>
      <c r="M1742" s="448">
        <f t="shared" si="54"/>
        <v>-1211.82</v>
      </c>
      <c r="N1742" s="448">
        <f t="shared" si="55"/>
        <v>-82.48</v>
      </c>
      <c r="O1742" s="461"/>
    </row>
    <row r="1743" s="419" customFormat="1" customHeight="1" spans="1:15">
      <c r="A1743" s="443" t="s">
        <v>4157</v>
      </c>
      <c r="B1743" s="444" t="s">
        <v>4158</v>
      </c>
      <c r="C1743" s="445"/>
      <c r="D1743" s="446" t="s">
        <v>679</v>
      </c>
      <c r="E1743" s="446" t="s">
        <v>142</v>
      </c>
      <c r="F1743" s="446" t="s">
        <v>671</v>
      </c>
      <c r="G1743" s="447">
        <v>1</v>
      </c>
      <c r="H1743" s="448">
        <v>329.06</v>
      </c>
      <c r="I1743" s="447">
        <v>329.06</v>
      </c>
      <c r="J1743" s="460">
        <v>1</v>
      </c>
      <c r="K1743" s="448">
        <v>57.65</v>
      </c>
      <c r="L1743" s="448">
        <v>57.65</v>
      </c>
      <c r="M1743" s="448">
        <f t="shared" si="54"/>
        <v>-271.41</v>
      </c>
      <c r="N1743" s="448">
        <f t="shared" si="55"/>
        <v>-82.48</v>
      </c>
      <c r="O1743" s="461"/>
    </row>
    <row r="1744" s="419" customFormat="1" customHeight="1" spans="1:15">
      <c r="A1744" s="443" t="s">
        <v>4159</v>
      </c>
      <c r="B1744" s="444" t="s">
        <v>4160</v>
      </c>
      <c r="C1744" s="445"/>
      <c r="D1744" s="446" t="s">
        <v>679</v>
      </c>
      <c r="E1744" s="446" t="s">
        <v>142</v>
      </c>
      <c r="F1744" s="446" t="s">
        <v>671</v>
      </c>
      <c r="G1744" s="447">
        <v>7</v>
      </c>
      <c r="H1744" s="448">
        <v>628.63</v>
      </c>
      <c r="I1744" s="447">
        <v>4400.43</v>
      </c>
      <c r="J1744" s="460">
        <v>7</v>
      </c>
      <c r="K1744" s="448">
        <v>110.14</v>
      </c>
      <c r="L1744" s="448">
        <v>770.98</v>
      </c>
      <c r="M1744" s="448">
        <f t="shared" si="54"/>
        <v>-3629.45</v>
      </c>
      <c r="N1744" s="448">
        <f t="shared" si="55"/>
        <v>-82.48</v>
      </c>
      <c r="O1744" s="461"/>
    </row>
    <row r="1745" s="419" customFormat="1" customHeight="1" spans="1:15">
      <c r="A1745" s="443" t="s">
        <v>4161</v>
      </c>
      <c r="B1745" s="444" t="s">
        <v>4162</v>
      </c>
      <c r="C1745" s="445"/>
      <c r="D1745" s="446" t="s">
        <v>679</v>
      </c>
      <c r="E1745" s="446" t="s">
        <v>142</v>
      </c>
      <c r="F1745" s="446" t="s">
        <v>671</v>
      </c>
      <c r="G1745" s="447">
        <v>4</v>
      </c>
      <c r="H1745" s="448">
        <v>507.69</v>
      </c>
      <c r="I1745" s="447">
        <v>2030.76</v>
      </c>
      <c r="J1745" s="460">
        <v>4</v>
      </c>
      <c r="K1745" s="448">
        <v>88.95</v>
      </c>
      <c r="L1745" s="448">
        <v>355.8</v>
      </c>
      <c r="M1745" s="448">
        <f t="shared" si="54"/>
        <v>-1674.96</v>
      </c>
      <c r="N1745" s="448">
        <f t="shared" si="55"/>
        <v>-82.48</v>
      </c>
      <c r="O1745" s="461"/>
    </row>
    <row r="1746" s="419" customFormat="1" customHeight="1" spans="1:15">
      <c r="A1746" s="443" t="s">
        <v>4163</v>
      </c>
      <c r="B1746" s="444" t="s">
        <v>4164</v>
      </c>
      <c r="C1746" s="445"/>
      <c r="D1746" s="446" t="s">
        <v>679</v>
      </c>
      <c r="E1746" s="446" t="s">
        <v>142</v>
      </c>
      <c r="F1746" s="446" t="s">
        <v>671</v>
      </c>
      <c r="G1746" s="447">
        <v>6</v>
      </c>
      <c r="H1746" s="448">
        <v>720.94</v>
      </c>
      <c r="I1746" s="447">
        <v>4325.66</v>
      </c>
      <c r="J1746" s="460">
        <v>6</v>
      </c>
      <c r="K1746" s="448">
        <v>126.31</v>
      </c>
      <c r="L1746" s="448">
        <v>757.86</v>
      </c>
      <c r="M1746" s="448">
        <f t="shared" si="54"/>
        <v>-3567.8</v>
      </c>
      <c r="N1746" s="448">
        <f t="shared" si="55"/>
        <v>-82.48</v>
      </c>
      <c r="O1746" s="461"/>
    </row>
    <row r="1747" s="419" customFormat="1" customHeight="1" spans="1:15">
      <c r="A1747" s="443" t="s">
        <v>4165</v>
      </c>
      <c r="B1747" s="444" t="s">
        <v>4166</v>
      </c>
      <c r="C1747" s="445"/>
      <c r="D1747" s="446" t="s">
        <v>679</v>
      </c>
      <c r="E1747" s="446" t="s">
        <v>142</v>
      </c>
      <c r="F1747" s="446" t="s">
        <v>671</v>
      </c>
      <c r="G1747" s="447">
        <v>3</v>
      </c>
      <c r="H1747" s="448">
        <v>1410.26</v>
      </c>
      <c r="I1747" s="447">
        <v>4230.78</v>
      </c>
      <c r="J1747" s="460">
        <v>3</v>
      </c>
      <c r="K1747" s="448">
        <v>247.08</v>
      </c>
      <c r="L1747" s="448">
        <v>741.24</v>
      </c>
      <c r="M1747" s="448">
        <f t="shared" si="54"/>
        <v>-3489.54</v>
      </c>
      <c r="N1747" s="448">
        <f t="shared" si="55"/>
        <v>-82.48</v>
      </c>
      <c r="O1747" s="461"/>
    </row>
    <row r="1748" s="419" customFormat="1" customHeight="1" spans="1:15">
      <c r="A1748" s="443" t="s">
        <v>4167</v>
      </c>
      <c r="B1748" s="444" t="s">
        <v>4168</v>
      </c>
      <c r="C1748" s="445"/>
      <c r="D1748" s="446" t="s">
        <v>679</v>
      </c>
      <c r="E1748" s="446" t="s">
        <v>142</v>
      </c>
      <c r="F1748" s="446" t="s">
        <v>671</v>
      </c>
      <c r="G1748" s="447">
        <v>3</v>
      </c>
      <c r="H1748" s="448">
        <v>1709.4</v>
      </c>
      <c r="I1748" s="447">
        <v>5128.2</v>
      </c>
      <c r="J1748" s="460">
        <v>3</v>
      </c>
      <c r="K1748" s="448">
        <v>299.49</v>
      </c>
      <c r="L1748" s="448">
        <v>898.47</v>
      </c>
      <c r="M1748" s="448">
        <f t="shared" si="54"/>
        <v>-4229.73</v>
      </c>
      <c r="N1748" s="448">
        <f t="shared" si="55"/>
        <v>-82.48</v>
      </c>
      <c r="O1748" s="461"/>
    </row>
    <row r="1749" s="419" customFormat="1" customHeight="1" spans="1:15">
      <c r="A1749" s="443" t="s">
        <v>4169</v>
      </c>
      <c r="B1749" s="444" t="s">
        <v>4170</v>
      </c>
      <c r="C1749" s="445"/>
      <c r="D1749" s="446" t="s">
        <v>679</v>
      </c>
      <c r="E1749" s="446" t="s">
        <v>142</v>
      </c>
      <c r="F1749" s="446" t="s">
        <v>671</v>
      </c>
      <c r="G1749" s="447">
        <v>3</v>
      </c>
      <c r="H1749" s="448">
        <v>2222.22</v>
      </c>
      <c r="I1749" s="447">
        <v>6666.66</v>
      </c>
      <c r="J1749" s="460">
        <v>3</v>
      </c>
      <c r="K1749" s="448">
        <v>389.33</v>
      </c>
      <c r="L1749" s="448">
        <v>1167.99</v>
      </c>
      <c r="M1749" s="448">
        <f t="shared" si="54"/>
        <v>-5498.67</v>
      </c>
      <c r="N1749" s="448">
        <f t="shared" si="55"/>
        <v>-82.48</v>
      </c>
      <c r="O1749" s="461"/>
    </row>
    <row r="1750" s="419" customFormat="1" customHeight="1" spans="1:15">
      <c r="A1750" s="443" t="s">
        <v>4171</v>
      </c>
      <c r="B1750" s="444" t="s">
        <v>4172</v>
      </c>
      <c r="C1750" s="445"/>
      <c r="D1750" s="446" t="s">
        <v>679</v>
      </c>
      <c r="E1750" s="446" t="s">
        <v>667</v>
      </c>
      <c r="F1750" s="446" t="s">
        <v>671</v>
      </c>
      <c r="G1750" s="447">
        <v>1</v>
      </c>
      <c r="H1750" s="448">
        <v>57.52</v>
      </c>
      <c r="I1750" s="447">
        <v>57.52</v>
      </c>
      <c r="J1750" s="460">
        <v>1</v>
      </c>
      <c r="K1750" s="448">
        <v>20.13</v>
      </c>
      <c r="L1750" s="448">
        <v>20.13</v>
      </c>
      <c r="M1750" s="448">
        <f t="shared" si="54"/>
        <v>-37.39</v>
      </c>
      <c r="N1750" s="448">
        <f t="shared" si="55"/>
        <v>-65</v>
      </c>
      <c r="O1750" s="461"/>
    </row>
    <row r="1751" s="419" customFormat="1" customHeight="1" spans="1:15">
      <c r="A1751" s="443" t="s">
        <v>4173</v>
      </c>
      <c r="B1751" s="444" t="s">
        <v>4174</v>
      </c>
      <c r="C1751" s="445"/>
      <c r="D1751" s="446" t="s">
        <v>679</v>
      </c>
      <c r="E1751" s="446" t="s">
        <v>667</v>
      </c>
      <c r="F1751" s="446" t="s">
        <v>671</v>
      </c>
      <c r="G1751" s="447">
        <v>5</v>
      </c>
      <c r="H1751" s="448">
        <v>1667.16</v>
      </c>
      <c r="I1751" s="447">
        <v>8335.79</v>
      </c>
      <c r="J1751" s="460">
        <v>5</v>
      </c>
      <c r="K1751" s="448">
        <v>583.51</v>
      </c>
      <c r="L1751" s="448">
        <v>2917.55</v>
      </c>
      <c r="M1751" s="448">
        <f t="shared" si="54"/>
        <v>-5418.24</v>
      </c>
      <c r="N1751" s="448">
        <f t="shared" si="55"/>
        <v>-65</v>
      </c>
      <c r="O1751" s="461"/>
    </row>
    <row r="1752" s="419" customFormat="1" customHeight="1" spans="1:15">
      <c r="A1752" s="443" t="s">
        <v>4175</v>
      </c>
      <c r="B1752" s="444" t="s">
        <v>4176</v>
      </c>
      <c r="C1752" s="445"/>
      <c r="D1752" s="446" t="s">
        <v>679</v>
      </c>
      <c r="E1752" s="446" t="s">
        <v>142</v>
      </c>
      <c r="F1752" s="446" t="s">
        <v>671</v>
      </c>
      <c r="G1752" s="447">
        <v>1</v>
      </c>
      <c r="H1752" s="448">
        <v>1414.53</v>
      </c>
      <c r="I1752" s="447">
        <v>1414.53</v>
      </c>
      <c r="J1752" s="460">
        <v>1</v>
      </c>
      <c r="K1752" s="448">
        <v>247.83</v>
      </c>
      <c r="L1752" s="448">
        <v>247.83</v>
      </c>
      <c r="M1752" s="448">
        <f t="shared" si="54"/>
        <v>-1166.7</v>
      </c>
      <c r="N1752" s="448">
        <f t="shared" si="55"/>
        <v>-82.48</v>
      </c>
      <c r="O1752" s="461"/>
    </row>
    <row r="1753" s="419" customFormat="1" customHeight="1" spans="1:15">
      <c r="A1753" s="443" t="s">
        <v>4177</v>
      </c>
      <c r="B1753" s="444" t="s">
        <v>4178</v>
      </c>
      <c r="C1753" s="445"/>
      <c r="D1753" s="446" t="s">
        <v>679</v>
      </c>
      <c r="E1753" s="446" t="s">
        <v>142</v>
      </c>
      <c r="F1753" s="446" t="s">
        <v>671</v>
      </c>
      <c r="G1753" s="447">
        <v>1</v>
      </c>
      <c r="H1753" s="448">
        <v>1504.42</v>
      </c>
      <c r="I1753" s="447">
        <v>1504.42</v>
      </c>
      <c r="J1753" s="460">
        <v>1</v>
      </c>
      <c r="K1753" s="448">
        <v>263.57</v>
      </c>
      <c r="L1753" s="448">
        <v>263.57</v>
      </c>
      <c r="M1753" s="448">
        <f t="shared" si="54"/>
        <v>-1240.85</v>
      </c>
      <c r="N1753" s="448">
        <f t="shared" si="55"/>
        <v>-82.48</v>
      </c>
      <c r="O1753" s="461"/>
    </row>
    <row r="1754" s="419" customFormat="1" customHeight="1" spans="1:15">
      <c r="A1754" s="443" t="s">
        <v>4179</v>
      </c>
      <c r="B1754" s="444" t="s">
        <v>4180</v>
      </c>
      <c r="C1754" s="445"/>
      <c r="D1754" s="446" t="s">
        <v>679</v>
      </c>
      <c r="E1754" s="446" t="s">
        <v>142</v>
      </c>
      <c r="F1754" s="446" t="s">
        <v>671</v>
      </c>
      <c r="G1754" s="447">
        <v>2</v>
      </c>
      <c r="H1754" s="448">
        <v>4256.41</v>
      </c>
      <c r="I1754" s="447">
        <v>8512.82</v>
      </c>
      <c r="J1754" s="460">
        <v>2</v>
      </c>
      <c r="K1754" s="448">
        <v>745.72</v>
      </c>
      <c r="L1754" s="448">
        <v>1491.44</v>
      </c>
      <c r="M1754" s="448">
        <f t="shared" si="54"/>
        <v>-7021.38</v>
      </c>
      <c r="N1754" s="448">
        <f t="shared" si="55"/>
        <v>-82.48</v>
      </c>
      <c r="O1754" s="461"/>
    </row>
    <row r="1755" s="419" customFormat="1" customHeight="1" spans="1:15">
      <c r="A1755" s="443" t="s">
        <v>4181</v>
      </c>
      <c r="B1755" s="444" t="s">
        <v>4182</v>
      </c>
      <c r="C1755" s="445"/>
      <c r="D1755" s="446" t="s">
        <v>679</v>
      </c>
      <c r="E1755" s="446" t="s">
        <v>142</v>
      </c>
      <c r="F1755" s="446" t="s">
        <v>671</v>
      </c>
      <c r="G1755" s="447">
        <v>2</v>
      </c>
      <c r="H1755" s="448">
        <v>5012.82</v>
      </c>
      <c r="I1755" s="447">
        <v>10025.64</v>
      </c>
      <c r="J1755" s="460">
        <v>2</v>
      </c>
      <c r="K1755" s="448">
        <v>878.25</v>
      </c>
      <c r="L1755" s="448">
        <v>1756.5</v>
      </c>
      <c r="M1755" s="448">
        <f t="shared" si="54"/>
        <v>-8269.14</v>
      </c>
      <c r="N1755" s="448">
        <f t="shared" si="55"/>
        <v>-82.48</v>
      </c>
      <c r="O1755" s="461"/>
    </row>
    <row r="1756" s="419" customFormat="1" customHeight="1" spans="1:15">
      <c r="A1756" s="443" t="s">
        <v>4183</v>
      </c>
      <c r="B1756" s="444" t="s">
        <v>4184</v>
      </c>
      <c r="C1756" s="445"/>
      <c r="D1756" s="446" t="s">
        <v>679</v>
      </c>
      <c r="E1756" s="446" t="s">
        <v>667</v>
      </c>
      <c r="F1756" s="446" t="s">
        <v>671</v>
      </c>
      <c r="G1756" s="447">
        <v>4</v>
      </c>
      <c r="H1756" s="448">
        <v>1421.99</v>
      </c>
      <c r="I1756" s="447">
        <v>5687.96</v>
      </c>
      <c r="J1756" s="460">
        <v>4</v>
      </c>
      <c r="K1756" s="448">
        <v>497.7</v>
      </c>
      <c r="L1756" s="448">
        <v>1990.8</v>
      </c>
      <c r="M1756" s="448">
        <f t="shared" si="54"/>
        <v>-3697.16</v>
      </c>
      <c r="N1756" s="448">
        <f t="shared" si="55"/>
        <v>-65</v>
      </c>
      <c r="O1756" s="461"/>
    </row>
    <row r="1757" s="419" customFormat="1" customHeight="1" spans="1:15">
      <c r="A1757" s="443" t="s">
        <v>4185</v>
      </c>
      <c r="B1757" s="444" t="s">
        <v>4186</v>
      </c>
      <c r="C1757" s="445"/>
      <c r="D1757" s="446" t="s">
        <v>679</v>
      </c>
      <c r="E1757" s="446" t="s">
        <v>142</v>
      </c>
      <c r="F1757" s="446" t="s">
        <v>671</v>
      </c>
      <c r="G1757" s="447">
        <v>1</v>
      </c>
      <c r="H1757" s="448">
        <v>7675.21</v>
      </c>
      <c r="I1757" s="447">
        <v>7675.21</v>
      </c>
      <c r="J1757" s="460">
        <v>1</v>
      </c>
      <c r="K1757" s="448">
        <v>1344.7</v>
      </c>
      <c r="L1757" s="448">
        <v>1344.7</v>
      </c>
      <c r="M1757" s="448">
        <f t="shared" si="54"/>
        <v>-6330.51</v>
      </c>
      <c r="N1757" s="448">
        <f t="shared" si="55"/>
        <v>-82.48</v>
      </c>
      <c r="O1757" s="461"/>
    </row>
    <row r="1758" s="419" customFormat="1" customHeight="1" spans="1:15">
      <c r="A1758" s="443" t="s">
        <v>4187</v>
      </c>
      <c r="B1758" s="444" t="s">
        <v>4188</v>
      </c>
      <c r="C1758" s="445"/>
      <c r="D1758" s="446" t="s">
        <v>679</v>
      </c>
      <c r="E1758" s="446" t="s">
        <v>142</v>
      </c>
      <c r="F1758" s="446" t="s">
        <v>671</v>
      </c>
      <c r="G1758" s="447">
        <v>2</v>
      </c>
      <c r="H1758" s="448">
        <v>475.22</v>
      </c>
      <c r="I1758" s="447">
        <v>950.44</v>
      </c>
      <c r="J1758" s="460">
        <v>2</v>
      </c>
      <c r="K1758" s="448">
        <v>83.26</v>
      </c>
      <c r="L1758" s="448">
        <v>166.52</v>
      </c>
      <c r="M1758" s="448">
        <f t="shared" si="54"/>
        <v>-783.92</v>
      </c>
      <c r="N1758" s="448">
        <f t="shared" si="55"/>
        <v>-82.48</v>
      </c>
      <c r="O1758" s="461"/>
    </row>
    <row r="1759" s="419" customFormat="1" customHeight="1" spans="1:15">
      <c r="A1759" s="443" t="s">
        <v>4189</v>
      </c>
      <c r="B1759" s="444" t="s">
        <v>4190</v>
      </c>
      <c r="C1759" s="445"/>
      <c r="D1759" s="446" t="s">
        <v>679</v>
      </c>
      <c r="E1759" s="446" t="s">
        <v>142</v>
      </c>
      <c r="F1759" s="446" t="s">
        <v>671</v>
      </c>
      <c r="G1759" s="447">
        <v>3</v>
      </c>
      <c r="H1759" s="448">
        <v>339.31</v>
      </c>
      <c r="I1759" s="447">
        <v>1017.94</v>
      </c>
      <c r="J1759" s="460">
        <v>3</v>
      </c>
      <c r="K1759" s="448">
        <v>59.45</v>
      </c>
      <c r="L1759" s="448">
        <v>178.35</v>
      </c>
      <c r="M1759" s="448">
        <f t="shared" si="54"/>
        <v>-839.59</v>
      </c>
      <c r="N1759" s="448">
        <f t="shared" si="55"/>
        <v>-82.48</v>
      </c>
      <c r="O1759" s="461"/>
    </row>
    <row r="1760" s="419" customFormat="1" customHeight="1" spans="1:15">
      <c r="A1760" s="443" t="s">
        <v>4191</v>
      </c>
      <c r="B1760" s="444" t="s">
        <v>4192</v>
      </c>
      <c r="C1760" s="445"/>
      <c r="D1760" s="446" t="s">
        <v>679</v>
      </c>
      <c r="E1760" s="446" t="s">
        <v>142</v>
      </c>
      <c r="F1760" s="446" t="s">
        <v>671</v>
      </c>
      <c r="G1760" s="447">
        <v>3</v>
      </c>
      <c r="H1760" s="448">
        <v>575.22</v>
      </c>
      <c r="I1760" s="447">
        <v>1725.66</v>
      </c>
      <c r="J1760" s="460">
        <v>3</v>
      </c>
      <c r="K1760" s="448">
        <v>100.78</v>
      </c>
      <c r="L1760" s="448">
        <v>302.34</v>
      </c>
      <c r="M1760" s="448">
        <f t="shared" si="54"/>
        <v>-1423.32</v>
      </c>
      <c r="N1760" s="448">
        <f t="shared" si="55"/>
        <v>-82.48</v>
      </c>
      <c r="O1760" s="461"/>
    </row>
    <row r="1761" s="419" customFormat="1" customHeight="1" spans="1:15">
      <c r="A1761" s="443" t="s">
        <v>4193</v>
      </c>
      <c r="B1761" s="444" t="s">
        <v>4194</v>
      </c>
      <c r="C1761" s="445"/>
      <c r="D1761" s="446" t="s">
        <v>679</v>
      </c>
      <c r="E1761" s="446" t="s">
        <v>142</v>
      </c>
      <c r="F1761" s="446" t="s">
        <v>671</v>
      </c>
      <c r="G1761" s="447">
        <v>3</v>
      </c>
      <c r="H1761" s="448">
        <v>516.24</v>
      </c>
      <c r="I1761" s="447">
        <v>1548.73</v>
      </c>
      <c r="J1761" s="460">
        <v>3</v>
      </c>
      <c r="K1761" s="448">
        <v>90.44</v>
      </c>
      <c r="L1761" s="448">
        <v>271.32</v>
      </c>
      <c r="M1761" s="448">
        <f t="shared" si="54"/>
        <v>-1277.41</v>
      </c>
      <c r="N1761" s="448">
        <f t="shared" si="55"/>
        <v>-82.48</v>
      </c>
      <c r="O1761" s="461"/>
    </row>
    <row r="1762" s="419" customFormat="1" customHeight="1" spans="1:15">
      <c r="A1762" s="443" t="s">
        <v>4195</v>
      </c>
      <c r="B1762" s="444" t="s">
        <v>4196</v>
      </c>
      <c r="C1762" s="445"/>
      <c r="D1762" s="446" t="s">
        <v>679</v>
      </c>
      <c r="E1762" s="446" t="s">
        <v>142</v>
      </c>
      <c r="F1762" s="446" t="s">
        <v>671</v>
      </c>
      <c r="G1762" s="447">
        <v>3</v>
      </c>
      <c r="H1762" s="448">
        <v>336.28</v>
      </c>
      <c r="I1762" s="447">
        <v>1008.85</v>
      </c>
      <c r="J1762" s="460">
        <v>3</v>
      </c>
      <c r="K1762" s="448">
        <v>58.92</v>
      </c>
      <c r="L1762" s="448">
        <v>176.76</v>
      </c>
      <c r="M1762" s="448">
        <f t="shared" si="54"/>
        <v>-832.09</v>
      </c>
      <c r="N1762" s="448">
        <f t="shared" si="55"/>
        <v>-82.48</v>
      </c>
      <c r="O1762" s="461"/>
    </row>
    <row r="1763" s="419" customFormat="1" customHeight="1" spans="1:15">
      <c r="A1763" s="443" t="s">
        <v>4197</v>
      </c>
      <c r="B1763" s="444" t="s">
        <v>4198</v>
      </c>
      <c r="C1763" s="445"/>
      <c r="D1763" s="446" t="s">
        <v>679</v>
      </c>
      <c r="E1763" s="446" t="s">
        <v>142</v>
      </c>
      <c r="F1763" s="446" t="s">
        <v>671</v>
      </c>
      <c r="G1763" s="447">
        <v>3</v>
      </c>
      <c r="H1763" s="448">
        <v>575.22</v>
      </c>
      <c r="I1763" s="447">
        <v>1725.66</v>
      </c>
      <c r="J1763" s="460">
        <v>3</v>
      </c>
      <c r="K1763" s="448">
        <v>100.78</v>
      </c>
      <c r="L1763" s="448">
        <v>302.34</v>
      </c>
      <c r="M1763" s="448">
        <f t="shared" si="54"/>
        <v>-1423.32</v>
      </c>
      <c r="N1763" s="448">
        <f t="shared" si="55"/>
        <v>-82.48</v>
      </c>
      <c r="O1763" s="461"/>
    </row>
    <row r="1764" s="419" customFormat="1" customHeight="1" spans="1:15">
      <c r="A1764" s="443" t="s">
        <v>4199</v>
      </c>
      <c r="B1764" s="444" t="s">
        <v>4200</v>
      </c>
      <c r="C1764" s="445"/>
      <c r="D1764" s="446" t="s">
        <v>679</v>
      </c>
      <c r="E1764" s="446" t="s">
        <v>142</v>
      </c>
      <c r="F1764" s="446" t="s">
        <v>671</v>
      </c>
      <c r="G1764" s="447">
        <v>4</v>
      </c>
      <c r="H1764" s="448">
        <v>547.48</v>
      </c>
      <c r="I1764" s="447">
        <v>2189.92</v>
      </c>
      <c r="J1764" s="460">
        <v>4</v>
      </c>
      <c r="K1764" s="448">
        <v>95.92</v>
      </c>
      <c r="L1764" s="448">
        <v>383.68</v>
      </c>
      <c r="M1764" s="448">
        <f t="shared" si="54"/>
        <v>-1806.24</v>
      </c>
      <c r="N1764" s="448">
        <f t="shared" si="55"/>
        <v>-82.48</v>
      </c>
      <c r="O1764" s="461"/>
    </row>
    <row r="1765" s="419" customFormat="1" customHeight="1" spans="1:15">
      <c r="A1765" s="443" t="s">
        <v>4201</v>
      </c>
      <c r="B1765" s="444" t="s">
        <v>4202</v>
      </c>
      <c r="C1765" s="445"/>
      <c r="D1765" s="446" t="s">
        <v>679</v>
      </c>
      <c r="E1765" s="446" t="s">
        <v>142</v>
      </c>
      <c r="F1765" s="446" t="s">
        <v>671</v>
      </c>
      <c r="G1765" s="447">
        <v>5</v>
      </c>
      <c r="H1765" s="448">
        <v>707.96</v>
      </c>
      <c r="I1765" s="447">
        <v>3539.82</v>
      </c>
      <c r="J1765" s="460">
        <v>5</v>
      </c>
      <c r="K1765" s="448">
        <v>124.04</v>
      </c>
      <c r="L1765" s="448">
        <v>620.2</v>
      </c>
      <c r="M1765" s="448">
        <f t="shared" si="54"/>
        <v>-2919.62</v>
      </c>
      <c r="N1765" s="448">
        <f t="shared" si="55"/>
        <v>-82.48</v>
      </c>
      <c r="O1765" s="461"/>
    </row>
    <row r="1766" s="419" customFormat="1" customHeight="1" spans="1:15">
      <c r="A1766" s="443" t="s">
        <v>4203</v>
      </c>
      <c r="B1766" s="444" t="s">
        <v>4204</v>
      </c>
      <c r="C1766" s="445"/>
      <c r="D1766" s="446" t="s">
        <v>679</v>
      </c>
      <c r="E1766" s="446" t="s">
        <v>142</v>
      </c>
      <c r="F1766" s="446" t="s">
        <v>671</v>
      </c>
      <c r="G1766" s="447">
        <v>4</v>
      </c>
      <c r="H1766" s="448">
        <v>653.85</v>
      </c>
      <c r="I1766" s="447">
        <v>2615.38</v>
      </c>
      <c r="J1766" s="460">
        <v>4</v>
      </c>
      <c r="K1766" s="448">
        <v>114.56</v>
      </c>
      <c r="L1766" s="448">
        <v>458.24</v>
      </c>
      <c r="M1766" s="448">
        <f t="shared" si="54"/>
        <v>-2157.14</v>
      </c>
      <c r="N1766" s="448">
        <f t="shared" si="55"/>
        <v>-82.48</v>
      </c>
      <c r="O1766" s="461"/>
    </row>
    <row r="1767" s="419" customFormat="1" customHeight="1" spans="1:15">
      <c r="A1767" s="443" t="s">
        <v>4205</v>
      </c>
      <c r="B1767" s="444" t="s">
        <v>4206</v>
      </c>
      <c r="C1767" s="445"/>
      <c r="D1767" s="446" t="s">
        <v>679</v>
      </c>
      <c r="E1767" s="446" t="s">
        <v>142</v>
      </c>
      <c r="F1767" s="446" t="s">
        <v>671</v>
      </c>
      <c r="G1767" s="447">
        <v>1</v>
      </c>
      <c r="H1767" s="448">
        <v>841.88</v>
      </c>
      <c r="I1767" s="447">
        <v>841.88</v>
      </c>
      <c r="J1767" s="460">
        <v>1</v>
      </c>
      <c r="K1767" s="448">
        <v>147.5</v>
      </c>
      <c r="L1767" s="448">
        <v>147.5</v>
      </c>
      <c r="M1767" s="448">
        <f t="shared" si="54"/>
        <v>-694.38</v>
      </c>
      <c r="N1767" s="448">
        <f t="shared" si="55"/>
        <v>-82.48</v>
      </c>
      <c r="O1767" s="461"/>
    </row>
    <row r="1768" s="419" customFormat="1" customHeight="1" spans="1:15">
      <c r="A1768" s="443" t="s">
        <v>4207</v>
      </c>
      <c r="B1768" s="444" t="s">
        <v>4208</v>
      </c>
      <c r="C1768" s="445"/>
      <c r="D1768" s="446" t="s">
        <v>679</v>
      </c>
      <c r="E1768" s="446" t="s">
        <v>142</v>
      </c>
      <c r="F1768" s="446" t="s">
        <v>671</v>
      </c>
      <c r="G1768" s="447">
        <v>2</v>
      </c>
      <c r="H1768" s="448">
        <v>902.66</v>
      </c>
      <c r="I1768" s="447">
        <v>1805.31</v>
      </c>
      <c r="J1768" s="460">
        <v>2</v>
      </c>
      <c r="K1768" s="448">
        <v>158.15</v>
      </c>
      <c r="L1768" s="448">
        <v>316.3</v>
      </c>
      <c r="M1768" s="448">
        <f t="shared" si="54"/>
        <v>-1489.01</v>
      </c>
      <c r="N1768" s="448">
        <f t="shared" si="55"/>
        <v>-82.48</v>
      </c>
      <c r="O1768" s="461"/>
    </row>
    <row r="1769" s="419" customFormat="1" customHeight="1" spans="1:15">
      <c r="A1769" s="443" t="s">
        <v>4209</v>
      </c>
      <c r="B1769" s="444" t="s">
        <v>4210</v>
      </c>
      <c r="C1769" s="445"/>
      <c r="D1769" s="446" t="s">
        <v>679</v>
      </c>
      <c r="E1769" s="446" t="s">
        <v>142</v>
      </c>
      <c r="F1769" s="446" t="s">
        <v>671</v>
      </c>
      <c r="G1769" s="447">
        <v>4</v>
      </c>
      <c r="H1769" s="448">
        <v>23.93</v>
      </c>
      <c r="I1769" s="447">
        <v>95.73</v>
      </c>
      <c r="J1769" s="460">
        <v>4</v>
      </c>
      <c r="K1769" s="448">
        <v>4.19</v>
      </c>
      <c r="L1769" s="448">
        <v>16.76</v>
      </c>
      <c r="M1769" s="448">
        <f t="shared" si="54"/>
        <v>-78.97</v>
      </c>
      <c r="N1769" s="448">
        <f t="shared" si="55"/>
        <v>-82.49</v>
      </c>
      <c r="O1769" s="461"/>
    </row>
    <row r="1770" s="419" customFormat="1" customHeight="1" spans="1:15">
      <c r="A1770" s="443" t="s">
        <v>4211</v>
      </c>
      <c r="B1770" s="444" t="s">
        <v>4212</v>
      </c>
      <c r="C1770" s="445"/>
      <c r="D1770" s="446" t="s">
        <v>679</v>
      </c>
      <c r="E1770" s="446" t="s">
        <v>142</v>
      </c>
      <c r="F1770" s="446" t="s">
        <v>671</v>
      </c>
      <c r="G1770" s="447">
        <v>3</v>
      </c>
      <c r="H1770" s="448">
        <v>139.82</v>
      </c>
      <c r="I1770" s="447">
        <v>419.47</v>
      </c>
      <c r="J1770" s="460">
        <v>3</v>
      </c>
      <c r="K1770" s="448">
        <v>24.5</v>
      </c>
      <c r="L1770" s="448">
        <v>73.5</v>
      </c>
      <c r="M1770" s="448">
        <f t="shared" si="54"/>
        <v>-345.97</v>
      </c>
      <c r="N1770" s="448">
        <f t="shared" si="55"/>
        <v>-82.48</v>
      </c>
      <c r="O1770" s="461"/>
    </row>
    <row r="1771" s="419" customFormat="1" customHeight="1" spans="1:15">
      <c r="A1771" s="443" t="s">
        <v>4213</v>
      </c>
      <c r="B1771" s="444" t="s">
        <v>4214</v>
      </c>
      <c r="C1771" s="445"/>
      <c r="D1771" s="446" t="s">
        <v>4036</v>
      </c>
      <c r="E1771" s="446" t="s">
        <v>667</v>
      </c>
      <c r="F1771" s="446" t="s">
        <v>671</v>
      </c>
      <c r="G1771" s="447">
        <v>8</v>
      </c>
      <c r="H1771" s="448">
        <v>3.54</v>
      </c>
      <c r="I1771" s="447">
        <v>28.32</v>
      </c>
      <c r="J1771" s="460">
        <v>8</v>
      </c>
      <c r="K1771" s="448">
        <v>1.24</v>
      </c>
      <c r="L1771" s="448">
        <v>9.92</v>
      </c>
      <c r="M1771" s="448">
        <f t="shared" si="54"/>
        <v>-18.4</v>
      </c>
      <c r="N1771" s="448">
        <f t="shared" si="55"/>
        <v>-64.97</v>
      </c>
      <c r="O1771" s="461"/>
    </row>
    <row r="1772" s="419" customFormat="1" customHeight="1" spans="1:15">
      <c r="A1772" s="443" t="s">
        <v>4215</v>
      </c>
      <c r="B1772" s="444" t="s">
        <v>4216</v>
      </c>
      <c r="C1772" s="445"/>
      <c r="D1772" s="446" t="s">
        <v>679</v>
      </c>
      <c r="E1772" s="446" t="s">
        <v>142</v>
      </c>
      <c r="F1772" s="446" t="s">
        <v>671</v>
      </c>
      <c r="G1772" s="447">
        <v>2</v>
      </c>
      <c r="H1772" s="448">
        <v>340.71</v>
      </c>
      <c r="I1772" s="447">
        <v>681.41</v>
      </c>
      <c r="J1772" s="460">
        <v>2</v>
      </c>
      <c r="K1772" s="448">
        <v>59.69</v>
      </c>
      <c r="L1772" s="448">
        <v>119.38</v>
      </c>
      <c r="M1772" s="448">
        <f t="shared" si="54"/>
        <v>-562.03</v>
      </c>
      <c r="N1772" s="448">
        <f t="shared" si="55"/>
        <v>-82.48</v>
      </c>
      <c r="O1772" s="461"/>
    </row>
    <row r="1773" s="419" customFormat="1" customHeight="1" spans="1:15">
      <c r="A1773" s="443" t="s">
        <v>4217</v>
      </c>
      <c r="B1773" s="444" t="s">
        <v>4218</v>
      </c>
      <c r="C1773" s="445"/>
      <c r="D1773" s="446" t="s">
        <v>703</v>
      </c>
      <c r="E1773" s="446" t="s">
        <v>142</v>
      </c>
      <c r="F1773" s="446" t="s">
        <v>671</v>
      </c>
      <c r="G1773" s="447">
        <v>11</v>
      </c>
      <c r="H1773" s="448">
        <v>68.25</v>
      </c>
      <c r="I1773" s="447">
        <v>750.8</v>
      </c>
      <c r="J1773" s="460">
        <v>11</v>
      </c>
      <c r="K1773" s="448">
        <v>11.96</v>
      </c>
      <c r="L1773" s="448">
        <v>131.56</v>
      </c>
      <c r="M1773" s="448">
        <f t="shared" si="54"/>
        <v>-619.24</v>
      </c>
      <c r="N1773" s="448">
        <f t="shared" si="55"/>
        <v>-82.48</v>
      </c>
      <c r="O1773" s="461"/>
    </row>
    <row r="1774" s="419" customFormat="1" customHeight="1" spans="1:15">
      <c r="A1774" s="443" t="s">
        <v>4219</v>
      </c>
      <c r="B1774" s="444" t="s">
        <v>4220</v>
      </c>
      <c r="C1774" s="445"/>
      <c r="D1774" s="446" t="s">
        <v>679</v>
      </c>
      <c r="E1774" s="446" t="s">
        <v>142</v>
      </c>
      <c r="F1774" s="446" t="s">
        <v>671</v>
      </c>
      <c r="G1774" s="447">
        <v>11</v>
      </c>
      <c r="H1774" s="448">
        <v>72.65</v>
      </c>
      <c r="I1774" s="447">
        <v>799.13</v>
      </c>
      <c r="J1774" s="460">
        <v>11</v>
      </c>
      <c r="K1774" s="448">
        <v>12.73</v>
      </c>
      <c r="L1774" s="448">
        <v>140.03</v>
      </c>
      <c r="M1774" s="448">
        <f t="shared" si="54"/>
        <v>-659.1</v>
      </c>
      <c r="N1774" s="448">
        <f t="shared" si="55"/>
        <v>-82.48</v>
      </c>
      <c r="O1774" s="461"/>
    </row>
    <row r="1775" s="419" customFormat="1" customHeight="1" spans="1:15">
      <c r="A1775" s="443" t="s">
        <v>4221</v>
      </c>
      <c r="B1775" s="444" t="s">
        <v>4222</v>
      </c>
      <c r="C1775" s="445"/>
      <c r="D1775" s="446" t="s">
        <v>679</v>
      </c>
      <c r="E1775" s="446" t="s">
        <v>142</v>
      </c>
      <c r="F1775" s="446" t="s">
        <v>671</v>
      </c>
      <c r="G1775" s="447">
        <v>8</v>
      </c>
      <c r="H1775" s="448">
        <v>82.05</v>
      </c>
      <c r="I1775" s="447">
        <v>656.42</v>
      </c>
      <c r="J1775" s="460">
        <v>8</v>
      </c>
      <c r="K1775" s="448">
        <v>14.37</v>
      </c>
      <c r="L1775" s="448">
        <v>114.96</v>
      </c>
      <c r="M1775" s="448">
        <f t="shared" si="54"/>
        <v>-541.46</v>
      </c>
      <c r="N1775" s="448">
        <f t="shared" si="55"/>
        <v>-82.49</v>
      </c>
      <c r="O1775" s="461"/>
    </row>
    <row r="1776" s="419" customFormat="1" customHeight="1" spans="1:15">
      <c r="A1776" s="443" t="s">
        <v>4223</v>
      </c>
      <c r="B1776" s="444" t="s">
        <v>4224</v>
      </c>
      <c r="C1776" s="445"/>
      <c r="D1776" s="446" t="s">
        <v>679</v>
      </c>
      <c r="E1776" s="446" t="s">
        <v>142</v>
      </c>
      <c r="F1776" s="446" t="s">
        <v>671</v>
      </c>
      <c r="G1776" s="447">
        <v>8</v>
      </c>
      <c r="H1776" s="448">
        <v>198.28</v>
      </c>
      <c r="I1776" s="447">
        <v>1586.2</v>
      </c>
      <c r="J1776" s="460">
        <v>8</v>
      </c>
      <c r="K1776" s="448">
        <v>34.74</v>
      </c>
      <c r="L1776" s="448">
        <v>277.92</v>
      </c>
      <c r="M1776" s="448">
        <f t="shared" si="54"/>
        <v>-1308.28</v>
      </c>
      <c r="N1776" s="448">
        <f t="shared" si="55"/>
        <v>-82.48</v>
      </c>
      <c r="O1776" s="461"/>
    </row>
    <row r="1777" s="419" customFormat="1" customHeight="1" spans="1:15">
      <c r="A1777" s="443" t="s">
        <v>4225</v>
      </c>
      <c r="B1777" s="444" t="s">
        <v>4226</v>
      </c>
      <c r="C1777" s="445"/>
      <c r="D1777" s="446" t="s">
        <v>679</v>
      </c>
      <c r="E1777" s="446" t="s">
        <v>142</v>
      </c>
      <c r="F1777" s="446" t="s">
        <v>671</v>
      </c>
      <c r="G1777" s="447">
        <v>2</v>
      </c>
      <c r="H1777" s="448">
        <v>137.17</v>
      </c>
      <c r="I1777" s="447">
        <v>274.34</v>
      </c>
      <c r="J1777" s="460">
        <v>2</v>
      </c>
      <c r="K1777" s="448">
        <v>24.03</v>
      </c>
      <c r="L1777" s="448">
        <v>48.06</v>
      </c>
      <c r="M1777" s="448">
        <f t="shared" si="54"/>
        <v>-226.28</v>
      </c>
      <c r="N1777" s="448">
        <f t="shared" si="55"/>
        <v>-82.48</v>
      </c>
      <c r="O1777" s="461"/>
    </row>
    <row r="1778" s="419" customFormat="1" customHeight="1" spans="1:15">
      <c r="A1778" s="443" t="s">
        <v>4227</v>
      </c>
      <c r="B1778" s="444" t="s">
        <v>4228</v>
      </c>
      <c r="C1778" s="445"/>
      <c r="D1778" s="446" t="s">
        <v>3075</v>
      </c>
      <c r="E1778" s="446" t="s">
        <v>142</v>
      </c>
      <c r="F1778" s="446" t="s">
        <v>671</v>
      </c>
      <c r="G1778" s="447">
        <v>1</v>
      </c>
      <c r="H1778" s="448">
        <v>3415.38</v>
      </c>
      <c r="I1778" s="447">
        <v>3415.38</v>
      </c>
      <c r="J1778" s="460">
        <v>1</v>
      </c>
      <c r="K1778" s="448">
        <v>598.37</v>
      </c>
      <c r="L1778" s="448">
        <v>598.37</v>
      </c>
      <c r="M1778" s="448">
        <f t="shared" si="54"/>
        <v>-2817.01</v>
      </c>
      <c r="N1778" s="448">
        <f t="shared" si="55"/>
        <v>-82.48</v>
      </c>
      <c r="O1778" s="461"/>
    </row>
    <row r="1779" s="419" customFormat="1" customHeight="1" spans="1:15">
      <c r="A1779" s="443" t="s">
        <v>4229</v>
      </c>
      <c r="B1779" s="444" t="s">
        <v>4230</v>
      </c>
      <c r="C1779" s="445"/>
      <c r="D1779" s="446" t="s">
        <v>3075</v>
      </c>
      <c r="E1779" s="446" t="s">
        <v>142</v>
      </c>
      <c r="F1779" s="446" t="s">
        <v>671</v>
      </c>
      <c r="G1779" s="447">
        <v>1</v>
      </c>
      <c r="H1779" s="448">
        <v>3490.6</v>
      </c>
      <c r="I1779" s="447">
        <v>3490.6</v>
      </c>
      <c r="J1779" s="460">
        <v>1</v>
      </c>
      <c r="K1779" s="448">
        <v>611.55</v>
      </c>
      <c r="L1779" s="448">
        <v>611.55</v>
      </c>
      <c r="M1779" s="448">
        <f t="shared" si="54"/>
        <v>-2879.05</v>
      </c>
      <c r="N1779" s="448">
        <f t="shared" si="55"/>
        <v>-82.48</v>
      </c>
      <c r="O1779" s="461"/>
    </row>
    <row r="1780" s="419" customFormat="1" customHeight="1" spans="1:15">
      <c r="A1780" s="443" t="s">
        <v>4231</v>
      </c>
      <c r="B1780" s="444" t="s">
        <v>4232</v>
      </c>
      <c r="C1780" s="445"/>
      <c r="D1780" s="446" t="s">
        <v>679</v>
      </c>
      <c r="E1780" s="446" t="s">
        <v>142</v>
      </c>
      <c r="F1780" s="446" t="s">
        <v>671</v>
      </c>
      <c r="G1780" s="447">
        <v>2</v>
      </c>
      <c r="H1780" s="448">
        <v>1794.87</v>
      </c>
      <c r="I1780" s="447">
        <v>3589.74</v>
      </c>
      <c r="J1780" s="460">
        <v>2</v>
      </c>
      <c r="K1780" s="448">
        <v>314.46</v>
      </c>
      <c r="L1780" s="448">
        <v>628.92</v>
      </c>
      <c r="M1780" s="448">
        <f t="shared" si="54"/>
        <v>-2960.82</v>
      </c>
      <c r="N1780" s="448">
        <f t="shared" si="55"/>
        <v>-82.48</v>
      </c>
      <c r="O1780" s="461"/>
    </row>
    <row r="1781" s="419" customFormat="1" customHeight="1" spans="1:15">
      <c r="A1781" s="443" t="s">
        <v>4233</v>
      </c>
      <c r="B1781" s="444" t="s">
        <v>4234</v>
      </c>
      <c r="C1781" s="445"/>
      <c r="D1781" s="446" t="s">
        <v>679</v>
      </c>
      <c r="E1781" s="446" t="s">
        <v>142</v>
      </c>
      <c r="F1781" s="446" t="s">
        <v>671</v>
      </c>
      <c r="G1781" s="447">
        <v>1</v>
      </c>
      <c r="H1781" s="448">
        <v>42.73</v>
      </c>
      <c r="I1781" s="447">
        <v>42.73</v>
      </c>
      <c r="J1781" s="460">
        <v>1</v>
      </c>
      <c r="K1781" s="448">
        <v>7.49</v>
      </c>
      <c r="L1781" s="448">
        <v>7.49</v>
      </c>
      <c r="M1781" s="448">
        <f t="shared" si="54"/>
        <v>-35.24</v>
      </c>
      <c r="N1781" s="448">
        <f t="shared" si="55"/>
        <v>-82.47</v>
      </c>
      <c r="O1781" s="461"/>
    </row>
    <row r="1782" s="419" customFormat="1" customHeight="1" spans="1:15">
      <c r="A1782" s="443" t="s">
        <v>4235</v>
      </c>
      <c r="B1782" s="444" t="s">
        <v>4236</v>
      </c>
      <c r="C1782" s="445"/>
      <c r="D1782" s="446" t="s">
        <v>679</v>
      </c>
      <c r="E1782" s="446" t="s">
        <v>142</v>
      </c>
      <c r="F1782" s="446" t="s">
        <v>671</v>
      </c>
      <c r="G1782" s="447">
        <v>4</v>
      </c>
      <c r="H1782" s="448">
        <v>15.39</v>
      </c>
      <c r="I1782" s="447">
        <v>61.54</v>
      </c>
      <c r="J1782" s="460">
        <v>4</v>
      </c>
      <c r="K1782" s="448">
        <v>2.7</v>
      </c>
      <c r="L1782" s="448">
        <v>10.8</v>
      </c>
      <c r="M1782" s="448">
        <f t="shared" si="54"/>
        <v>-50.74</v>
      </c>
      <c r="N1782" s="448">
        <f t="shared" si="55"/>
        <v>-82.45</v>
      </c>
      <c r="O1782" s="461"/>
    </row>
    <row r="1783" s="419" customFormat="1" customHeight="1" spans="1:15">
      <c r="A1783" s="443" t="s">
        <v>4237</v>
      </c>
      <c r="B1783" s="444" t="s">
        <v>4238</v>
      </c>
      <c r="C1783" s="445"/>
      <c r="D1783" s="446" t="s">
        <v>679</v>
      </c>
      <c r="E1783" s="446" t="s">
        <v>142</v>
      </c>
      <c r="F1783" s="446" t="s">
        <v>671</v>
      </c>
      <c r="G1783" s="447">
        <v>10</v>
      </c>
      <c r="H1783" s="448">
        <v>20.51</v>
      </c>
      <c r="I1783" s="447">
        <v>205.13</v>
      </c>
      <c r="J1783" s="460">
        <v>10</v>
      </c>
      <c r="K1783" s="448">
        <v>3.59</v>
      </c>
      <c r="L1783" s="448">
        <v>35.9</v>
      </c>
      <c r="M1783" s="448">
        <f t="shared" si="54"/>
        <v>-169.23</v>
      </c>
      <c r="N1783" s="448">
        <f t="shared" si="55"/>
        <v>-82.5</v>
      </c>
      <c r="O1783" s="461"/>
    </row>
    <row r="1784" s="419" customFormat="1" customHeight="1" spans="1:15">
      <c r="A1784" s="443" t="s">
        <v>4239</v>
      </c>
      <c r="B1784" s="444" t="s">
        <v>4240</v>
      </c>
      <c r="C1784" s="445"/>
      <c r="D1784" s="446" t="s">
        <v>679</v>
      </c>
      <c r="E1784" s="446" t="s">
        <v>142</v>
      </c>
      <c r="F1784" s="446" t="s">
        <v>671</v>
      </c>
      <c r="G1784" s="447">
        <v>15</v>
      </c>
      <c r="H1784" s="448">
        <v>20.59</v>
      </c>
      <c r="I1784" s="447">
        <v>308.86</v>
      </c>
      <c r="J1784" s="460">
        <v>15</v>
      </c>
      <c r="K1784" s="448">
        <v>3.61</v>
      </c>
      <c r="L1784" s="448">
        <v>54.15</v>
      </c>
      <c r="M1784" s="448">
        <f t="shared" si="54"/>
        <v>-254.71</v>
      </c>
      <c r="N1784" s="448">
        <f t="shared" si="55"/>
        <v>-82.47</v>
      </c>
      <c r="O1784" s="461"/>
    </row>
    <row r="1785" s="419" customFormat="1" customHeight="1" spans="1:15">
      <c r="A1785" s="443" t="s">
        <v>4241</v>
      </c>
      <c r="B1785" s="444" t="s">
        <v>4242</v>
      </c>
      <c r="C1785" s="445"/>
      <c r="D1785" s="446" t="s">
        <v>679</v>
      </c>
      <c r="E1785" s="446" t="s">
        <v>142</v>
      </c>
      <c r="F1785" s="446" t="s">
        <v>671</v>
      </c>
      <c r="G1785" s="447">
        <v>10</v>
      </c>
      <c r="H1785" s="448">
        <v>17.7</v>
      </c>
      <c r="I1785" s="447">
        <v>176.99</v>
      </c>
      <c r="J1785" s="460">
        <v>10</v>
      </c>
      <c r="K1785" s="448">
        <v>3.1</v>
      </c>
      <c r="L1785" s="448">
        <v>31</v>
      </c>
      <c r="M1785" s="448">
        <f t="shared" si="54"/>
        <v>-145.99</v>
      </c>
      <c r="N1785" s="448">
        <f t="shared" si="55"/>
        <v>-82.48</v>
      </c>
      <c r="O1785" s="461"/>
    </row>
    <row r="1786" s="419" customFormat="1" customHeight="1" spans="1:15">
      <c r="A1786" s="443" t="s">
        <v>4243</v>
      </c>
      <c r="B1786" s="444" t="s">
        <v>4244</v>
      </c>
      <c r="C1786" s="445"/>
      <c r="D1786" s="446" t="s">
        <v>679</v>
      </c>
      <c r="E1786" s="446" t="s">
        <v>142</v>
      </c>
      <c r="F1786" s="446" t="s">
        <v>671</v>
      </c>
      <c r="G1786" s="447">
        <v>7</v>
      </c>
      <c r="H1786" s="448">
        <v>61.11</v>
      </c>
      <c r="I1786" s="447">
        <v>427.78</v>
      </c>
      <c r="J1786" s="460">
        <v>7</v>
      </c>
      <c r="K1786" s="448">
        <v>10.71</v>
      </c>
      <c r="L1786" s="448">
        <v>74.97</v>
      </c>
      <c r="M1786" s="448">
        <f t="shared" si="54"/>
        <v>-352.81</v>
      </c>
      <c r="N1786" s="448">
        <f t="shared" si="55"/>
        <v>-82.47</v>
      </c>
      <c r="O1786" s="461"/>
    </row>
    <row r="1787" s="419" customFormat="1" customHeight="1" spans="1:15">
      <c r="A1787" s="443" t="s">
        <v>4245</v>
      </c>
      <c r="B1787" s="444" t="s">
        <v>4246</v>
      </c>
      <c r="C1787" s="445"/>
      <c r="D1787" s="446" t="s">
        <v>703</v>
      </c>
      <c r="E1787" s="446" t="s">
        <v>142</v>
      </c>
      <c r="F1787" s="446" t="s">
        <v>671</v>
      </c>
      <c r="G1787" s="447">
        <v>5</v>
      </c>
      <c r="H1787" s="448">
        <v>31.86</v>
      </c>
      <c r="I1787" s="447">
        <v>159.29</v>
      </c>
      <c r="J1787" s="460">
        <v>5</v>
      </c>
      <c r="K1787" s="448">
        <v>5.58</v>
      </c>
      <c r="L1787" s="448">
        <v>27.9</v>
      </c>
      <c r="M1787" s="448">
        <f t="shared" si="54"/>
        <v>-131.39</v>
      </c>
      <c r="N1787" s="448">
        <f t="shared" si="55"/>
        <v>-82.48</v>
      </c>
      <c r="O1787" s="461"/>
    </row>
    <row r="1788" s="419" customFormat="1" customHeight="1" spans="1:15">
      <c r="A1788" s="443" t="s">
        <v>4247</v>
      </c>
      <c r="B1788" s="444" t="s">
        <v>4248</v>
      </c>
      <c r="C1788" s="445"/>
      <c r="D1788" s="446" t="s">
        <v>679</v>
      </c>
      <c r="E1788" s="446" t="s">
        <v>142</v>
      </c>
      <c r="F1788" s="446" t="s">
        <v>671</v>
      </c>
      <c r="G1788" s="447">
        <v>6</v>
      </c>
      <c r="H1788" s="448">
        <v>29.92</v>
      </c>
      <c r="I1788" s="447">
        <v>179.49</v>
      </c>
      <c r="J1788" s="460">
        <v>6</v>
      </c>
      <c r="K1788" s="448">
        <v>5.24</v>
      </c>
      <c r="L1788" s="448">
        <v>31.44</v>
      </c>
      <c r="M1788" s="448">
        <f t="shared" si="54"/>
        <v>-148.05</v>
      </c>
      <c r="N1788" s="448">
        <f t="shared" si="55"/>
        <v>-82.48</v>
      </c>
      <c r="O1788" s="461"/>
    </row>
    <row r="1789" s="419" customFormat="1" customHeight="1" spans="1:15">
      <c r="A1789" s="443" t="s">
        <v>4249</v>
      </c>
      <c r="B1789" s="444" t="s">
        <v>4250</v>
      </c>
      <c r="C1789" s="445"/>
      <c r="D1789" s="446" t="s">
        <v>679</v>
      </c>
      <c r="E1789" s="446" t="s">
        <v>142</v>
      </c>
      <c r="F1789" s="446" t="s">
        <v>671</v>
      </c>
      <c r="G1789" s="447">
        <v>2</v>
      </c>
      <c r="H1789" s="448">
        <v>29.92</v>
      </c>
      <c r="I1789" s="447">
        <v>59.83</v>
      </c>
      <c r="J1789" s="460">
        <v>2</v>
      </c>
      <c r="K1789" s="448">
        <v>5.24</v>
      </c>
      <c r="L1789" s="448">
        <v>10.48</v>
      </c>
      <c r="M1789" s="448">
        <f t="shared" si="54"/>
        <v>-49.35</v>
      </c>
      <c r="N1789" s="448">
        <f t="shared" si="55"/>
        <v>-82.48</v>
      </c>
      <c r="O1789" s="461"/>
    </row>
    <row r="1790" s="419" customFormat="1" customHeight="1" spans="1:15">
      <c r="A1790" s="443" t="s">
        <v>4251</v>
      </c>
      <c r="B1790" s="444" t="s">
        <v>4252</v>
      </c>
      <c r="C1790" s="445"/>
      <c r="D1790" s="446" t="s">
        <v>679</v>
      </c>
      <c r="E1790" s="446" t="s">
        <v>142</v>
      </c>
      <c r="F1790" s="446" t="s">
        <v>671</v>
      </c>
      <c r="G1790" s="447">
        <v>1</v>
      </c>
      <c r="H1790" s="448">
        <v>2803.42</v>
      </c>
      <c r="I1790" s="447">
        <v>2803.42</v>
      </c>
      <c r="J1790" s="460">
        <v>1</v>
      </c>
      <c r="K1790" s="448">
        <v>491.16</v>
      </c>
      <c r="L1790" s="448">
        <v>491.16</v>
      </c>
      <c r="M1790" s="448">
        <f t="shared" si="54"/>
        <v>-2312.26</v>
      </c>
      <c r="N1790" s="448">
        <f t="shared" si="55"/>
        <v>-82.48</v>
      </c>
      <c r="O1790" s="461"/>
    </row>
    <row r="1791" s="419" customFormat="1" customHeight="1" spans="1:15">
      <c r="A1791" s="443" t="s">
        <v>4253</v>
      </c>
      <c r="B1791" s="444" t="s">
        <v>4254</v>
      </c>
      <c r="C1791" s="445"/>
      <c r="D1791" s="446" t="s">
        <v>679</v>
      </c>
      <c r="E1791" s="446" t="s">
        <v>667</v>
      </c>
      <c r="F1791" s="446" t="s">
        <v>671</v>
      </c>
      <c r="G1791" s="447">
        <v>2</v>
      </c>
      <c r="H1791" s="448">
        <v>867.26</v>
      </c>
      <c r="I1791" s="447">
        <v>1734.51</v>
      </c>
      <c r="J1791" s="460">
        <v>2</v>
      </c>
      <c r="K1791" s="448">
        <v>303.54</v>
      </c>
      <c r="L1791" s="448">
        <v>607.08</v>
      </c>
      <c r="M1791" s="448">
        <f t="shared" si="54"/>
        <v>-1127.43</v>
      </c>
      <c r="N1791" s="448">
        <f t="shared" si="55"/>
        <v>-65</v>
      </c>
      <c r="O1791" s="461"/>
    </row>
    <row r="1792" s="419" customFormat="1" customHeight="1" spans="1:15">
      <c r="A1792" s="443" t="s">
        <v>4255</v>
      </c>
      <c r="B1792" s="444" t="s">
        <v>4256</v>
      </c>
      <c r="C1792" s="445"/>
      <c r="D1792" s="446" t="s">
        <v>679</v>
      </c>
      <c r="E1792" s="446" t="s">
        <v>142</v>
      </c>
      <c r="F1792" s="446" t="s">
        <v>671</v>
      </c>
      <c r="G1792" s="447">
        <v>1</v>
      </c>
      <c r="H1792" s="448">
        <v>5150.43</v>
      </c>
      <c r="I1792" s="447">
        <v>5150.43</v>
      </c>
      <c r="J1792" s="460">
        <v>1</v>
      </c>
      <c r="K1792" s="448">
        <v>902.36</v>
      </c>
      <c r="L1792" s="448">
        <v>902.36</v>
      </c>
      <c r="M1792" s="448">
        <f t="shared" si="54"/>
        <v>-4248.07</v>
      </c>
      <c r="N1792" s="448">
        <f t="shared" si="55"/>
        <v>-82.48</v>
      </c>
      <c r="O1792" s="461"/>
    </row>
    <row r="1793" s="419" customFormat="1" customHeight="1" spans="1:15">
      <c r="A1793" s="443" t="s">
        <v>4257</v>
      </c>
      <c r="B1793" s="444" t="s">
        <v>4258</v>
      </c>
      <c r="C1793" s="445"/>
      <c r="D1793" s="446" t="s">
        <v>679</v>
      </c>
      <c r="E1793" s="446" t="s">
        <v>142</v>
      </c>
      <c r="F1793" s="446" t="s">
        <v>671</v>
      </c>
      <c r="G1793" s="447">
        <v>2</v>
      </c>
      <c r="H1793" s="448">
        <v>1153.85</v>
      </c>
      <c r="I1793" s="447">
        <v>2307.7</v>
      </c>
      <c r="J1793" s="460">
        <v>2</v>
      </c>
      <c r="K1793" s="448">
        <v>202.16</v>
      </c>
      <c r="L1793" s="448">
        <v>404.32</v>
      </c>
      <c r="M1793" s="448">
        <f t="shared" si="54"/>
        <v>-1903.38</v>
      </c>
      <c r="N1793" s="448">
        <f t="shared" si="55"/>
        <v>-82.48</v>
      </c>
      <c r="O1793" s="461"/>
    </row>
    <row r="1794" s="419" customFormat="1" customHeight="1" spans="1:15">
      <c r="A1794" s="443" t="s">
        <v>4259</v>
      </c>
      <c r="B1794" s="444" t="s">
        <v>4260</v>
      </c>
      <c r="C1794" s="445"/>
      <c r="D1794" s="446" t="s">
        <v>679</v>
      </c>
      <c r="E1794" s="446" t="s">
        <v>142</v>
      </c>
      <c r="F1794" s="446" t="s">
        <v>671</v>
      </c>
      <c r="G1794" s="447">
        <v>1</v>
      </c>
      <c r="H1794" s="448">
        <v>4495.73</v>
      </c>
      <c r="I1794" s="447">
        <v>4495.73</v>
      </c>
      <c r="J1794" s="460">
        <v>1</v>
      </c>
      <c r="K1794" s="448">
        <v>787.65</v>
      </c>
      <c r="L1794" s="448">
        <v>787.65</v>
      </c>
      <c r="M1794" s="448">
        <f t="shared" si="54"/>
        <v>-3708.08</v>
      </c>
      <c r="N1794" s="448">
        <f t="shared" si="55"/>
        <v>-82.48</v>
      </c>
      <c r="O1794" s="461"/>
    </row>
    <row r="1795" s="419" customFormat="1" customHeight="1" spans="1:15">
      <c r="A1795" s="443" t="s">
        <v>4261</v>
      </c>
      <c r="B1795" s="444" t="s">
        <v>4262</v>
      </c>
      <c r="C1795" s="445"/>
      <c r="D1795" s="446" t="s">
        <v>679</v>
      </c>
      <c r="E1795" s="446" t="s">
        <v>142</v>
      </c>
      <c r="F1795" s="446" t="s">
        <v>671</v>
      </c>
      <c r="G1795" s="447">
        <v>3</v>
      </c>
      <c r="H1795" s="448">
        <v>5555.56</v>
      </c>
      <c r="I1795" s="447">
        <v>16666.68</v>
      </c>
      <c r="J1795" s="460">
        <v>3</v>
      </c>
      <c r="K1795" s="448">
        <v>973.33</v>
      </c>
      <c r="L1795" s="448">
        <v>2919.99</v>
      </c>
      <c r="M1795" s="448">
        <f t="shared" si="54"/>
        <v>-13746.69</v>
      </c>
      <c r="N1795" s="448">
        <f t="shared" si="55"/>
        <v>-82.48</v>
      </c>
      <c r="O1795" s="461"/>
    </row>
    <row r="1796" s="419" customFormat="1" customHeight="1" spans="1:15">
      <c r="A1796" s="443" t="s">
        <v>4263</v>
      </c>
      <c r="B1796" s="444" t="s">
        <v>4264</v>
      </c>
      <c r="C1796" s="445"/>
      <c r="D1796" s="446" t="s">
        <v>679</v>
      </c>
      <c r="E1796" s="446" t="s">
        <v>667</v>
      </c>
      <c r="F1796" s="446" t="s">
        <v>671</v>
      </c>
      <c r="G1796" s="447">
        <v>8</v>
      </c>
      <c r="H1796" s="448">
        <v>2231.21</v>
      </c>
      <c r="I1796" s="447">
        <v>17849.71</v>
      </c>
      <c r="J1796" s="460">
        <v>8</v>
      </c>
      <c r="K1796" s="448">
        <v>780.92</v>
      </c>
      <c r="L1796" s="448">
        <v>6247.36</v>
      </c>
      <c r="M1796" s="448">
        <f t="shared" si="54"/>
        <v>-11602.35</v>
      </c>
      <c r="N1796" s="448">
        <f t="shared" si="55"/>
        <v>-65</v>
      </c>
      <c r="O1796" s="461"/>
    </row>
    <row r="1797" s="419" customFormat="1" customHeight="1" spans="1:15">
      <c r="A1797" s="443" t="s">
        <v>4265</v>
      </c>
      <c r="B1797" s="444" t="s">
        <v>4266</v>
      </c>
      <c r="C1797" s="445"/>
      <c r="D1797" s="446" t="s">
        <v>679</v>
      </c>
      <c r="E1797" s="446" t="s">
        <v>142</v>
      </c>
      <c r="F1797" s="446" t="s">
        <v>671</v>
      </c>
      <c r="G1797" s="447">
        <v>6</v>
      </c>
      <c r="H1797" s="448">
        <v>3751.34</v>
      </c>
      <c r="I1797" s="447">
        <v>22508.03</v>
      </c>
      <c r="J1797" s="460">
        <v>6</v>
      </c>
      <c r="K1797" s="448">
        <v>657.24</v>
      </c>
      <c r="L1797" s="448">
        <v>3943.44</v>
      </c>
      <c r="M1797" s="448">
        <f t="shared" si="54"/>
        <v>-18564.59</v>
      </c>
      <c r="N1797" s="448">
        <f t="shared" si="55"/>
        <v>-82.48</v>
      </c>
      <c r="O1797" s="461"/>
    </row>
    <row r="1798" s="419" customFormat="1" customHeight="1" spans="1:15">
      <c r="A1798" s="443" t="s">
        <v>4267</v>
      </c>
      <c r="B1798" s="444" t="s">
        <v>4268</v>
      </c>
      <c r="C1798" s="445"/>
      <c r="D1798" s="446" t="s">
        <v>679</v>
      </c>
      <c r="E1798" s="446" t="s">
        <v>142</v>
      </c>
      <c r="F1798" s="446" t="s">
        <v>671</v>
      </c>
      <c r="G1798" s="447">
        <v>2</v>
      </c>
      <c r="H1798" s="448">
        <v>940.18</v>
      </c>
      <c r="I1798" s="447">
        <v>1880.35</v>
      </c>
      <c r="J1798" s="460">
        <v>2</v>
      </c>
      <c r="K1798" s="448">
        <v>164.72</v>
      </c>
      <c r="L1798" s="448">
        <v>329.44</v>
      </c>
      <c r="M1798" s="448">
        <f t="shared" si="54"/>
        <v>-1550.91</v>
      </c>
      <c r="N1798" s="448">
        <f t="shared" si="55"/>
        <v>-82.48</v>
      </c>
      <c r="O1798" s="461"/>
    </row>
    <row r="1799" s="419" customFormat="1" customHeight="1" spans="1:15">
      <c r="A1799" s="443" t="s">
        <v>4269</v>
      </c>
      <c r="B1799" s="444" t="s">
        <v>4270</v>
      </c>
      <c r="C1799" s="445"/>
      <c r="D1799" s="446" t="s">
        <v>679</v>
      </c>
      <c r="E1799" s="446" t="s">
        <v>142</v>
      </c>
      <c r="F1799" s="446" t="s">
        <v>671</v>
      </c>
      <c r="G1799" s="447">
        <v>2</v>
      </c>
      <c r="H1799" s="448">
        <v>760.69</v>
      </c>
      <c r="I1799" s="447">
        <v>1521.37</v>
      </c>
      <c r="J1799" s="460">
        <v>2</v>
      </c>
      <c r="K1799" s="448">
        <v>133.27</v>
      </c>
      <c r="L1799" s="448">
        <v>266.54</v>
      </c>
      <c r="M1799" s="448">
        <f t="shared" si="54"/>
        <v>-1254.83</v>
      </c>
      <c r="N1799" s="448">
        <f t="shared" si="55"/>
        <v>-82.48</v>
      </c>
      <c r="O1799" s="461"/>
    </row>
    <row r="1800" s="419" customFormat="1" customHeight="1" spans="1:15">
      <c r="A1800" s="443" t="s">
        <v>4271</v>
      </c>
      <c r="B1800" s="444" t="s">
        <v>4272</v>
      </c>
      <c r="C1800" s="445"/>
      <c r="D1800" s="446" t="s">
        <v>679</v>
      </c>
      <c r="E1800" s="446" t="s">
        <v>142</v>
      </c>
      <c r="F1800" s="446" t="s">
        <v>671</v>
      </c>
      <c r="G1800" s="447">
        <v>2</v>
      </c>
      <c r="H1800" s="448">
        <v>1931.62</v>
      </c>
      <c r="I1800" s="447">
        <v>3863.24</v>
      </c>
      <c r="J1800" s="460">
        <v>2</v>
      </c>
      <c r="K1800" s="448">
        <v>338.42</v>
      </c>
      <c r="L1800" s="448">
        <v>676.84</v>
      </c>
      <c r="M1800" s="448">
        <f t="shared" ref="M1800:M1863" si="56">L1800-I1800</f>
        <v>-3186.4</v>
      </c>
      <c r="N1800" s="448">
        <f t="shared" ref="N1800:N1863" si="57">IF(I1800=0,0,ROUND(M1800/I1800*100,2))</f>
        <v>-82.48</v>
      </c>
      <c r="O1800" s="461"/>
    </row>
    <row r="1801" s="419" customFormat="1" customHeight="1" spans="1:15">
      <c r="A1801" s="443" t="s">
        <v>4273</v>
      </c>
      <c r="B1801" s="444" t="s">
        <v>4274</v>
      </c>
      <c r="C1801" s="445"/>
      <c r="D1801" s="446" t="s">
        <v>679</v>
      </c>
      <c r="E1801" s="446" t="s">
        <v>142</v>
      </c>
      <c r="F1801" s="446" t="s">
        <v>671</v>
      </c>
      <c r="G1801" s="447">
        <v>1</v>
      </c>
      <c r="H1801" s="448">
        <v>1978.63</v>
      </c>
      <c r="I1801" s="447">
        <v>1978.63</v>
      </c>
      <c r="J1801" s="460">
        <v>1</v>
      </c>
      <c r="K1801" s="448">
        <v>346.66</v>
      </c>
      <c r="L1801" s="448">
        <v>346.66</v>
      </c>
      <c r="M1801" s="448">
        <f t="shared" si="56"/>
        <v>-1631.97</v>
      </c>
      <c r="N1801" s="448">
        <f t="shared" si="57"/>
        <v>-82.48</v>
      </c>
      <c r="O1801" s="461"/>
    </row>
    <row r="1802" s="419" customFormat="1" customHeight="1" spans="1:15">
      <c r="A1802" s="443" t="s">
        <v>4275</v>
      </c>
      <c r="B1802" s="444" t="s">
        <v>4276</v>
      </c>
      <c r="C1802" s="445"/>
      <c r="D1802" s="446" t="s">
        <v>679</v>
      </c>
      <c r="E1802" s="446" t="s">
        <v>142</v>
      </c>
      <c r="F1802" s="446" t="s">
        <v>671</v>
      </c>
      <c r="G1802" s="447">
        <v>4</v>
      </c>
      <c r="H1802" s="448">
        <v>3560.35</v>
      </c>
      <c r="I1802" s="447">
        <v>14241.38</v>
      </c>
      <c r="J1802" s="460">
        <v>4</v>
      </c>
      <c r="K1802" s="448">
        <v>623.77</v>
      </c>
      <c r="L1802" s="448">
        <v>2495.08</v>
      </c>
      <c r="M1802" s="448">
        <f t="shared" si="56"/>
        <v>-11746.3</v>
      </c>
      <c r="N1802" s="448">
        <f t="shared" si="57"/>
        <v>-82.48</v>
      </c>
      <c r="O1802" s="461"/>
    </row>
    <row r="1803" s="419" customFormat="1" customHeight="1" spans="1:15">
      <c r="A1803" s="443" t="s">
        <v>4277</v>
      </c>
      <c r="B1803" s="444" t="s">
        <v>4278</v>
      </c>
      <c r="C1803" s="445"/>
      <c r="D1803" s="446" t="s">
        <v>679</v>
      </c>
      <c r="E1803" s="446" t="s">
        <v>142</v>
      </c>
      <c r="F1803" s="446" t="s">
        <v>671</v>
      </c>
      <c r="G1803" s="447">
        <v>2</v>
      </c>
      <c r="H1803" s="448">
        <v>7424.79</v>
      </c>
      <c r="I1803" s="447">
        <v>14849.57</v>
      </c>
      <c r="J1803" s="460">
        <v>2</v>
      </c>
      <c r="K1803" s="448">
        <v>1300.82</v>
      </c>
      <c r="L1803" s="448">
        <v>2601.64</v>
      </c>
      <c r="M1803" s="448">
        <f t="shared" si="56"/>
        <v>-12247.93</v>
      </c>
      <c r="N1803" s="448">
        <f t="shared" si="57"/>
        <v>-82.48</v>
      </c>
      <c r="O1803" s="461"/>
    </row>
    <row r="1804" s="419" customFormat="1" customHeight="1" spans="1:15">
      <c r="A1804" s="443" t="s">
        <v>4279</v>
      </c>
      <c r="B1804" s="444" t="s">
        <v>4280</v>
      </c>
      <c r="C1804" s="445"/>
      <c r="D1804" s="446" t="s">
        <v>679</v>
      </c>
      <c r="E1804" s="446" t="s">
        <v>142</v>
      </c>
      <c r="F1804" s="446" t="s">
        <v>671</v>
      </c>
      <c r="G1804" s="447">
        <v>2</v>
      </c>
      <c r="H1804" s="448">
        <v>7452.99</v>
      </c>
      <c r="I1804" s="447">
        <v>14905.98</v>
      </c>
      <c r="J1804" s="460">
        <v>2</v>
      </c>
      <c r="K1804" s="448">
        <v>1305.76</v>
      </c>
      <c r="L1804" s="448">
        <v>2611.52</v>
      </c>
      <c r="M1804" s="448">
        <f t="shared" si="56"/>
        <v>-12294.46</v>
      </c>
      <c r="N1804" s="448">
        <f t="shared" si="57"/>
        <v>-82.48</v>
      </c>
      <c r="O1804" s="461"/>
    </row>
    <row r="1805" s="419" customFormat="1" customHeight="1" spans="1:15">
      <c r="A1805" s="443" t="s">
        <v>4281</v>
      </c>
      <c r="B1805" s="444" t="s">
        <v>4282</v>
      </c>
      <c r="C1805" s="445"/>
      <c r="D1805" s="446" t="s">
        <v>679</v>
      </c>
      <c r="E1805" s="446" t="s">
        <v>667</v>
      </c>
      <c r="F1805" s="446" t="s">
        <v>671</v>
      </c>
      <c r="G1805" s="447">
        <v>6</v>
      </c>
      <c r="H1805" s="448">
        <v>628.32</v>
      </c>
      <c r="I1805" s="447">
        <v>3769.91</v>
      </c>
      <c r="J1805" s="460">
        <v>6</v>
      </c>
      <c r="K1805" s="448">
        <v>219.91</v>
      </c>
      <c r="L1805" s="448">
        <v>1319.46</v>
      </c>
      <c r="M1805" s="448">
        <f t="shared" si="56"/>
        <v>-2450.45</v>
      </c>
      <c r="N1805" s="448">
        <f t="shared" si="57"/>
        <v>-65</v>
      </c>
      <c r="O1805" s="461"/>
    </row>
    <row r="1806" s="419" customFormat="1" customHeight="1" spans="1:15">
      <c r="A1806" s="443" t="s">
        <v>4283</v>
      </c>
      <c r="B1806" s="444" t="s">
        <v>4284</v>
      </c>
      <c r="C1806" s="445"/>
      <c r="D1806" s="446" t="s">
        <v>679</v>
      </c>
      <c r="E1806" s="446" t="s">
        <v>142</v>
      </c>
      <c r="F1806" s="446" t="s">
        <v>671</v>
      </c>
      <c r="G1806" s="447">
        <v>1</v>
      </c>
      <c r="H1806" s="448">
        <v>795.23</v>
      </c>
      <c r="I1806" s="447">
        <v>795.23</v>
      </c>
      <c r="J1806" s="460">
        <v>1</v>
      </c>
      <c r="K1806" s="448">
        <v>139.32</v>
      </c>
      <c r="L1806" s="448">
        <v>139.32</v>
      </c>
      <c r="M1806" s="448">
        <f t="shared" si="56"/>
        <v>-655.91</v>
      </c>
      <c r="N1806" s="448">
        <f t="shared" si="57"/>
        <v>-82.48</v>
      </c>
      <c r="O1806" s="461"/>
    </row>
    <row r="1807" s="419" customFormat="1" customHeight="1" spans="1:15">
      <c r="A1807" s="443" t="s">
        <v>4285</v>
      </c>
      <c r="B1807" s="444" t="s">
        <v>4286</v>
      </c>
      <c r="C1807" s="445"/>
      <c r="D1807" s="446" t="s">
        <v>679</v>
      </c>
      <c r="E1807" s="446" t="s">
        <v>142</v>
      </c>
      <c r="F1807" s="446" t="s">
        <v>671</v>
      </c>
      <c r="G1807" s="447">
        <v>3</v>
      </c>
      <c r="H1807" s="448">
        <v>621.15</v>
      </c>
      <c r="I1807" s="447">
        <v>1863.46</v>
      </c>
      <c r="J1807" s="460">
        <v>3</v>
      </c>
      <c r="K1807" s="448">
        <v>108.83</v>
      </c>
      <c r="L1807" s="448">
        <v>326.49</v>
      </c>
      <c r="M1807" s="448">
        <f t="shared" si="56"/>
        <v>-1536.97</v>
      </c>
      <c r="N1807" s="448">
        <f t="shared" si="57"/>
        <v>-82.48</v>
      </c>
      <c r="O1807" s="461"/>
    </row>
    <row r="1808" s="419" customFormat="1" customHeight="1" spans="1:15">
      <c r="A1808" s="443" t="s">
        <v>4287</v>
      </c>
      <c r="B1808" s="444" t="s">
        <v>4288</v>
      </c>
      <c r="C1808" s="445"/>
      <c r="D1808" s="446" t="s">
        <v>679</v>
      </c>
      <c r="E1808" s="446" t="s">
        <v>142</v>
      </c>
      <c r="F1808" s="446" t="s">
        <v>671</v>
      </c>
      <c r="G1808" s="447">
        <v>1</v>
      </c>
      <c r="H1808" s="448">
        <v>730.77</v>
      </c>
      <c r="I1808" s="447">
        <v>730.77</v>
      </c>
      <c r="J1808" s="460">
        <v>1</v>
      </c>
      <c r="K1808" s="448">
        <v>128.03</v>
      </c>
      <c r="L1808" s="448">
        <v>128.03</v>
      </c>
      <c r="M1808" s="448">
        <f t="shared" si="56"/>
        <v>-602.74</v>
      </c>
      <c r="N1808" s="448">
        <f t="shared" si="57"/>
        <v>-82.48</v>
      </c>
      <c r="O1808" s="461"/>
    </row>
    <row r="1809" s="419" customFormat="1" customHeight="1" spans="1:15">
      <c r="A1809" s="443" t="s">
        <v>4289</v>
      </c>
      <c r="B1809" s="444" t="s">
        <v>4290</v>
      </c>
      <c r="C1809" s="445"/>
      <c r="D1809" s="446" t="s">
        <v>679</v>
      </c>
      <c r="E1809" s="446" t="s">
        <v>667</v>
      </c>
      <c r="F1809" s="446" t="s">
        <v>671</v>
      </c>
      <c r="G1809" s="447">
        <v>5</v>
      </c>
      <c r="H1809" s="448">
        <v>35.76</v>
      </c>
      <c r="I1809" s="447">
        <v>178.79</v>
      </c>
      <c r="J1809" s="460">
        <v>5</v>
      </c>
      <c r="K1809" s="448">
        <v>12.52</v>
      </c>
      <c r="L1809" s="448">
        <v>62.6</v>
      </c>
      <c r="M1809" s="448">
        <f t="shared" si="56"/>
        <v>-116.19</v>
      </c>
      <c r="N1809" s="448">
        <f t="shared" si="57"/>
        <v>-64.99</v>
      </c>
      <c r="O1809" s="461"/>
    </row>
    <row r="1810" s="419" customFormat="1" customHeight="1" spans="1:15">
      <c r="A1810" s="443" t="s">
        <v>4291</v>
      </c>
      <c r="B1810" s="444" t="s">
        <v>4292</v>
      </c>
      <c r="C1810" s="445"/>
      <c r="D1810" s="446" t="s">
        <v>679</v>
      </c>
      <c r="E1810" s="446" t="s">
        <v>70</v>
      </c>
      <c r="F1810" s="446" t="s">
        <v>671</v>
      </c>
      <c r="G1810" s="447">
        <v>4</v>
      </c>
      <c r="H1810" s="448">
        <v>2568.97</v>
      </c>
      <c r="I1810" s="447">
        <v>10275.86</v>
      </c>
      <c r="J1810" s="460">
        <v>4</v>
      </c>
      <c r="K1810" s="448">
        <v>597.95</v>
      </c>
      <c r="L1810" s="448">
        <v>2391.8</v>
      </c>
      <c r="M1810" s="448">
        <f t="shared" si="56"/>
        <v>-7884.06</v>
      </c>
      <c r="N1810" s="448">
        <f t="shared" si="57"/>
        <v>-76.72</v>
      </c>
      <c r="O1810" s="461"/>
    </row>
    <row r="1811" s="419" customFormat="1" customHeight="1" spans="1:15">
      <c r="A1811" s="443" t="s">
        <v>4293</v>
      </c>
      <c r="B1811" s="444" t="s">
        <v>4294</v>
      </c>
      <c r="C1811" s="445"/>
      <c r="D1811" s="446" t="s">
        <v>679</v>
      </c>
      <c r="E1811" s="446" t="s">
        <v>70</v>
      </c>
      <c r="F1811" s="446" t="s">
        <v>671</v>
      </c>
      <c r="G1811" s="447">
        <v>6</v>
      </c>
      <c r="H1811" s="448">
        <v>2568.97</v>
      </c>
      <c r="I1811" s="447">
        <v>15413.8</v>
      </c>
      <c r="J1811" s="460">
        <v>6</v>
      </c>
      <c r="K1811" s="448">
        <v>597.95</v>
      </c>
      <c r="L1811" s="448">
        <v>3587.7</v>
      </c>
      <c r="M1811" s="448">
        <f t="shared" si="56"/>
        <v>-11826.1</v>
      </c>
      <c r="N1811" s="448">
        <f t="shared" si="57"/>
        <v>-76.72</v>
      </c>
      <c r="O1811" s="461"/>
    </row>
    <row r="1812" s="419" customFormat="1" customHeight="1" spans="1:15">
      <c r="A1812" s="443" t="s">
        <v>4295</v>
      </c>
      <c r="B1812" s="444" t="s">
        <v>4296</v>
      </c>
      <c r="C1812" s="445"/>
      <c r="D1812" s="446" t="s">
        <v>679</v>
      </c>
      <c r="E1812" s="446" t="s">
        <v>70</v>
      </c>
      <c r="F1812" s="446" t="s">
        <v>671</v>
      </c>
      <c r="G1812" s="447">
        <v>2</v>
      </c>
      <c r="H1812" s="448">
        <v>3119.66</v>
      </c>
      <c r="I1812" s="447">
        <v>6239.32</v>
      </c>
      <c r="J1812" s="460">
        <v>2</v>
      </c>
      <c r="K1812" s="448">
        <v>726.13</v>
      </c>
      <c r="L1812" s="448">
        <v>1452.26</v>
      </c>
      <c r="M1812" s="448">
        <f t="shared" si="56"/>
        <v>-4787.06</v>
      </c>
      <c r="N1812" s="448">
        <f t="shared" si="57"/>
        <v>-76.72</v>
      </c>
      <c r="O1812" s="461"/>
    </row>
    <row r="1813" s="419" customFormat="1" customHeight="1" spans="1:15">
      <c r="A1813" s="443" t="s">
        <v>4297</v>
      </c>
      <c r="B1813" s="444" t="s">
        <v>4298</v>
      </c>
      <c r="C1813" s="445"/>
      <c r="D1813" s="446" t="s">
        <v>679</v>
      </c>
      <c r="E1813" s="446" t="s">
        <v>70</v>
      </c>
      <c r="F1813" s="446" t="s">
        <v>671</v>
      </c>
      <c r="G1813" s="447">
        <v>2</v>
      </c>
      <c r="H1813" s="448">
        <v>1582.91</v>
      </c>
      <c r="I1813" s="447">
        <v>3165.82</v>
      </c>
      <c r="J1813" s="460">
        <v>2</v>
      </c>
      <c r="K1813" s="448">
        <v>368.44</v>
      </c>
      <c r="L1813" s="448">
        <v>736.88</v>
      </c>
      <c r="M1813" s="448">
        <f t="shared" si="56"/>
        <v>-2428.94</v>
      </c>
      <c r="N1813" s="448">
        <f t="shared" si="57"/>
        <v>-76.72</v>
      </c>
      <c r="O1813" s="461"/>
    </row>
    <row r="1814" s="419" customFormat="1" customHeight="1" spans="1:15">
      <c r="A1814" s="443" t="s">
        <v>4299</v>
      </c>
      <c r="B1814" s="444" t="s">
        <v>4300</v>
      </c>
      <c r="C1814" s="445"/>
      <c r="D1814" s="446" t="s">
        <v>679</v>
      </c>
      <c r="E1814" s="446" t="s">
        <v>70</v>
      </c>
      <c r="F1814" s="446" t="s">
        <v>671</v>
      </c>
      <c r="G1814" s="447">
        <v>2999</v>
      </c>
      <c r="H1814" s="448">
        <v>0.15</v>
      </c>
      <c r="I1814" s="447">
        <v>449.85</v>
      </c>
      <c r="J1814" s="460">
        <v>2999</v>
      </c>
      <c r="K1814" s="448">
        <v>0.04</v>
      </c>
      <c r="L1814" s="448">
        <v>119.96</v>
      </c>
      <c r="M1814" s="448">
        <f t="shared" si="56"/>
        <v>-329.89</v>
      </c>
      <c r="N1814" s="448">
        <f t="shared" si="57"/>
        <v>-73.33</v>
      </c>
      <c r="O1814" s="461"/>
    </row>
    <row r="1815" s="419" customFormat="1" customHeight="1" spans="1:15">
      <c r="A1815" s="443" t="s">
        <v>4301</v>
      </c>
      <c r="B1815" s="444" t="s">
        <v>4302</v>
      </c>
      <c r="C1815" s="445"/>
      <c r="D1815" s="446" t="s">
        <v>679</v>
      </c>
      <c r="E1815" s="446" t="s">
        <v>70</v>
      </c>
      <c r="F1815" s="446" t="s">
        <v>671</v>
      </c>
      <c r="G1815" s="447">
        <v>6990</v>
      </c>
      <c r="H1815" s="448">
        <v>0.18</v>
      </c>
      <c r="I1815" s="447">
        <v>1258.2</v>
      </c>
      <c r="J1815" s="460">
        <v>6990</v>
      </c>
      <c r="K1815" s="448">
        <v>0.04</v>
      </c>
      <c r="L1815" s="448">
        <v>279.6</v>
      </c>
      <c r="M1815" s="448">
        <f t="shared" si="56"/>
        <v>-978.6</v>
      </c>
      <c r="N1815" s="448">
        <f t="shared" si="57"/>
        <v>-77.78</v>
      </c>
      <c r="O1815" s="461"/>
    </row>
    <row r="1816" s="419" customFormat="1" customHeight="1" spans="1:15">
      <c r="A1816" s="443" t="s">
        <v>4303</v>
      </c>
      <c r="B1816" s="444" t="s">
        <v>4304</v>
      </c>
      <c r="C1816" s="445"/>
      <c r="D1816" s="446" t="s">
        <v>679</v>
      </c>
      <c r="E1816" s="446" t="s">
        <v>70</v>
      </c>
      <c r="F1816" s="446" t="s">
        <v>671</v>
      </c>
      <c r="G1816" s="447">
        <v>22</v>
      </c>
      <c r="H1816" s="448">
        <v>32.05</v>
      </c>
      <c r="I1816" s="447">
        <v>705.1</v>
      </c>
      <c r="J1816" s="460">
        <v>22</v>
      </c>
      <c r="K1816" s="448">
        <v>7.46</v>
      </c>
      <c r="L1816" s="448">
        <v>164.12</v>
      </c>
      <c r="M1816" s="448">
        <f t="shared" si="56"/>
        <v>-540.98</v>
      </c>
      <c r="N1816" s="448">
        <f t="shared" si="57"/>
        <v>-76.72</v>
      </c>
      <c r="O1816" s="461"/>
    </row>
    <row r="1817" s="419" customFormat="1" customHeight="1" spans="1:15">
      <c r="A1817" s="443" t="s">
        <v>4305</v>
      </c>
      <c r="B1817" s="444" t="s">
        <v>4306</v>
      </c>
      <c r="C1817" s="445"/>
      <c r="D1817" s="446" t="s">
        <v>679</v>
      </c>
      <c r="E1817" s="446" t="s">
        <v>70</v>
      </c>
      <c r="F1817" s="446" t="s">
        <v>671</v>
      </c>
      <c r="G1817" s="447">
        <v>10664</v>
      </c>
      <c r="H1817" s="448">
        <v>0.22</v>
      </c>
      <c r="I1817" s="447">
        <v>2346.08</v>
      </c>
      <c r="J1817" s="460">
        <v>10664</v>
      </c>
      <c r="K1817" s="448">
        <v>0.05</v>
      </c>
      <c r="L1817" s="448">
        <v>533.2</v>
      </c>
      <c r="M1817" s="448">
        <f t="shared" si="56"/>
        <v>-1812.88</v>
      </c>
      <c r="N1817" s="448">
        <f t="shared" si="57"/>
        <v>-77.27</v>
      </c>
      <c r="O1817" s="461"/>
    </row>
    <row r="1818" s="419" customFormat="1" customHeight="1" spans="1:15">
      <c r="A1818" s="443" t="s">
        <v>4307</v>
      </c>
      <c r="B1818" s="444" t="s">
        <v>4308</v>
      </c>
      <c r="C1818" s="445"/>
      <c r="D1818" s="446" t="s">
        <v>679</v>
      </c>
      <c r="E1818" s="446" t="s">
        <v>142</v>
      </c>
      <c r="F1818" s="446" t="s">
        <v>671</v>
      </c>
      <c r="G1818" s="447">
        <v>33</v>
      </c>
      <c r="H1818" s="448">
        <v>63.52</v>
      </c>
      <c r="I1818" s="447">
        <v>2096.16</v>
      </c>
      <c r="J1818" s="460">
        <v>33</v>
      </c>
      <c r="K1818" s="448">
        <v>11.13</v>
      </c>
      <c r="L1818" s="448">
        <v>367.29</v>
      </c>
      <c r="M1818" s="448">
        <f t="shared" si="56"/>
        <v>-1728.87</v>
      </c>
      <c r="N1818" s="448">
        <f t="shared" si="57"/>
        <v>-82.48</v>
      </c>
      <c r="O1818" s="461"/>
    </row>
    <row r="1819" s="419" customFormat="1" customHeight="1" spans="1:15">
      <c r="A1819" s="443" t="s">
        <v>4309</v>
      </c>
      <c r="B1819" s="444" t="s">
        <v>4310</v>
      </c>
      <c r="C1819" s="445"/>
      <c r="D1819" s="446" t="s">
        <v>679</v>
      </c>
      <c r="E1819" s="446" t="s">
        <v>142</v>
      </c>
      <c r="F1819" s="446" t="s">
        <v>671</v>
      </c>
      <c r="G1819" s="447">
        <v>15</v>
      </c>
      <c r="H1819" s="448">
        <v>52.48</v>
      </c>
      <c r="I1819" s="447">
        <v>787.25</v>
      </c>
      <c r="J1819" s="460">
        <v>15</v>
      </c>
      <c r="K1819" s="448">
        <v>9.2</v>
      </c>
      <c r="L1819" s="448">
        <v>138</v>
      </c>
      <c r="M1819" s="448">
        <f t="shared" si="56"/>
        <v>-649.25</v>
      </c>
      <c r="N1819" s="448">
        <f t="shared" si="57"/>
        <v>-82.47</v>
      </c>
      <c r="O1819" s="461"/>
    </row>
    <row r="1820" s="419" customFormat="1" customHeight="1" spans="1:15">
      <c r="A1820" s="443" t="s">
        <v>4311</v>
      </c>
      <c r="B1820" s="444" t="s">
        <v>4312</v>
      </c>
      <c r="C1820" s="445"/>
      <c r="D1820" s="446" t="s">
        <v>679</v>
      </c>
      <c r="E1820" s="446" t="s">
        <v>667</v>
      </c>
      <c r="F1820" s="446" t="s">
        <v>671</v>
      </c>
      <c r="G1820" s="447">
        <v>14</v>
      </c>
      <c r="H1820" s="448">
        <v>163.72</v>
      </c>
      <c r="I1820" s="447">
        <v>2292.03</v>
      </c>
      <c r="J1820" s="460">
        <v>14</v>
      </c>
      <c r="K1820" s="448">
        <v>57.3</v>
      </c>
      <c r="L1820" s="448">
        <v>802.2</v>
      </c>
      <c r="M1820" s="448">
        <f t="shared" si="56"/>
        <v>-1489.83</v>
      </c>
      <c r="N1820" s="448">
        <f t="shared" si="57"/>
        <v>-65</v>
      </c>
      <c r="O1820" s="461"/>
    </row>
    <row r="1821" s="419" customFormat="1" customHeight="1" spans="1:15">
      <c r="A1821" s="443" t="s">
        <v>4313</v>
      </c>
      <c r="B1821" s="444" t="s">
        <v>4314</v>
      </c>
      <c r="C1821" s="445"/>
      <c r="D1821" s="446" t="s">
        <v>679</v>
      </c>
      <c r="E1821" s="446" t="s">
        <v>142</v>
      </c>
      <c r="F1821" s="446" t="s">
        <v>671</v>
      </c>
      <c r="G1821" s="447">
        <v>2</v>
      </c>
      <c r="H1821" s="448">
        <v>6440.22</v>
      </c>
      <c r="I1821" s="447">
        <v>12880.44</v>
      </c>
      <c r="J1821" s="460">
        <v>2</v>
      </c>
      <c r="K1821" s="448">
        <v>1128.33</v>
      </c>
      <c r="L1821" s="448">
        <v>2256.66</v>
      </c>
      <c r="M1821" s="448">
        <f t="shared" si="56"/>
        <v>-10623.78</v>
      </c>
      <c r="N1821" s="448">
        <f t="shared" si="57"/>
        <v>-82.48</v>
      </c>
      <c r="O1821" s="461"/>
    </row>
    <row r="1822" s="419" customFormat="1" customHeight="1" spans="1:15">
      <c r="A1822" s="443" t="s">
        <v>4315</v>
      </c>
      <c r="B1822" s="444" t="s">
        <v>4316</v>
      </c>
      <c r="C1822" s="445"/>
      <c r="D1822" s="446" t="s">
        <v>679</v>
      </c>
      <c r="E1822" s="446" t="s">
        <v>142</v>
      </c>
      <c r="F1822" s="446" t="s">
        <v>671</v>
      </c>
      <c r="G1822" s="447">
        <v>1</v>
      </c>
      <c r="H1822" s="448">
        <v>11282.05</v>
      </c>
      <c r="I1822" s="447">
        <v>11282.05</v>
      </c>
      <c r="J1822" s="460">
        <v>1</v>
      </c>
      <c r="K1822" s="448">
        <v>1976.61</v>
      </c>
      <c r="L1822" s="448">
        <v>1976.61</v>
      </c>
      <c r="M1822" s="448">
        <f t="shared" si="56"/>
        <v>-9305.44</v>
      </c>
      <c r="N1822" s="448">
        <f t="shared" si="57"/>
        <v>-82.48</v>
      </c>
      <c r="O1822" s="461"/>
    </row>
    <row r="1823" s="419" customFormat="1" customHeight="1" spans="1:15">
      <c r="A1823" s="443" t="s">
        <v>4317</v>
      </c>
      <c r="B1823" s="444" t="s">
        <v>4318</v>
      </c>
      <c r="C1823" s="445"/>
      <c r="D1823" s="446" t="s">
        <v>679</v>
      </c>
      <c r="E1823" s="446" t="s">
        <v>142</v>
      </c>
      <c r="F1823" s="446" t="s">
        <v>671</v>
      </c>
      <c r="G1823" s="447">
        <v>22</v>
      </c>
      <c r="H1823" s="448">
        <v>9.4</v>
      </c>
      <c r="I1823" s="447">
        <v>206.8</v>
      </c>
      <c r="J1823" s="460">
        <v>22</v>
      </c>
      <c r="K1823" s="448">
        <v>1.65</v>
      </c>
      <c r="L1823" s="448">
        <v>36.3</v>
      </c>
      <c r="M1823" s="448">
        <f t="shared" si="56"/>
        <v>-170.5</v>
      </c>
      <c r="N1823" s="448">
        <f t="shared" si="57"/>
        <v>-82.45</v>
      </c>
      <c r="O1823" s="461"/>
    </row>
    <row r="1824" s="419" customFormat="1" customHeight="1" spans="1:15">
      <c r="A1824" s="443" t="s">
        <v>4319</v>
      </c>
      <c r="B1824" s="444" t="s">
        <v>4320</v>
      </c>
      <c r="C1824" s="445"/>
      <c r="D1824" s="446" t="s">
        <v>679</v>
      </c>
      <c r="E1824" s="446" t="s">
        <v>168</v>
      </c>
      <c r="F1824" s="446" t="s">
        <v>671</v>
      </c>
      <c r="G1824" s="447">
        <v>1</v>
      </c>
      <c r="H1824" s="448">
        <v>9188.03</v>
      </c>
      <c r="I1824" s="447">
        <v>9188.03</v>
      </c>
      <c r="J1824" s="460">
        <v>1</v>
      </c>
      <c r="K1824" s="448">
        <v>1069.49</v>
      </c>
      <c r="L1824" s="448">
        <v>1069.49</v>
      </c>
      <c r="M1824" s="448">
        <f t="shared" si="56"/>
        <v>-8118.54</v>
      </c>
      <c r="N1824" s="448">
        <f t="shared" si="57"/>
        <v>-88.36</v>
      </c>
      <c r="O1824" s="461"/>
    </row>
    <row r="1825" s="419" customFormat="1" customHeight="1" spans="1:15">
      <c r="A1825" s="443" t="s">
        <v>4321</v>
      </c>
      <c r="B1825" s="444" t="s">
        <v>4322</v>
      </c>
      <c r="C1825" s="445"/>
      <c r="D1825" s="446" t="s">
        <v>698</v>
      </c>
      <c r="E1825" s="446" t="s">
        <v>168</v>
      </c>
      <c r="F1825" s="446" t="s">
        <v>671</v>
      </c>
      <c r="G1825" s="447">
        <v>4</v>
      </c>
      <c r="H1825" s="448">
        <v>3955.56</v>
      </c>
      <c r="I1825" s="447">
        <v>15822.22</v>
      </c>
      <c r="J1825" s="460">
        <v>4</v>
      </c>
      <c r="K1825" s="448">
        <v>460.43</v>
      </c>
      <c r="L1825" s="448">
        <v>1841.72</v>
      </c>
      <c r="M1825" s="448">
        <f t="shared" si="56"/>
        <v>-13980.5</v>
      </c>
      <c r="N1825" s="448">
        <f t="shared" si="57"/>
        <v>-88.36</v>
      </c>
      <c r="O1825" s="461"/>
    </row>
    <row r="1826" s="419" customFormat="1" customHeight="1" spans="1:15">
      <c r="A1826" s="443" t="s">
        <v>4323</v>
      </c>
      <c r="B1826" s="444" t="s">
        <v>4324</v>
      </c>
      <c r="C1826" s="445"/>
      <c r="D1826" s="446" t="s">
        <v>698</v>
      </c>
      <c r="E1826" s="446" t="s">
        <v>168</v>
      </c>
      <c r="F1826" s="446" t="s">
        <v>671</v>
      </c>
      <c r="G1826" s="447">
        <v>3</v>
      </c>
      <c r="H1826" s="448">
        <v>3948.72</v>
      </c>
      <c r="I1826" s="447">
        <v>11846.15</v>
      </c>
      <c r="J1826" s="460">
        <v>3</v>
      </c>
      <c r="K1826" s="448">
        <v>459.63</v>
      </c>
      <c r="L1826" s="448">
        <v>1378.89</v>
      </c>
      <c r="M1826" s="448">
        <f t="shared" si="56"/>
        <v>-10467.26</v>
      </c>
      <c r="N1826" s="448">
        <f t="shared" si="57"/>
        <v>-88.36</v>
      </c>
      <c r="O1826" s="461"/>
    </row>
    <row r="1827" s="419" customFormat="1" customHeight="1" spans="1:15">
      <c r="A1827" s="443" t="s">
        <v>4325</v>
      </c>
      <c r="B1827" s="444" t="s">
        <v>4326</v>
      </c>
      <c r="C1827" s="445"/>
      <c r="D1827" s="446" t="s">
        <v>679</v>
      </c>
      <c r="E1827" s="446" t="s">
        <v>168</v>
      </c>
      <c r="F1827" s="446" t="s">
        <v>671</v>
      </c>
      <c r="G1827" s="447">
        <v>2</v>
      </c>
      <c r="H1827" s="448">
        <v>200</v>
      </c>
      <c r="I1827" s="447">
        <v>400</v>
      </c>
      <c r="J1827" s="460">
        <v>2</v>
      </c>
      <c r="K1827" s="448">
        <v>23.28</v>
      </c>
      <c r="L1827" s="448">
        <v>46.56</v>
      </c>
      <c r="M1827" s="448">
        <f t="shared" si="56"/>
        <v>-353.44</v>
      </c>
      <c r="N1827" s="448">
        <f t="shared" si="57"/>
        <v>-88.36</v>
      </c>
      <c r="O1827" s="461"/>
    </row>
    <row r="1828" s="419" customFormat="1" customHeight="1" spans="1:15">
      <c r="A1828" s="443" t="s">
        <v>4327</v>
      </c>
      <c r="B1828" s="444" t="s">
        <v>4328</v>
      </c>
      <c r="C1828" s="445"/>
      <c r="D1828" s="446" t="s">
        <v>698</v>
      </c>
      <c r="E1828" s="446" t="s">
        <v>168</v>
      </c>
      <c r="F1828" s="446" t="s">
        <v>671</v>
      </c>
      <c r="G1828" s="447">
        <v>1</v>
      </c>
      <c r="H1828" s="448">
        <v>4547.01</v>
      </c>
      <c r="I1828" s="447">
        <v>4547.01</v>
      </c>
      <c r="J1828" s="460">
        <v>1</v>
      </c>
      <c r="K1828" s="448">
        <v>529.27</v>
      </c>
      <c r="L1828" s="448">
        <v>529.27</v>
      </c>
      <c r="M1828" s="448">
        <f t="shared" si="56"/>
        <v>-4017.74</v>
      </c>
      <c r="N1828" s="448">
        <f t="shared" si="57"/>
        <v>-88.36</v>
      </c>
      <c r="O1828" s="461"/>
    </row>
    <row r="1829" s="419" customFormat="1" customHeight="1" spans="1:15">
      <c r="A1829" s="443" t="s">
        <v>4329</v>
      </c>
      <c r="B1829" s="444" t="s">
        <v>4330</v>
      </c>
      <c r="C1829" s="445"/>
      <c r="D1829" s="446" t="s">
        <v>679</v>
      </c>
      <c r="E1829" s="446" t="s">
        <v>168</v>
      </c>
      <c r="F1829" s="446" t="s">
        <v>671</v>
      </c>
      <c r="G1829" s="447">
        <v>1</v>
      </c>
      <c r="H1829" s="448">
        <v>1153.85</v>
      </c>
      <c r="I1829" s="447">
        <v>1153.85</v>
      </c>
      <c r="J1829" s="460">
        <v>1</v>
      </c>
      <c r="K1829" s="448">
        <v>134.31</v>
      </c>
      <c r="L1829" s="448">
        <v>134.31</v>
      </c>
      <c r="M1829" s="448">
        <f t="shared" si="56"/>
        <v>-1019.54</v>
      </c>
      <c r="N1829" s="448">
        <f t="shared" si="57"/>
        <v>-88.36</v>
      </c>
      <c r="O1829" s="461"/>
    </row>
    <row r="1830" s="419" customFormat="1" customHeight="1" spans="1:15">
      <c r="A1830" s="443" t="s">
        <v>4331</v>
      </c>
      <c r="B1830" s="444" t="s">
        <v>4332</v>
      </c>
      <c r="C1830" s="445"/>
      <c r="D1830" s="446" t="s">
        <v>679</v>
      </c>
      <c r="E1830" s="446" t="s">
        <v>667</v>
      </c>
      <c r="F1830" s="446" t="s">
        <v>671</v>
      </c>
      <c r="G1830" s="447">
        <v>3</v>
      </c>
      <c r="H1830" s="448">
        <v>327.43</v>
      </c>
      <c r="I1830" s="447">
        <v>982.3</v>
      </c>
      <c r="J1830" s="460">
        <v>3</v>
      </c>
      <c r="K1830" s="448">
        <v>114.6</v>
      </c>
      <c r="L1830" s="448">
        <v>343.8</v>
      </c>
      <c r="M1830" s="448">
        <f t="shared" si="56"/>
        <v>-638.5</v>
      </c>
      <c r="N1830" s="448">
        <f t="shared" si="57"/>
        <v>-65</v>
      </c>
      <c r="O1830" s="461"/>
    </row>
    <row r="1831" s="419" customFormat="1" customHeight="1" spans="1:15">
      <c r="A1831" s="443" t="s">
        <v>4333</v>
      </c>
      <c r="B1831" s="444" t="s">
        <v>4334</v>
      </c>
      <c r="C1831" s="445"/>
      <c r="D1831" s="446" t="s">
        <v>679</v>
      </c>
      <c r="E1831" s="446" t="s">
        <v>168</v>
      </c>
      <c r="F1831" s="446" t="s">
        <v>671</v>
      </c>
      <c r="G1831" s="447">
        <v>15</v>
      </c>
      <c r="H1831" s="448">
        <v>32.48</v>
      </c>
      <c r="I1831" s="447">
        <v>487.16</v>
      </c>
      <c r="J1831" s="460">
        <v>15</v>
      </c>
      <c r="K1831" s="448">
        <v>3.78</v>
      </c>
      <c r="L1831" s="448">
        <v>56.7</v>
      </c>
      <c r="M1831" s="448">
        <f t="shared" si="56"/>
        <v>-430.46</v>
      </c>
      <c r="N1831" s="448">
        <f t="shared" si="57"/>
        <v>-88.36</v>
      </c>
      <c r="O1831" s="461"/>
    </row>
    <row r="1832" s="419" customFormat="1" customHeight="1" spans="1:15">
      <c r="A1832" s="443" t="s">
        <v>4335</v>
      </c>
      <c r="B1832" s="444" t="s">
        <v>4336</v>
      </c>
      <c r="C1832" s="445"/>
      <c r="D1832" s="446" t="s">
        <v>679</v>
      </c>
      <c r="E1832" s="446" t="s">
        <v>168</v>
      </c>
      <c r="F1832" s="446" t="s">
        <v>671</v>
      </c>
      <c r="G1832" s="447">
        <v>3</v>
      </c>
      <c r="H1832" s="448">
        <v>62.59</v>
      </c>
      <c r="I1832" s="447">
        <v>187.78</v>
      </c>
      <c r="J1832" s="460">
        <v>3</v>
      </c>
      <c r="K1832" s="448">
        <v>7.29</v>
      </c>
      <c r="L1832" s="448">
        <v>21.87</v>
      </c>
      <c r="M1832" s="448">
        <f t="shared" si="56"/>
        <v>-165.91</v>
      </c>
      <c r="N1832" s="448">
        <f t="shared" si="57"/>
        <v>-88.35</v>
      </c>
      <c r="O1832" s="461"/>
    </row>
    <row r="1833" s="419" customFormat="1" customHeight="1" spans="1:15">
      <c r="A1833" s="443" t="s">
        <v>4337</v>
      </c>
      <c r="B1833" s="444" t="s">
        <v>4338</v>
      </c>
      <c r="C1833" s="445"/>
      <c r="D1833" s="446" t="s">
        <v>679</v>
      </c>
      <c r="E1833" s="446" t="s">
        <v>667</v>
      </c>
      <c r="F1833" s="446" t="s">
        <v>671</v>
      </c>
      <c r="G1833" s="447">
        <v>4</v>
      </c>
      <c r="H1833" s="448">
        <v>24.78</v>
      </c>
      <c r="I1833" s="447">
        <v>99.11</v>
      </c>
      <c r="J1833" s="460">
        <v>4</v>
      </c>
      <c r="K1833" s="448">
        <v>8.67</v>
      </c>
      <c r="L1833" s="448">
        <v>34.68</v>
      </c>
      <c r="M1833" s="448">
        <f t="shared" si="56"/>
        <v>-64.43</v>
      </c>
      <c r="N1833" s="448">
        <f t="shared" si="57"/>
        <v>-65.01</v>
      </c>
      <c r="O1833" s="461"/>
    </row>
    <row r="1834" s="419" customFormat="1" customHeight="1" spans="1:15">
      <c r="A1834" s="443" t="s">
        <v>4339</v>
      </c>
      <c r="B1834" s="444" t="s">
        <v>4340</v>
      </c>
      <c r="C1834" s="445"/>
      <c r="D1834" s="446" t="s">
        <v>679</v>
      </c>
      <c r="E1834" s="446" t="s">
        <v>168</v>
      </c>
      <c r="F1834" s="446" t="s">
        <v>671</v>
      </c>
      <c r="G1834" s="447">
        <v>4</v>
      </c>
      <c r="H1834" s="448">
        <v>32.53</v>
      </c>
      <c r="I1834" s="447">
        <v>130.12</v>
      </c>
      <c r="J1834" s="460">
        <v>4</v>
      </c>
      <c r="K1834" s="448">
        <v>3.79</v>
      </c>
      <c r="L1834" s="448">
        <v>15.16</v>
      </c>
      <c r="M1834" s="448">
        <f t="shared" si="56"/>
        <v>-114.96</v>
      </c>
      <c r="N1834" s="448">
        <f t="shared" si="57"/>
        <v>-88.35</v>
      </c>
      <c r="O1834" s="461"/>
    </row>
    <row r="1835" s="419" customFormat="1" customHeight="1" spans="1:15">
      <c r="A1835" s="443" t="s">
        <v>4341</v>
      </c>
      <c r="B1835" s="444" t="s">
        <v>4342</v>
      </c>
      <c r="C1835" s="445"/>
      <c r="D1835" s="446" t="s">
        <v>679</v>
      </c>
      <c r="E1835" s="446" t="s">
        <v>168</v>
      </c>
      <c r="F1835" s="446" t="s">
        <v>671</v>
      </c>
      <c r="G1835" s="447">
        <v>2</v>
      </c>
      <c r="H1835" s="448">
        <v>33.63</v>
      </c>
      <c r="I1835" s="447">
        <v>67.25</v>
      </c>
      <c r="J1835" s="460">
        <v>2</v>
      </c>
      <c r="K1835" s="448">
        <v>3.92</v>
      </c>
      <c r="L1835" s="448">
        <v>7.84</v>
      </c>
      <c r="M1835" s="448">
        <f t="shared" si="56"/>
        <v>-59.41</v>
      </c>
      <c r="N1835" s="448">
        <f t="shared" si="57"/>
        <v>-88.34</v>
      </c>
      <c r="O1835" s="461"/>
    </row>
    <row r="1836" s="419" customFormat="1" customHeight="1" spans="1:15">
      <c r="A1836" s="443" t="s">
        <v>4343</v>
      </c>
      <c r="B1836" s="444" t="s">
        <v>4344</v>
      </c>
      <c r="C1836" s="445"/>
      <c r="D1836" s="446" t="s">
        <v>679</v>
      </c>
      <c r="E1836" s="446" t="s">
        <v>168</v>
      </c>
      <c r="F1836" s="446" t="s">
        <v>671</v>
      </c>
      <c r="G1836" s="447">
        <v>8</v>
      </c>
      <c r="H1836" s="448">
        <v>60.18</v>
      </c>
      <c r="I1836" s="447">
        <v>481.42</v>
      </c>
      <c r="J1836" s="460">
        <v>8</v>
      </c>
      <c r="K1836" s="448">
        <v>7.01</v>
      </c>
      <c r="L1836" s="448">
        <v>56.08</v>
      </c>
      <c r="M1836" s="448">
        <f t="shared" si="56"/>
        <v>-425.34</v>
      </c>
      <c r="N1836" s="448">
        <f t="shared" si="57"/>
        <v>-88.35</v>
      </c>
      <c r="O1836" s="461"/>
    </row>
    <row r="1837" s="419" customFormat="1" customHeight="1" spans="1:15">
      <c r="A1837" s="443" t="s">
        <v>4345</v>
      </c>
      <c r="B1837" s="444" t="s">
        <v>4346</v>
      </c>
      <c r="C1837" s="445"/>
      <c r="D1837" s="446" t="s">
        <v>679</v>
      </c>
      <c r="E1837" s="446" t="s">
        <v>667</v>
      </c>
      <c r="F1837" s="446" t="s">
        <v>671</v>
      </c>
      <c r="G1837" s="447">
        <v>14</v>
      </c>
      <c r="H1837" s="448">
        <v>18.81</v>
      </c>
      <c r="I1837" s="447">
        <v>263.28</v>
      </c>
      <c r="J1837" s="460">
        <v>14</v>
      </c>
      <c r="K1837" s="448">
        <v>6.58</v>
      </c>
      <c r="L1837" s="448">
        <v>92.12</v>
      </c>
      <c r="M1837" s="448">
        <f t="shared" si="56"/>
        <v>-171.16</v>
      </c>
      <c r="N1837" s="448">
        <f t="shared" si="57"/>
        <v>-65.01</v>
      </c>
      <c r="O1837" s="461"/>
    </row>
    <row r="1838" s="419" customFormat="1" customHeight="1" spans="1:15">
      <c r="A1838" s="443" t="s">
        <v>4347</v>
      </c>
      <c r="B1838" s="444" t="s">
        <v>4348</v>
      </c>
      <c r="C1838" s="445"/>
      <c r="D1838" s="446" t="s">
        <v>679</v>
      </c>
      <c r="E1838" s="446" t="s">
        <v>667</v>
      </c>
      <c r="F1838" s="446" t="s">
        <v>671</v>
      </c>
      <c r="G1838" s="447">
        <v>6</v>
      </c>
      <c r="H1838" s="448">
        <v>19.82</v>
      </c>
      <c r="I1838" s="447">
        <v>118.94</v>
      </c>
      <c r="J1838" s="460">
        <v>6</v>
      </c>
      <c r="K1838" s="448">
        <v>6.94</v>
      </c>
      <c r="L1838" s="448">
        <v>41.64</v>
      </c>
      <c r="M1838" s="448">
        <f t="shared" si="56"/>
        <v>-77.3</v>
      </c>
      <c r="N1838" s="448">
        <f t="shared" si="57"/>
        <v>-64.99</v>
      </c>
      <c r="O1838" s="461"/>
    </row>
    <row r="1839" s="419" customFormat="1" customHeight="1" spans="1:15">
      <c r="A1839" s="443" t="s">
        <v>4349</v>
      </c>
      <c r="B1839" s="444" t="s">
        <v>4350</v>
      </c>
      <c r="C1839" s="445"/>
      <c r="D1839" s="446" t="s">
        <v>679</v>
      </c>
      <c r="E1839" s="446" t="s">
        <v>168</v>
      </c>
      <c r="F1839" s="446" t="s">
        <v>671</v>
      </c>
      <c r="G1839" s="447">
        <v>13</v>
      </c>
      <c r="H1839" s="448">
        <v>37.8</v>
      </c>
      <c r="I1839" s="447">
        <v>491.4</v>
      </c>
      <c r="J1839" s="460">
        <v>13</v>
      </c>
      <c r="K1839" s="448">
        <v>4.4</v>
      </c>
      <c r="L1839" s="448">
        <v>57.2</v>
      </c>
      <c r="M1839" s="448">
        <f t="shared" si="56"/>
        <v>-434.2</v>
      </c>
      <c r="N1839" s="448">
        <f t="shared" si="57"/>
        <v>-88.36</v>
      </c>
      <c r="O1839" s="461"/>
    </row>
    <row r="1840" s="419" customFormat="1" customHeight="1" spans="1:15">
      <c r="A1840" s="443" t="s">
        <v>4351</v>
      </c>
      <c r="B1840" s="444" t="s">
        <v>4352</v>
      </c>
      <c r="C1840" s="445"/>
      <c r="D1840" s="446" t="s">
        <v>679</v>
      </c>
      <c r="E1840" s="446" t="s">
        <v>667</v>
      </c>
      <c r="F1840" s="446" t="s">
        <v>671</v>
      </c>
      <c r="G1840" s="447">
        <v>20</v>
      </c>
      <c r="H1840" s="448">
        <v>37.39</v>
      </c>
      <c r="I1840" s="447">
        <v>747.73</v>
      </c>
      <c r="J1840" s="460">
        <v>20</v>
      </c>
      <c r="K1840" s="448">
        <v>13.09</v>
      </c>
      <c r="L1840" s="448">
        <v>261.8</v>
      </c>
      <c r="M1840" s="448">
        <f t="shared" si="56"/>
        <v>-485.93</v>
      </c>
      <c r="N1840" s="448">
        <f t="shared" si="57"/>
        <v>-64.99</v>
      </c>
      <c r="O1840" s="461"/>
    </row>
    <row r="1841" s="419" customFormat="1" customHeight="1" spans="1:15">
      <c r="A1841" s="443" t="s">
        <v>4353</v>
      </c>
      <c r="B1841" s="444" t="s">
        <v>4354</v>
      </c>
      <c r="C1841" s="445"/>
      <c r="D1841" s="446" t="s">
        <v>679</v>
      </c>
      <c r="E1841" s="446" t="s">
        <v>168</v>
      </c>
      <c r="F1841" s="446" t="s">
        <v>671</v>
      </c>
      <c r="G1841" s="447">
        <v>29</v>
      </c>
      <c r="H1841" s="448">
        <v>11.5</v>
      </c>
      <c r="I1841" s="447">
        <v>333.5</v>
      </c>
      <c r="J1841" s="460">
        <v>29</v>
      </c>
      <c r="K1841" s="448">
        <v>1.34</v>
      </c>
      <c r="L1841" s="448">
        <v>38.86</v>
      </c>
      <c r="M1841" s="448">
        <f t="shared" si="56"/>
        <v>-294.64</v>
      </c>
      <c r="N1841" s="448">
        <f t="shared" si="57"/>
        <v>-88.35</v>
      </c>
      <c r="O1841" s="461"/>
    </row>
    <row r="1842" s="419" customFormat="1" customHeight="1" spans="1:15">
      <c r="A1842" s="443" t="s">
        <v>4355</v>
      </c>
      <c r="B1842" s="444" t="s">
        <v>4356</v>
      </c>
      <c r="C1842" s="445"/>
      <c r="D1842" s="446" t="s">
        <v>679</v>
      </c>
      <c r="E1842" s="446" t="s">
        <v>168</v>
      </c>
      <c r="F1842" s="446" t="s">
        <v>671</v>
      </c>
      <c r="G1842" s="447">
        <v>35</v>
      </c>
      <c r="H1842" s="448">
        <v>18.8</v>
      </c>
      <c r="I1842" s="447">
        <v>658</v>
      </c>
      <c r="J1842" s="460">
        <v>35</v>
      </c>
      <c r="K1842" s="448">
        <v>2.19</v>
      </c>
      <c r="L1842" s="448">
        <v>76.65</v>
      </c>
      <c r="M1842" s="448">
        <f t="shared" si="56"/>
        <v>-581.35</v>
      </c>
      <c r="N1842" s="448">
        <f t="shared" si="57"/>
        <v>-88.35</v>
      </c>
      <c r="O1842" s="461"/>
    </row>
    <row r="1843" s="419" customFormat="1" customHeight="1" spans="1:15">
      <c r="A1843" s="443" t="s">
        <v>4357</v>
      </c>
      <c r="B1843" s="444" t="s">
        <v>4358</v>
      </c>
      <c r="C1843" s="445"/>
      <c r="D1843" s="446" t="s">
        <v>679</v>
      </c>
      <c r="E1843" s="446" t="s">
        <v>168</v>
      </c>
      <c r="F1843" s="446" t="s">
        <v>671</v>
      </c>
      <c r="G1843" s="447">
        <v>5</v>
      </c>
      <c r="H1843" s="448">
        <v>62.8</v>
      </c>
      <c r="I1843" s="447">
        <v>314</v>
      </c>
      <c r="J1843" s="460">
        <v>5</v>
      </c>
      <c r="K1843" s="448">
        <v>7.31</v>
      </c>
      <c r="L1843" s="448">
        <v>36.55</v>
      </c>
      <c r="M1843" s="448">
        <f t="shared" si="56"/>
        <v>-277.45</v>
      </c>
      <c r="N1843" s="448">
        <f t="shared" si="57"/>
        <v>-88.36</v>
      </c>
      <c r="O1843" s="461"/>
    </row>
    <row r="1844" s="419" customFormat="1" customHeight="1" spans="1:15">
      <c r="A1844" s="443" t="s">
        <v>4359</v>
      </c>
      <c r="B1844" s="444" t="s">
        <v>4360</v>
      </c>
      <c r="C1844" s="445"/>
      <c r="D1844" s="446" t="s">
        <v>3075</v>
      </c>
      <c r="E1844" s="446" t="s">
        <v>168</v>
      </c>
      <c r="F1844" s="446" t="s">
        <v>671</v>
      </c>
      <c r="G1844" s="447">
        <v>1</v>
      </c>
      <c r="H1844" s="448">
        <v>15635.9</v>
      </c>
      <c r="I1844" s="447">
        <v>15635.9</v>
      </c>
      <c r="J1844" s="460">
        <v>1</v>
      </c>
      <c r="K1844" s="448">
        <v>1820.02</v>
      </c>
      <c r="L1844" s="448">
        <v>1820.02</v>
      </c>
      <c r="M1844" s="448">
        <f t="shared" si="56"/>
        <v>-13815.88</v>
      </c>
      <c r="N1844" s="448">
        <f t="shared" si="57"/>
        <v>-88.36</v>
      </c>
      <c r="O1844" s="461"/>
    </row>
    <row r="1845" s="419" customFormat="1" customHeight="1" spans="1:15">
      <c r="A1845" s="443" t="s">
        <v>4361</v>
      </c>
      <c r="B1845" s="444" t="s">
        <v>4362</v>
      </c>
      <c r="C1845" s="445"/>
      <c r="D1845" s="446" t="s">
        <v>679</v>
      </c>
      <c r="E1845" s="446" t="s">
        <v>168</v>
      </c>
      <c r="F1845" s="446" t="s">
        <v>671</v>
      </c>
      <c r="G1845" s="447">
        <v>1</v>
      </c>
      <c r="H1845" s="448">
        <v>38</v>
      </c>
      <c r="I1845" s="447">
        <v>38</v>
      </c>
      <c r="J1845" s="460">
        <v>1</v>
      </c>
      <c r="K1845" s="448">
        <v>4.42</v>
      </c>
      <c r="L1845" s="448">
        <v>4.42</v>
      </c>
      <c r="M1845" s="448">
        <f t="shared" si="56"/>
        <v>-33.58</v>
      </c>
      <c r="N1845" s="448">
        <f t="shared" si="57"/>
        <v>-88.37</v>
      </c>
      <c r="O1845" s="461"/>
    </row>
    <row r="1846" s="419" customFormat="1" customHeight="1" spans="1:15">
      <c r="A1846" s="443" t="s">
        <v>4363</v>
      </c>
      <c r="B1846" s="444" t="s">
        <v>4364</v>
      </c>
      <c r="C1846" s="445"/>
      <c r="D1846" s="446" t="s">
        <v>679</v>
      </c>
      <c r="E1846" s="446" t="s">
        <v>168</v>
      </c>
      <c r="F1846" s="446" t="s">
        <v>671</v>
      </c>
      <c r="G1846" s="447">
        <v>2</v>
      </c>
      <c r="H1846" s="448">
        <v>1777.78</v>
      </c>
      <c r="I1846" s="447">
        <v>3555.55</v>
      </c>
      <c r="J1846" s="460">
        <v>2</v>
      </c>
      <c r="K1846" s="448">
        <v>206.93</v>
      </c>
      <c r="L1846" s="448">
        <v>413.86</v>
      </c>
      <c r="M1846" s="448">
        <f t="shared" si="56"/>
        <v>-3141.69</v>
      </c>
      <c r="N1846" s="448">
        <f t="shared" si="57"/>
        <v>-88.36</v>
      </c>
      <c r="O1846" s="461"/>
    </row>
    <row r="1847" s="419" customFormat="1" customHeight="1" spans="1:15">
      <c r="A1847" s="443" t="s">
        <v>4365</v>
      </c>
      <c r="B1847" s="444" t="s">
        <v>4366</v>
      </c>
      <c r="C1847" s="445"/>
      <c r="D1847" s="446" t="s">
        <v>698</v>
      </c>
      <c r="E1847" s="446" t="s">
        <v>168</v>
      </c>
      <c r="F1847" s="446" t="s">
        <v>671</v>
      </c>
      <c r="G1847" s="447">
        <v>1</v>
      </c>
      <c r="H1847" s="448">
        <v>1880.33</v>
      </c>
      <c r="I1847" s="447">
        <v>1880.33</v>
      </c>
      <c r="J1847" s="460">
        <v>1</v>
      </c>
      <c r="K1847" s="448">
        <v>218.87</v>
      </c>
      <c r="L1847" s="448">
        <v>218.87</v>
      </c>
      <c r="M1847" s="448">
        <f t="shared" si="56"/>
        <v>-1661.46</v>
      </c>
      <c r="N1847" s="448">
        <f t="shared" si="57"/>
        <v>-88.36</v>
      </c>
      <c r="O1847" s="461"/>
    </row>
    <row r="1848" s="419" customFormat="1" customHeight="1" spans="1:15">
      <c r="A1848" s="443" t="s">
        <v>4367</v>
      </c>
      <c r="B1848" s="444" t="s">
        <v>4368</v>
      </c>
      <c r="C1848" s="445"/>
      <c r="D1848" s="446" t="s">
        <v>1934</v>
      </c>
      <c r="E1848" s="446" t="s">
        <v>168</v>
      </c>
      <c r="F1848" s="446" t="s">
        <v>671</v>
      </c>
      <c r="G1848" s="447">
        <v>200</v>
      </c>
      <c r="H1848" s="448">
        <v>29.06</v>
      </c>
      <c r="I1848" s="447">
        <v>5811.97</v>
      </c>
      <c r="J1848" s="460">
        <v>200</v>
      </c>
      <c r="K1848" s="448">
        <v>3.38</v>
      </c>
      <c r="L1848" s="448">
        <v>676</v>
      </c>
      <c r="M1848" s="448">
        <f t="shared" si="56"/>
        <v>-5135.97</v>
      </c>
      <c r="N1848" s="448">
        <f t="shared" si="57"/>
        <v>-88.37</v>
      </c>
      <c r="O1848" s="461"/>
    </row>
    <row r="1849" s="419" customFormat="1" customHeight="1" spans="1:15">
      <c r="A1849" s="443" t="s">
        <v>4369</v>
      </c>
      <c r="B1849" s="444" t="s">
        <v>4370</v>
      </c>
      <c r="C1849" s="445"/>
      <c r="D1849" s="446" t="s">
        <v>679</v>
      </c>
      <c r="E1849" s="446" t="s">
        <v>675</v>
      </c>
      <c r="F1849" s="446" t="s">
        <v>671</v>
      </c>
      <c r="G1849" s="447">
        <v>2</v>
      </c>
      <c r="H1849" s="448">
        <v>278.77</v>
      </c>
      <c r="I1849" s="447">
        <v>557.53</v>
      </c>
      <c r="J1849" s="460">
        <v>2</v>
      </c>
      <c r="K1849" s="448">
        <v>65.13</v>
      </c>
      <c r="L1849" s="448">
        <v>130.26</v>
      </c>
      <c r="M1849" s="448">
        <f t="shared" si="56"/>
        <v>-427.27</v>
      </c>
      <c r="N1849" s="448">
        <f t="shared" si="57"/>
        <v>-76.64</v>
      </c>
      <c r="O1849" s="461"/>
    </row>
    <row r="1850" s="419" customFormat="1" customHeight="1" spans="1:15">
      <c r="A1850" s="443" t="s">
        <v>4371</v>
      </c>
      <c r="B1850" s="444" t="s">
        <v>4372</v>
      </c>
      <c r="C1850" s="445"/>
      <c r="D1850" s="446" t="s">
        <v>679</v>
      </c>
      <c r="E1850" s="446" t="s">
        <v>675</v>
      </c>
      <c r="F1850" s="446" t="s">
        <v>671</v>
      </c>
      <c r="G1850" s="447">
        <v>2</v>
      </c>
      <c r="H1850" s="448">
        <v>773.51</v>
      </c>
      <c r="I1850" s="447">
        <v>1547.01</v>
      </c>
      <c r="J1850" s="460">
        <v>2</v>
      </c>
      <c r="K1850" s="448">
        <v>180.72</v>
      </c>
      <c r="L1850" s="448">
        <v>361.44</v>
      </c>
      <c r="M1850" s="448">
        <f t="shared" si="56"/>
        <v>-1185.57</v>
      </c>
      <c r="N1850" s="448">
        <f t="shared" si="57"/>
        <v>-76.64</v>
      </c>
      <c r="O1850" s="461"/>
    </row>
    <row r="1851" s="419" customFormat="1" customHeight="1" spans="1:15">
      <c r="A1851" s="443" t="s">
        <v>4373</v>
      </c>
      <c r="B1851" s="444" t="s">
        <v>4374</v>
      </c>
      <c r="C1851" s="445"/>
      <c r="D1851" s="446" t="s">
        <v>679</v>
      </c>
      <c r="E1851" s="446" t="s">
        <v>675</v>
      </c>
      <c r="F1851" s="446" t="s">
        <v>671</v>
      </c>
      <c r="G1851" s="447">
        <v>1</v>
      </c>
      <c r="H1851" s="448">
        <v>2192.3</v>
      </c>
      <c r="I1851" s="447">
        <v>2192.3</v>
      </c>
      <c r="J1851" s="460">
        <v>1</v>
      </c>
      <c r="K1851" s="448">
        <v>512.21</v>
      </c>
      <c r="L1851" s="448">
        <v>512.21</v>
      </c>
      <c r="M1851" s="448">
        <f t="shared" si="56"/>
        <v>-1680.09</v>
      </c>
      <c r="N1851" s="448">
        <f t="shared" si="57"/>
        <v>-76.64</v>
      </c>
      <c r="O1851" s="461"/>
    </row>
    <row r="1852" s="419" customFormat="1" customHeight="1" spans="1:15">
      <c r="A1852" s="443" t="s">
        <v>4375</v>
      </c>
      <c r="B1852" s="444" t="s">
        <v>4376</v>
      </c>
      <c r="C1852" s="445"/>
      <c r="D1852" s="446" t="s">
        <v>684</v>
      </c>
      <c r="E1852" s="446" t="s">
        <v>675</v>
      </c>
      <c r="F1852" s="446" t="s">
        <v>671</v>
      </c>
      <c r="G1852" s="447">
        <v>10</v>
      </c>
      <c r="H1852" s="448">
        <v>4.25</v>
      </c>
      <c r="I1852" s="447">
        <v>42.48</v>
      </c>
      <c r="J1852" s="460">
        <v>10</v>
      </c>
      <c r="K1852" s="448">
        <v>0.99</v>
      </c>
      <c r="L1852" s="448">
        <v>9.9</v>
      </c>
      <c r="M1852" s="448">
        <f t="shared" si="56"/>
        <v>-32.58</v>
      </c>
      <c r="N1852" s="448">
        <f t="shared" si="57"/>
        <v>-76.69</v>
      </c>
      <c r="O1852" s="461"/>
    </row>
    <row r="1853" s="419" customFormat="1" customHeight="1" spans="1:15">
      <c r="A1853" s="443" t="s">
        <v>4377</v>
      </c>
      <c r="B1853" s="444" t="s">
        <v>4378</v>
      </c>
      <c r="C1853" s="445"/>
      <c r="D1853" s="446" t="s">
        <v>679</v>
      </c>
      <c r="E1853" s="446" t="s">
        <v>675</v>
      </c>
      <c r="F1853" s="446" t="s">
        <v>671</v>
      </c>
      <c r="G1853" s="447">
        <v>15</v>
      </c>
      <c r="H1853" s="448">
        <v>47.01</v>
      </c>
      <c r="I1853" s="447">
        <v>705.15</v>
      </c>
      <c r="J1853" s="460">
        <v>15</v>
      </c>
      <c r="K1853" s="448">
        <v>10.98</v>
      </c>
      <c r="L1853" s="448">
        <v>164.7</v>
      </c>
      <c r="M1853" s="448">
        <f t="shared" si="56"/>
        <v>-540.45</v>
      </c>
      <c r="N1853" s="448">
        <f t="shared" si="57"/>
        <v>-76.64</v>
      </c>
      <c r="O1853" s="461"/>
    </row>
    <row r="1854" s="419" customFormat="1" customHeight="1" spans="1:15">
      <c r="A1854" s="443" t="s">
        <v>4379</v>
      </c>
      <c r="B1854" s="444" t="s">
        <v>4380</v>
      </c>
      <c r="C1854" s="445"/>
      <c r="D1854" s="446" t="s">
        <v>679</v>
      </c>
      <c r="E1854" s="446" t="s">
        <v>675</v>
      </c>
      <c r="F1854" s="446" t="s">
        <v>671</v>
      </c>
      <c r="G1854" s="447">
        <v>3</v>
      </c>
      <c r="H1854" s="448">
        <v>34.19</v>
      </c>
      <c r="I1854" s="447">
        <v>102.56</v>
      </c>
      <c r="J1854" s="460">
        <v>3</v>
      </c>
      <c r="K1854" s="448">
        <v>7.99</v>
      </c>
      <c r="L1854" s="448">
        <v>23.97</v>
      </c>
      <c r="M1854" s="448">
        <f t="shared" si="56"/>
        <v>-78.59</v>
      </c>
      <c r="N1854" s="448">
        <f t="shared" si="57"/>
        <v>-76.63</v>
      </c>
      <c r="O1854" s="461"/>
    </row>
    <row r="1855" s="419" customFormat="1" customHeight="1" spans="1:15">
      <c r="A1855" s="443" t="s">
        <v>4381</v>
      </c>
      <c r="B1855" s="444" t="s">
        <v>4382</v>
      </c>
      <c r="C1855" s="445"/>
      <c r="D1855" s="446" t="s">
        <v>679</v>
      </c>
      <c r="E1855" s="446" t="s">
        <v>675</v>
      </c>
      <c r="F1855" s="446" t="s">
        <v>671</v>
      </c>
      <c r="G1855" s="447">
        <v>3</v>
      </c>
      <c r="H1855" s="448">
        <v>94.02</v>
      </c>
      <c r="I1855" s="447">
        <v>282.05</v>
      </c>
      <c r="J1855" s="460">
        <v>3</v>
      </c>
      <c r="K1855" s="448">
        <v>21.97</v>
      </c>
      <c r="L1855" s="448">
        <v>65.91</v>
      </c>
      <c r="M1855" s="448">
        <f t="shared" si="56"/>
        <v>-216.14</v>
      </c>
      <c r="N1855" s="448">
        <f t="shared" si="57"/>
        <v>-76.63</v>
      </c>
      <c r="O1855" s="461"/>
    </row>
    <row r="1856" s="419" customFormat="1" customHeight="1" spans="1:15">
      <c r="A1856" s="443" t="s">
        <v>4383</v>
      </c>
      <c r="B1856" s="444" t="s">
        <v>4384</v>
      </c>
      <c r="C1856" s="445"/>
      <c r="D1856" s="446" t="s">
        <v>679</v>
      </c>
      <c r="E1856" s="446" t="s">
        <v>675</v>
      </c>
      <c r="F1856" s="446" t="s">
        <v>671</v>
      </c>
      <c r="G1856" s="447">
        <v>3</v>
      </c>
      <c r="H1856" s="448">
        <v>581.2</v>
      </c>
      <c r="I1856" s="447">
        <v>1743.59</v>
      </c>
      <c r="J1856" s="460">
        <v>3</v>
      </c>
      <c r="K1856" s="448">
        <v>135.79</v>
      </c>
      <c r="L1856" s="448">
        <v>407.37</v>
      </c>
      <c r="M1856" s="448">
        <f t="shared" si="56"/>
        <v>-1336.22</v>
      </c>
      <c r="N1856" s="448">
        <f t="shared" si="57"/>
        <v>-76.64</v>
      </c>
      <c r="O1856" s="461"/>
    </row>
    <row r="1857" s="419" customFormat="1" customHeight="1" spans="1:15">
      <c r="A1857" s="443" t="s">
        <v>4385</v>
      </c>
      <c r="B1857" s="444" t="s">
        <v>4386</v>
      </c>
      <c r="C1857" s="445"/>
      <c r="D1857" s="446" t="s">
        <v>679</v>
      </c>
      <c r="E1857" s="446" t="s">
        <v>675</v>
      </c>
      <c r="F1857" s="446" t="s">
        <v>671</v>
      </c>
      <c r="G1857" s="447">
        <v>3</v>
      </c>
      <c r="H1857" s="448">
        <v>64.1</v>
      </c>
      <c r="I1857" s="447">
        <v>192.31</v>
      </c>
      <c r="J1857" s="460">
        <v>3</v>
      </c>
      <c r="K1857" s="448">
        <v>14.98</v>
      </c>
      <c r="L1857" s="448">
        <v>44.94</v>
      </c>
      <c r="M1857" s="448">
        <f t="shared" si="56"/>
        <v>-147.37</v>
      </c>
      <c r="N1857" s="448">
        <f t="shared" si="57"/>
        <v>-76.63</v>
      </c>
      <c r="O1857" s="461"/>
    </row>
    <row r="1858" s="419" customFormat="1" customHeight="1" spans="1:15">
      <c r="A1858" s="443" t="s">
        <v>4387</v>
      </c>
      <c r="B1858" s="444" t="s">
        <v>4388</v>
      </c>
      <c r="C1858" s="445"/>
      <c r="D1858" s="446" t="s">
        <v>679</v>
      </c>
      <c r="E1858" s="446" t="s">
        <v>675</v>
      </c>
      <c r="F1858" s="446" t="s">
        <v>671</v>
      </c>
      <c r="G1858" s="447">
        <v>3</v>
      </c>
      <c r="H1858" s="448">
        <v>136.75</v>
      </c>
      <c r="I1858" s="447">
        <v>410.26</v>
      </c>
      <c r="J1858" s="460">
        <v>3</v>
      </c>
      <c r="K1858" s="448">
        <v>31.95</v>
      </c>
      <c r="L1858" s="448">
        <v>95.85</v>
      </c>
      <c r="M1858" s="448">
        <f t="shared" si="56"/>
        <v>-314.41</v>
      </c>
      <c r="N1858" s="448">
        <f t="shared" si="57"/>
        <v>-76.64</v>
      </c>
      <c r="O1858" s="461"/>
    </row>
    <row r="1859" s="419" customFormat="1" customHeight="1" spans="1:15">
      <c r="A1859" s="443" t="s">
        <v>4389</v>
      </c>
      <c r="B1859" s="444" t="s">
        <v>4390</v>
      </c>
      <c r="C1859" s="445"/>
      <c r="D1859" s="446" t="s">
        <v>679</v>
      </c>
      <c r="E1859" s="446" t="s">
        <v>675</v>
      </c>
      <c r="F1859" s="446" t="s">
        <v>671</v>
      </c>
      <c r="G1859" s="447">
        <v>1</v>
      </c>
      <c r="H1859" s="448">
        <v>38461.54</v>
      </c>
      <c r="I1859" s="447">
        <v>38461.54</v>
      </c>
      <c r="J1859" s="460">
        <v>1</v>
      </c>
      <c r="K1859" s="448">
        <v>8986.16</v>
      </c>
      <c r="L1859" s="448">
        <v>8986.16</v>
      </c>
      <c r="M1859" s="448">
        <f t="shared" si="56"/>
        <v>-29475.38</v>
      </c>
      <c r="N1859" s="448">
        <f t="shared" si="57"/>
        <v>-76.64</v>
      </c>
      <c r="O1859" s="461"/>
    </row>
    <row r="1860" s="419" customFormat="1" customHeight="1" spans="1:15">
      <c r="A1860" s="443" t="s">
        <v>4391</v>
      </c>
      <c r="B1860" s="444" t="s">
        <v>4392</v>
      </c>
      <c r="C1860" s="445"/>
      <c r="D1860" s="446" t="s">
        <v>679</v>
      </c>
      <c r="E1860" s="446" t="s">
        <v>675</v>
      </c>
      <c r="F1860" s="446" t="s">
        <v>671</v>
      </c>
      <c r="G1860" s="447">
        <v>1</v>
      </c>
      <c r="H1860" s="448">
        <v>337.61</v>
      </c>
      <c r="I1860" s="447">
        <v>337.61</v>
      </c>
      <c r="J1860" s="460">
        <v>1</v>
      </c>
      <c r="K1860" s="448">
        <v>78.88</v>
      </c>
      <c r="L1860" s="448">
        <v>78.88</v>
      </c>
      <c r="M1860" s="448">
        <f t="shared" si="56"/>
        <v>-258.73</v>
      </c>
      <c r="N1860" s="448">
        <f t="shared" si="57"/>
        <v>-76.64</v>
      </c>
      <c r="O1860" s="461"/>
    </row>
    <row r="1861" s="419" customFormat="1" customHeight="1" spans="1:15">
      <c r="A1861" s="443" t="s">
        <v>4393</v>
      </c>
      <c r="B1861" s="444" t="s">
        <v>4394</v>
      </c>
      <c r="C1861" s="445"/>
      <c r="D1861" s="446" t="s">
        <v>679</v>
      </c>
      <c r="E1861" s="446" t="s">
        <v>675</v>
      </c>
      <c r="F1861" s="446" t="s">
        <v>671</v>
      </c>
      <c r="G1861" s="447">
        <v>22</v>
      </c>
      <c r="H1861" s="448">
        <v>21.37</v>
      </c>
      <c r="I1861" s="447">
        <v>470.06</v>
      </c>
      <c r="J1861" s="460">
        <v>22</v>
      </c>
      <c r="K1861" s="448">
        <v>4.99</v>
      </c>
      <c r="L1861" s="448">
        <v>109.78</v>
      </c>
      <c r="M1861" s="448">
        <f t="shared" si="56"/>
        <v>-360.28</v>
      </c>
      <c r="N1861" s="448">
        <f t="shared" si="57"/>
        <v>-76.65</v>
      </c>
      <c r="O1861" s="461"/>
    </row>
    <row r="1862" s="419" customFormat="1" customHeight="1" spans="1:15">
      <c r="A1862" s="443" t="s">
        <v>4395</v>
      </c>
      <c r="B1862" s="444" t="s">
        <v>4396</v>
      </c>
      <c r="C1862" s="445"/>
      <c r="D1862" s="446" t="s">
        <v>3275</v>
      </c>
      <c r="E1862" s="446" t="s">
        <v>675</v>
      </c>
      <c r="F1862" s="446" t="s">
        <v>671</v>
      </c>
      <c r="G1862" s="447">
        <v>6</v>
      </c>
      <c r="H1862" s="448">
        <v>196.58</v>
      </c>
      <c r="I1862" s="447">
        <v>1179.49</v>
      </c>
      <c r="J1862" s="460">
        <v>6</v>
      </c>
      <c r="K1862" s="448">
        <v>45.93</v>
      </c>
      <c r="L1862" s="448">
        <v>275.58</v>
      </c>
      <c r="M1862" s="448">
        <f t="shared" si="56"/>
        <v>-903.91</v>
      </c>
      <c r="N1862" s="448">
        <f t="shared" si="57"/>
        <v>-76.64</v>
      </c>
      <c r="O1862" s="461"/>
    </row>
    <row r="1863" s="419" customFormat="1" customHeight="1" spans="1:15">
      <c r="A1863" s="443" t="s">
        <v>4397</v>
      </c>
      <c r="B1863" s="444" t="s">
        <v>4398</v>
      </c>
      <c r="C1863" s="445"/>
      <c r="D1863" s="446" t="s">
        <v>698</v>
      </c>
      <c r="E1863" s="446" t="s">
        <v>675</v>
      </c>
      <c r="F1863" s="446" t="s">
        <v>671</v>
      </c>
      <c r="G1863" s="447">
        <v>1</v>
      </c>
      <c r="H1863" s="448">
        <v>23179.49</v>
      </c>
      <c r="I1863" s="447">
        <v>23179.49</v>
      </c>
      <c r="J1863" s="460">
        <v>1</v>
      </c>
      <c r="K1863" s="448">
        <v>5415.66</v>
      </c>
      <c r="L1863" s="448">
        <v>5415.66</v>
      </c>
      <c r="M1863" s="448">
        <f t="shared" si="56"/>
        <v>-17763.83</v>
      </c>
      <c r="N1863" s="448">
        <f t="shared" si="57"/>
        <v>-76.64</v>
      </c>
      <c r="O1863" s="461"/>
    </row>
    <row r="1864" s="419" customFormat="1" customHeight="1" spans="1:15">
      <c r="A1864" s="443" t="s">
        <v>4399</v>
      </c>
      <c r="B1864" s="444" t="s">
        <v>4400</v>
      </c>
      <c r="C1864" s="445"/>
      <c r="D1864" s="446" t="s">
        <v>698</v>
      </c>
      <c r="E1864" s="446" t="s">
        <v>675</v>
      </c>
      <c r="F1864" s="446" t="s">
        <v>671</v>
      </c>
      <c r="G1864" s="447">
        <v>1</v>
      </c>
      <c r="H1864" s="448">
        <v>12859.71</v>
      </c>
      <c r="I1864" s="447">
        <v>12859.71</v>
      </c>
      <c r="J1864" s="460">
        <v>1</v>
      </c>
      <c r="K1864" s="448">
        <v>3004.54</v>
      </c>
      <c r="L1864" s="448">
        <v>3004.54</v>
      </c>
      <c r="M1864" s="448">
        <f t="shared" ref="M1864:M1927" si="58">L1864-I1864</f>
        <v>-9855.17</v>
      </c>
      <c r="N1864" s="448">
        <f t="shared" ref="N1864:N1927" si="59">IF(I1864=0,0,ROUND(M1864/I1864*100,2))</f>
        <v>-76.64</v>
      </c>
      <c r="O1864" s="461"/>
    </row>
    <row r="1865" s="419" customFormat="1" customHeight="1" spans="1:15">
      <c r="A1865" s="443" t="s">
        <v>4401</v>
      </c>
      <c r="B1865" s="444" t="s">
        <v>4402</v>
      </c>
      <c r="C1865" s="445"/>
      <c r="D1865" s="446" t="s">
        <v>698</v>
      </c>
      <c r="E1865" s="446" t="s">
        <v>675</v>
      </c>
      <c r="F1865" s="446" t="s">
        <v>671</v>
      </c>
      <c r="G1865" s="447">
        <v>1</v>
      </c>
      <c r="H1865" s="448">
        <v>17623.93</v>
      </c>
      <c r="I1865" s="447">
        <v>17623.93</v>
      </c>
      <c r="J1865" s="460">
        <v>1</v>
      </c>
      <c r="K1865" s="448">
        <v>4117.65</v>
      </c>
      <c r="L1865" s="448">
        <v>4117.65</v>
      </c>
      <c r="M1865" s="448">
        <f t="shared" si="58"/>
        <v>-13506.28</v>
      </c>
      <c r="N1865" s="448">
        <f t="shared" si="59"/>
        <v>-76.64</v>
      </c>
      <c r="O1865" s="461"/>
    </row>
    <row r="1866" s="419" customFormat="1" customHeight="1" spans="1:15">
      <c r="A1866" s="443" t="s">
        <v>4403</v>
      </c>
      <c r="B1866" s="444" t="s">
        <v>4404</v>
      </c>
      <c r="C1866" s="445"/>
      <c r="D1866" s="446" t="s">
        <v>679</v>
      </c>
      <c r="E1866" s="446" t="s">
        <v>142</v>
      </c>
      <c r="F1866" s="446" t="s">
        <v>671</v>
      </c>
      <c r="G1866" s="447">
        <v>1</v>
      </c>
      <c r="H1866" s="448">
        <v>717.95</v>
      </c>
      <c r="I1866" s="447">
        <v>717.95</v>
      </c>
      <c r="J1866" s="460">
        <v>1</v>
      </c>
      <c r="K1866" s="448">
        <v>125.79</v>
      </c>
      <c r="L1866" s="448">
        <v>125.79</v>
      </c>
      <c r="M1866" s="448">
        <f t="shared" si="58"/>
        <v>-592.16</v>
      </c>
      <c r="N1866" s="448">
        <f t="shared" si="59"/>
        <v>-82.48</v>
      </c>
      <c r="O1866" s="461"/>
    </row>
    <row r="1867" s="419" customFormat="1" customHeight="1" spans="1:15">
      <c r="A1867" s="443" t="s">
        <v>4405</v>
      </c>
      <c r="B1867" s="444" t="s">
        <v>4406</v>
      </c>
      <c r="C1867" s="445"/>
      <c r="D1867" s="446" t="s">
        <v>698</v>
      </c>
      <c r="E1867" s="446" t="s">
        <v>142</v>
      </c>
      <c r="F1867" s="446" t="s">
        <v>671</v>
      </c>
      <c r="G1867" s="447">
        <v>13</v>
      </c>
      <c r="H1867" s="448">
        <v>816.13</v>
      </c>
      <c r="I1867" s="447">
        <v>10609.63</v>
      </c>
      <c r="J1867" s="460">
        <v>13</v>
      </c>
      <c r="K1867" s="448">
        <v>142.99</v>
      </c>
      <c r="L1867" s="448">
        <v>1858.87</v>
      </c>
      <c r="M1867" s="448">
        <f t="shared" si="58"/>
        <v>-8750.76</v>
      </c>
      <c r="N1867" s="448">
        <f t="shared" si="59"/>
        <v>-82.48</v>
      </c>
      <c r="O1867" s="461"/>
    </row>
    <row r="1868" s="419" customFormat="1" customHeight="1" spans="1:15">
      <c r="A1868" s="443" t="s">
        <v>4407</v>
      </c>
      <c r="B1868" s="444" t="s">
        <v>4408</v>
      </c>
      <c r="C1868" s="445"/>
      <c r="D1868" s="446" t="s">
        <v>698</v>
      </c>
      <c r="E1868" s="446" t="s">
        <v>142</v>
      </c>
      <c r="F1868" s="446" t="s">
        <v>671</v>
      </c>
      <c r="G1868" s="447">
        <v>1</v>
      </c>
      <c r="H1868" s="448">
        <v>1179.49</v>
      </c>
      <c r="I1868" s="447">
        <v>1179.49</v>
      </c>
      <c r="J1868" s="460">
        <v>1</v>
      </c>
      <c r="K1868" s="448">
        <v>206.65</v>
      </c>
      <c r="L1868" s="448">
        <v>206.65</v>
      </c>
      <c r="M1868" s="448">
        <f t="shared" si="58"/>
        <v>-972.84</v>
      </c>
      <c r="N1868" s="448">
        <f t="shared" si="59"/>
        <v>-82.48</v>
      </c>
      <c r="O1868" s="461"/>
    </row>
    <row r="1869" s="419" customFormat="1" customHeight="1" spans="1:15">
      <c r="A1869" s="443" t="s">
        <v>4409</v>
      </c>
      <c r="B1869" s="444" t="s">
        <v>4410</v>
      </c>
      <c r="C1869" s="445"/>
      <c r="D1869" s="446" t="s">
        <v>1934</v>
      </c>
      <c r="E1869" s="446" t="s">
        <v>142</v>
      </c>
      <c r="F1869" s="446" t="s">
        <v>671</v>
      </c>
      <c r="G1869" s="447">
        <v>16</v>
      </c>
      <c r="H1869" s="448">
        <v>0.68</v>
      </c>
      <c r="I1869" s="447">
        <v>10.95</v>
      </c>
      <c r="J1869" s="460">
        <v>16</v>
      </c>
      <c r="K1869" s="448">
        <v>0.12</v>
      </c>
      <c r="L1869" s="448">
        <v>1.92</v>
      </c>
      <c r="M1869" s="448">
        <f t="shared" si="58"/>
        <v>-9.03</v>
      </c>
      <c r="N1869" s="448">
        <f t="shared" si="59"/>
        <v>-82.47</v>
      </c>
      <c r="O1869" s="461"/>
    </row>
    <row r="1870" s="419" customFormat="1" customHeight="1" spans="1:15">
      <c r="A1870" s="443" t="s">
        <v>4411</v>
      </c>
      <c r="B1870" s="444" t="s">
        <v>4412</v>
      </c>
      <c r="C1870" s="445"/>
      <c r="D1870" s="446" t="s">
        <v>698</v>
      </c>
      <c r="E1870" s="446" t="s">
        <v>142</v>
      </c>
      <c r="F1870" s="446" t="s">
        <v>671</v>
      </c>
      <c r="G1870" s="447">
        <v>1</v>
      </c>
      <c r="H1870" s="448">
        <v>21666.67</v>
      </c>
      <c r="I1870" s="447">
        <v>21666.67</v>
      </c>
      <c r="J1870" s="460">
        <v>1</v>
      </c>
      <c r="K1870" s="448">
        <v>3796</v>
      </c>
      <c r="L1870" s="448">
        <v>3796</v>
      </c>
      <c r="M1870" s="448">
        <f t="shared" si="58"/>
        <v>-17870.67</v>
      </c>
      <c r="N1870" s="448">
        <f t="shared" si="59"/>
        <v>-82.48</v>
      </c>
      <c r="O1870" s="461"/>
    </row>
    <row r="1871" s="419" customFormat="1" customHeight="1" spans="1:15">
      <c r="A1871" s="443" t="s">
        <v>4413</v>
      </c>
      <c r="B1871" s="444" t="s">
        <v>4414</v>
      </c>
      <c r="C1871" s="445"/>
      <c r="D1871" s="446" t="s">
        <v>679</v>
      </c>
      <c r="E1871" s="446" t="s">
        <v>142</v>
      </c>
      <c r="F1871" s="446" t="s">
        <v>671</v>
      </c>
      <c r="G1871" s="447">
        <v>1</v>
      </c>
      <c r="H1871" s="448">
        <v>4000</v>
      </c>
      <c r="I1871" s="447">
        <v>4000</v>
      </c>
      <c r="J1871" s="460">
        <v>1</v>
      </c>
      <c r="K1871" s="448">
        <v>700.8</v>
      </c>
      <c r="L1871" s="448">
        <v>700.8</v>
      </c>
      <c r="M1871" s="448">
        <f t="shared" si="58"/>
        <v>-3299.2</v>
      </c>
      <c r="N1871" s="448">
        <f t="shared" si="59"/>
        <v>-82.48</v>
      </c>
      <c r="O1871" s="461"/>
    </row>
    <row r="1872" s="419" customFormat="1" customHeight="1" spans="1:15">
      <c r="A1872" s="443" t="s">
        <v>4415</v>
      </c>
      <c r="B1872" s="444" t="s">
        <v>4416</v>
      </c>
      <c r="C1872" s="445"/>
      <c r="D1872" s="446" t="s">
        <v>679</v>
      </c>
      <c r="E1872" s="446" t="s">
        <v>142</v>
      </c>
      <c r="F1872" s="446" t="s">
        <v>671</v>
      </c>
      <c r="G1872" s="447">
        <v>1</v>
      </c>
      <c r="H1872" s="448">
        <v>3564.1</v>
      </c>
      <c r="I1872" s="447">
        <v>3564.1</v>
      </c>
      <c r="J1872" s="460">
        <v>1</v>
      </c>
      <c r="K1872" s="448">
        <v>624.43</v>
      </c>
      <c r="L1872" s="448">
        <v>624.43</v>
      </c>
      <c r="M1872" s="448">
        <f t="shared" si="58"/>
        <v>-2939.67</v>
      </c>
      <c r="N1872" s="448">
        <f t="shared" si="59"/>
        <v>-82.48</v>
      </c>
      <c r="O1872" s="461"/>
    </row>
    <row r="1873" s="419" customFormat="1" customHeight="1" spans="1:15">
      <c r="A1873" s="443" t="s">
        <v>4417</v>
      </c>
      <c r="B1873" s="444" t="s">
        <v>4418</v>
      </c>
      <c r="C1873" s="445"/>
      <c r="D1873" s="446" t="s">
        <v>2985</v>
      </c>
      <c r="E1873" s="446" t="s">
        <v>142</v>
      </c>
      <c r="F1873" s="446" t="s">
        <v>671</v>
      </c>
      <c r="G1873" s="447">
        <v>1</v>
      </c>
      <c r="H1873" s="448">
        <v>690.27</v>
      </c>
      <c r="I1873" s="447">
        <v>690.27</v>
      </c>
      <c r="J1873" s="460">
        <v>1</v>
      </c>
      <c r="K1873" s="448">
        <v>120.94</v>
      </c>
      <c r="L1873" s="448">
        <v>120.94</v>
      </c>
      <c r="M1873" s="448">
        <f t="shared" si="58"/>
        <v>-569.33</v>
      </c>
      <c r="N1873" s="448">
        <f t="shared" si="59"/>
        <v>-82.48</v>
      </c>
      <c r="O1873" s="461"/>
    </row>
    <row r="1874" s="419" customFormat="1" customHeight="1" spans="1:15">
      <c r="A1874" s="443" t="s">
        <v>4419</v>
      </c>
      <c r="B1874" s="444" t="s">
        <v>4420</v>
      </c>
      <c r="C1874" s="445"/>
      <c r="D1874" s="446" t="s">
        <v>684</v>
      </c>
      <c r="E1874" s="446" t="s">
        <v>142</v>
      </c>
      <c r="F1874" s="446" t="s">
        <v>671</v>
      </c>
      <c r="G1874" s="447">
        <v>5</v>
      </c>
      <c r="H1874" s="448">
        <v>16.81</v>
      </c>
      <c r="I1874" s="447">
        <v>84.07</v>
      </c>
      <c r="J1874" s="460">
        <v>5</v>
      </c>
      <c r="K1874" s="448">
        <v>2.95</v>
      </c>
      <c r="L1874" s="448">
        <v>14.75</v>
      </c>
      <c r="M1874" s="448">
        <f t="shared" si="58"/>
        <v>-69.32</v>
      </c>
      <c r="N1874" s="448">
        <f t="shared" si="59"/>
        <v>-82.46</v>
      </c>
      <c r="O1874" s="461"/>
    </row>
    <row r="1875" s="419" customFormat="1" customHeight="1" spans="1:15">
      <c r="A1875" s="443" t="s">
        <v>4421</v>
      </c>
      <c r="B1875" s="444" t="s">
        <v>4422</v>
      </c>
      <c r="C1875" s="445"/>
      <c r="D1875" s="446" t="s">
        <v>703</v>
      </c>
      <c r="E1875" s="446" t="s">
        <v>142</v>
      </c>
      <c r="F1875" s="446" t="s">
        <v>671</v>
      </c>
      <c r="G1875" s="447">
        <v>39</v>
      </c>
      <c r="H1875" s="448">
        <v>13.25</v>
      </c>
      <c r="I1875" s="447">
        <v>516.61</v>
      </c>
      <c r="J1875" s="460">
        <v>39</v>
      </c>
      <c r="K1875" s="448">
        <v>2.32</v>
      </c>
      <c r="L1875" s="448">
        <v>90.48</v>
      </c>
      <c r="M1875" s="448">
        <f t="shared" si="58"/>
        <v>-426.13</v>
      </c>
      <c r="N1875" s="448">
        <f t="shared" si="59"/>
        <v>-82.49</v>
      </c>
      <c r="O1875" s="461"/>
    </row>
    <row r="1876" s="419" customFormat="1" customHeight="1" spans="1:15">
      <c r="A1876" s="443" t="s">
        <v>4423</v>
      </c>
      <c r="B1876" s="444" t="s">
        <v>4424</v>
      </c>
      <c r="C1876" s="445"/>
      <c r="D1876" s="446" t="s">
        <v>1934</v>
      </c>
      <c r="E1876" s="446" t="s">
        <v>142</v>
      </c>
      <c r="F1876" s="446" t="s">
        <v>671</v>
      </c>
      <c r="G1876" s="447">
        <v>10.5</v>
      </c>
      <c r="H1876" s="448">
        <v>24.36</v>
      </c>
      <c r="I1876" s="447">
        <v>255.77</v>
      </c>
      <c r="J1876" s="460">
        <v>10.5</v>
      </c>
      <c r="K1876" s="448">
        <v>4.27</v>
      </c>
      <c r="L1876" s="448">
        <v>44.84</v>
      </c>
      <c r="M1876" s="448">
        <f t="shared" si="58"/>
        <v>-210.93</v>
      </c>
      <c r="N1876" s="448">
        <f t="shared" si="59"/>
        <v>-82.47</v>
      </c>
      <c r="O1876" s="461"/>
    </row>
    <row r="1877" s="419" customFormat="1" customHeight="1" spans="1:15">
      <c r="A1877" s="443" t="s">
        <v>4425</v>
      </c>
      <c r="B1877" s="444" t="s">
        <v>4426</v>
      </c>
      <c r="C1877" s="445"/>
      <c r="D1877" s="446" t="s">
        <v>2985</v>
      </c>
      <c r="E1877" s="446" t="s">
        <v>142</v>
      </c>
      <c r="F1877" s="446" t="s">
        <v>671</v>
      </c>
      <c r="G1877" s="447">
        <v>1</v>
      </c>
      <c r="H1877" s="448">
        <v>4700.85</v>
      </c>
      <c r="I1877" s="447">
        <v>4700.85</v>
      </c>
      <c r="J1877" s="460">
        <v>1</v>
      </c>
      <c r="K1877" s="448">
        <v>823.59</v>
      </c>
      <c r="L1877" s="448">
        <v>823.59</v>
      </c>
      <c r="M1877" s="448">
        <f t="shared" si="58"/>
        <v>-3877.26</v>
      </c>
      <c r="N1877" s="448">
        <f t="shared" si="59"/>
        <v>-82.48</v>
      </c>
      <c r="O1877" s="461"/>
    </row>
    <row r="1878" s="419" customFormat="1" customHeight="1" spans="1:15">
      <c r="A1878" s="443" t="s">
        <v>4427</v>
      </c>
      <c r="B1878" s="444" t="s">
        <v>4428</v>
      </c>
      <c r="C1878" s="445"/>
      <c r="D1878" s="446" t="s">
        <v>2985</v>
      </c>
      <c r="E1878" s="446" t="s">
        <v>142</v>
      </c>
      <c r="F1878" s="446" t="s">
        <v>671</v>
      </c>
      <c r="G1878" s="447">
        <v>5</v>
      </c>
      <c r="H1878" s="448">
        <v>4924.21</v>
      </c>
      <c r="I1878" s="447">
        <v>24621.07</v>
      </c>
      <c r="J1878" s="460">
        <v>5</v>
      </c>
      <c r="K1878" s="448">
        <v>862.72</v>
      </c>
      <c r="L1878" s="448">
        <v>4313.6</v>
      </c>
      <c r="M1878" s="448">
        <f t="shared" si="58"/>
        <v>-20307.47</v>
      </c>
      <c r="N1878" s="448">
        <f t="shared" si="59"/>
        <v>-82.48</v>
      </c>
      <c r="O1878" s="461"/>
    </row>
    <row r="1879" s="419" customFormat="1" customHeight="1" spans="1:15">
      <c r="A1879" s="443" t="s">
        <v>4429</v>
      </c>
      <c r="B1879" s="444" t="s">
        <v>4430</v>
      </c>
      <c r="C1879" s="445"/>
      <c r="D1879" s="446" t="s">
        <v>698</v>
      </c>
      <c r="E1879" s="446" t="s">
        <v>142</v>
      </c>
      <c r="F1879" s="446" t="s">
        <v>671</v>
      </c>
      <c r="G1879" s="447">
        <v>2</v>
      </c>
      <c r="H1879" s="448">
        <v>5709.4</v>
      </c>
      <c r="I1879" s="447">
        <v>11418.8</v>
      </c>
      <c r="J1879" s="460">
        <v>2</v>
      </c>
      <c r="K1879" s="448">
        <v>1000.29</v>
      </c>
      <c r="L1879" s="448">
        <v>2000.58</v>
      </c>
      <c r="M1879" s="448">
        <f t="shared" si="58"/>
        <v>-9418.22</v>
      </c>
      <c r="N1879" s="448">
        <f t="shared" si="59"/>
        <v>-82.48</v>
      </c>
      <c r="O1879" s="461"/>
    </row>
    <row r="1880" s="419" customFormat="1" customHeight="1" spans="1:15">
      <c r="A1880" s="443" t="s">
        <v>4431</v>
      </c>
      <c r="B1880" s="444" t="s">
        <v>4432</v>
      </c>
      <c r="C1880" s="445"/>
      <c r="D1880" s="446" t="s">
        <v>3075</v>
      </c>
      <c r="E1880" s="446" t="s">
        <v>142</v>
      </c>
      <c r="F1880" s="446" t="s">
        <v>671</v>
      </c>
      <c r="G1880" s="447">
        <v>1</v>
      </c>
      <c r="H1880" s="448">
        <v>3042.74</v>
      </c>
      <c r="I1880" s="447">
        <v>3042.74</v>
      </c>
      <c r="J1880" s="460">
        <v>1</v>
      </c>
      <c r="K1880" s="448">
        <v>533.09</v>
      </c>
      <c r="L1880" s="448">
        <v>533.09</v>
      </c>
      <c r="M1880" s="448">
        <f t="shared" si="58"/>
        <v>-2509.65</v>
      </c>
      <c r="N1880" s="448">
        <f t="shared" si="59"/>
        <v>-82.48</v>
      </c>
      <c r="O1880" s="461"/>
    </row>
    <row r="1881" s="419" customFormat="1" customHeight="1" spans="1:15">
      <c r="A1881" s="443" t="s">
        <v>4433</v>
      </c>
      <c r="B1881" s="444" t="s">
        <v>4434</v>
      </c>
      <c r="C1881" s="445"/>
      <c r="D1881" s="446" t="s">
        <v>679</v>
      </c>
      <c r="E1881" s="446" t="s">
        <v>142</v>
      </c>
      <c r="F1881" s="446" t="s">
        <v>671</v>
      </c>
      <c r="G1881" s="447">
        <v>1</v>
      </c>
      <c r="H1881" s="448">
        <v>707.96</v>
      </c>
      <c r="I1881" s="447">
        <v>707.96</v>
      </c>
      <c r="J1881" s="460">
        <v>1</v>
      </c>
      <c r="K1881" s="448">
        <v>124.04</v>
      </c>
      <c r="L1881" s="448">
        <v>124.04</v>
      </c>
      <c r="M1881" s="448">
        <f t="shared" si="58"/>
        <v>-583.92</v>
      </c>
      <c r="N1881" s="448">
        <f t="shared" si="59"/>
        <v>-82.48</v>
      </c>
      <c r="O1881" s="461"/>
    </row>
    <row r="1882" s="419" customFormat="1" customHeight="1" spans="1:15">
      <c r="A1882" s="443" t="s">
        <v>4435</v>
      </c>
      <c r="B1882" s="444" t="s">
        <v>4436</v>
      </c>
      <c r="C1882" s="445"/>
      <c r="D1882" s="446" t="s">
        <v>698</v>
      </c>
      <c r="E1882" s="446" t="s">
        <v>142</v>
      </c>
      <c r="F1882" s="446" t="s">
        <v>671</v>
      </c>
      <c r="G1882" s="447">
        <v>1</v>
      </c>
      <c r="H1882" s="448">
        <v>4460.18</v>
      </c>
      <c r="I1882" s="447">
        <v>4460.18</v>
      </c>
      <c r="J1882" s="460">
        <v>1</v>
      </c>
      <c r="K1882" s="448">
        <v>781.42</v>
      </c>
      <c r="L1882" s="448">
        <v>781.42</v>
      </c>
      <c r="M1882" s="448">
        <f t="shared" si="58"/>
        <v>-3678.76</v>
      </c>
      <c r="N1882" s="448">
        <f t="shared" si="59"/>
        <v>-82.48</v>
      </c>
      <c r="O1882" s="461"/>
    </row>
    <row r="1883" s="419" customFormat="1" customHeight="1" spans="1:15">
      <c r="A1883" s="443" t="s">
        <v>4437</v>
      </c>
      <c r="B1883" s="444" t="s">
        <v>4438</v>
      </c>
      <c r="C1883" s="445"/>
      <c r="D1883" s="446" t="s">
        <v>698</v>
      </c>
      <c r="E1883" s="446" t="s">
        <v>142</v>
      </c>
      <c r="F1883" s="446" t="s">
        <v>671</v>
      </c>
      <c r="G1883" s="447">
        <v>1</v>
      </c>
      <c r="H1883" s="448">
        <v>1199.11</v>
      </c>
      <c r="I1883" s="447">
        <v>1199.11</v>
      </c>
      <c r="J1883" s="460">
        <v>1</v>
      </c>
      <c r="K1883" s="448">
        <v>210.08</v>
      </c>
      <c r="L1883" s="448">
        <v>210.08</v>
      </c>
      <c r="M1883" s="448">
        <f t="shared" si="58"/>
        <v>-989.03</v>
      </c>
      <c r="N1883" s="448">
        <f t="shared" si="59"/>
        <v>-82.48</v>
      </c>
      <c r="O1883" s="461"/>
    </row>
    <row r="1884" s="419" customFormat="1" customHeight="1" spans="1:15">
      <c r="A1884" s="443" t="s">
        <v>4439</v>
      </c>
      <c r="B1884" s="444" t="s">
        <v>4440</v>
      </c>
      <c r="C1884" s="445"/>
      <c r="D1884" s="446" t="s">
        <v>679</v>
      </c>
      <c r="E1884" s="446" t="s">
        <v>142</v>
      </c>
      <c r="F1884" s="446" t="s">
        <v>671</v>
      </c>
      <c r="G1884" s="447">
        <v>2</v>
      </c>
      <c r="H1884" s="448">
        <v>25.65</v>
      </c>
      <c r="I1884" s="447">
        <v>51.29</v>
      </c>
      <c r="J1884" s="460">
        <v>2</v>
      </c>
      <c r="K1884" s="448">
        <v>4.49</v>
      </c>
      <c r="L1884" s="448">
        <v>8.98</v>
      </c>
      <c r="M1884" s="448">
        <f t="shared" si="58"/>
        <v>-42.31</v>
      </c>
      <c r="N1884" s="448">
        <f t="shared" si="59"/>
        <v>-82.49</v>
      </c>
      <c r="O1884" s="461"/>
    </row>
    <row r="1885" s="419" customFormat="1" customHeight="1" spans="1:15">
      <c r="A1885" s="443" t="s">
        <v>4441</v>
      </c>
      <c r="B1885" s="444" t="s">
        <v>4442</v>
      </c>
      <c r="C1885" s="445"/>
      <c r="D1885" s="446" t="s">
        <v>1934</v>
      </c>
      <c r="E1885" s="446" t="s">
        <v>142</v>
      </c>
      <c r="F1885" s="446" t="s">
        <v>671</v>
      </c>
      <c r="G1885" s="447">
        <v>146</v>
      </c>
      <c r="H1885" s="448">
        <v>81.2</v>
      </c>
      <c r="I1885" s="447">
        <v>11854.71</v>
      </c>
      <c r="J1885" s="460">
        <v>146</v>
      </c>
      <c r="K1885" s="448">
        <v>14.23</v>
      </c>
      <c r="L1885" s="448">
        <v>2077.58</v>
      </c>
      <c r="M1885" s="448">
        <f t="shared" si="58"/>
        <v>-9777.13</v>
      </c>
      <c r="N1885" s="448">
        <f t="shared" si="59"/>
        <v>-82.47</v>
      </c>
      <c r="O1885" s="461"/>
    </row>
    <row r="1886" s="419" customFormat="1" customHeight="1" spans="1:15">
      <c r="A1886" s="443" t="s">
        <v>4443</v>
      </c>
      <c r="B1886" s="444" t="s">
        <v>4444</v>
      </c>
      <c r="C1886" s="445"/>
      <c r="D1886" s="446" t="s">
        <v>679</v>
      </c>
      <c r="E1886" s="446" t="s">
        <v>142</v>
      </c>
      <c r="F1886" s="446" t="s">
        <v>671</v>
      </c>
      <c r="G1886" s="447">
        <v>190</v>
      </c>
      <c r="H1886" s="448">
        <v>0.28</v>
      </c>
      <c r="I1886" s="447">
        <v>52.41</v>
      </c>
      <c r="J1886" s="460">
        <v>190</v>
      </c>
      <c r="K1886" s="448">
        <v>0.05</v>
      </c>
      <c r="L1886" s="448">
        <v>9.5</v>
      </c>
      <c r="M1886" s="448">
        <f t="shared" si="58"/>
        <v>-42.91</v>
      </c>
      <c r="N1886" s="448">
        <f t="shared" si="59"/>
        <v>-81.87</v>
      </c>
      <c r="O1886" s="461"/>
    </row>
    <row r="1887" s="419" customFormat="1" customHeight="1" spans="1:15">
      <c r="A1887" s="443" t="s">
        <v>4445</v>
      </c>
      <c r="B1887" s="444" t="s">
        <v>4446</v>
      </c>
      <c r="C1887" s="445"/>
      <c r="D1887" s="446" t="s">
        <v>679</v>
      </c>
      <c r="E1887" s="446" t="s">
        <v>667</v>
      </c>
      <c r="F1887" s="446" t="s">
        <v>671</v>
      </c>
      <c r="G1887" s="447">
        <v>1</v>
      </c>
      <c r="H1887" s="448">
        <v>8752.21</v>
      </c>
      <c r="I1887" s="447">
        <v>8752.21</v>
      </c>
      <c r="J1887" s="460">
        <v>1</v>
      </c>
      <c r="K1887" s="448">
        <v>3063.27</v>
      </c>
      <c r="L1887" s="448">
        <v>3063.27</v>
      </c>
      <c r="M1887" s="448">
        <f t="shared" si="58"/>
        <v>-5688.94</v>
      </c>
      <c r="N1887" s="448">
        <f t="shared" si="59"/>
        <v>-65</v>
      </c>
      <c r="O1887" s="461"/>
    </row>
    <row r="1888" s="419" customFormat="1" customHeight="1" spans="1:15">
      <c r="A1888" s="443" t="s">
        <v>4447</v>
      </c>
      <c r="B1888" s="444" t="s">
        <v>4448</v>
      </c>
      <c r="C1888" s="445"/>
      <c r="D1888" s="446" t="s">
        <v>679</v>
      </c>
      <c r="E1888" s="446" t="s">
        <v>142</v>
      </c>
      <c r="F1888" s="446" t="s">
        <v>671</v>
      </c>
      <c r="G1888" s="447">
        <v>3</v>
      </c>
      <c r="H1888" s="448">
        <v>1032.19</v>
      </c>
      <c r="I1888" s="447">
        <v>3096.58</v>
      </c>
      <c r="J1888" s="460">
        <v>3</v>
      </c>
      <c r="K1888" s="448">
        <v>180.84</v>
      </c>
      <c r="L1888" s="448">
        <v>542.52</v>
      </c>
      <c r="M1888" s="448">
        <f t="shared" si="58"/>
        <v>-2554.06</v>
      </c>
      <c r="N1888" s="448">
        <f t="shared" si="59"/>
        <v>-82.48</v>
      </c>
      <c r="O1888" s="461"/>
    </row>
    <row r="1889" s="419" customFormat="1" customHeight="1" spans="1:15">
      <c r="A1889" s="443" t="s">
        <v>4449</v>
      </c>
      <c r="B1889" s="444" t="s">
        <v>4450</v>
      </c>
      <c r="C1889" s="445"/>
      <c r="D1889" s="446" t="s">
        <v>698</v>
      </c>
      <c r="E1889" s="446" t="s">
        <v>142</v>
      </c>
      <c r="F1889" s="446" t="s">
        <v>671</v>
      </c>
      <c r="G1889" s="447">
        <v>3</v>
      </c>
      <c r="H1889" s="448">
        <v>228.7</v>
      </c>
      <c r="I1889" s="447">
        <v>686.1</v>
      </c>
      <c r="J1889" s="460">
        <v>3</v>
      </c>
      <c r="K1889" s="448">
        <v>40.07</v>
      </c>
      <c r="L1889" s="448">
        <v>120.21</v>
      </c>
      <c r="M1889" s="448">
        <f t="shared" si="58"/>
        <v>-565.89</v>
      </c>
      <c r="N1889" s="448">
        <f t="shared" si="59"/>
        <v>-82.48</v>
      </c>
      <c r="O1889" s="461"/>
    </row>
    <row r="1890" s="419" customFormat="1" customHeight="1" spans="1:15">
      <c r="A1890" s="443" t="s">
        <v>4451</v>
      </c>
      <c r="B1890" s="444" t="s">
        <v>4452</v>
      </c>
      <c r="C1890" s="445"/>
      <c r="D1890" s="446" t="s">
        <v>679</v>
      </c>
      <c r="E1890" s="446" t="s">
        <v>142</v>
      </c>
      <c r="F1890" s="446" t="s">
        <v>671</v>
      </c>
      <c r="G1890" s="447">
        <v>1</v>
      </c>
      <c r="H1890" s="448">
        <v>113.14</v>
      </c>
      <c r="I1890" s="447">
        <v>113.14</v>
      </c>
      <c r="J1890" s="460">
        <v>1</v>
      </c>
      <c r="K1890" s="448">
        <v>19.82</v>
      </c>
      <c r="L1890" s="448">
        <v>19.82</v>
      </c>
      <c r="M1890" s="448">
        <f t="shared" si="58"/>
        <v>-93.32</v>
      </c>
      <c r="N1890" s="448">
        <f t="shared" si="59"/>
        <v>-82.48</v>
      </c>
      <c r="O1890" s="461"/>
    </row>
    <row r="1891" s="419" customFormat="1" customHeight="1" spans="1:15">
      <c r="A1891" s="443" t="s">
        <v>4453</v>
      </c>
      <c r="B1891" s="444" t="s">
        <v>4454</v>
      </c>
      <c r="C1891" s="445"/>
      <c r="D1891" s="446" t="s">
        <v>2985</v>
      </c>
      <c r="E1891" s="446" t="s">
        <v>142</v>
      </c>
      <c r="F1891" s="446" t="s">
        <v>671</v>
      </c>
      <c r="G1891" s="447">
        <v>4</v>
      </c>
      <c r="H1891" s="448">
        <v>142.24</v>
      </c>
      <c r="I1891" s="447">
        <v>568.97</v>
      </c>
      <c r="J1891" s="460">
        <v>4</v>
      </c>
      <c r="K1891" s="448">
        <v>24.92</v>
      </c>
      <c r="L1891" s="448">
        <v>99.68</v>
      </c>
      <c r="M1891" s="448">
        <f t="shared" si="58"/>
        <v>-469.29</v>
      </c>
      <c r="N1891" s="448">
        <f t="shared" si="59"/>
        <v>-82.48</v>
      </c>
      <c r="O1891" s="461"/>
    </row>
    <row r="1892" s="419" customFormat="1" customHeight="1" spans="1:15">
      <c r="A1892" s="443" t="s">
        <v>4455</v>
      </c>
      <c r="B1892" s="444" t="s">
        <v>4456</v>
      </c>
      <c r="C1892" s="445"/>
      <c r="D1892" s="446" t="s">
        <v>679</v>
      </c>
      <c r="E1892" s="446" t="s">
        <v>667</v>
      </c>
      <c r="F1892" s="446" t="s">
        <v>671</v>
      </c>
      <c r="G1892" s="447">
        <v>13</v>
      </c>
      <c r="H1892" s="448">
        <v>2110.68</v>
      </c>
      <c r="I1892" s="447">
        <v>27438.9</v>
      </c>
      <c r="J1892" s="460">
        <v>13</v>
      </c>
      <c r="K1892" s="448">
        <v>738.74</v>
      </c>
      <c r="L1892" s="448">
        <v>9603.62</v>
      </c>
      <c r="M1892" s="448">
        <f t="shared" si="58"/>
        <v>-17835.28</v>
      </c>
      <c r="N1892" s="448">
        <f t="shared" si="59"/>
        <v>-65</v>
      </c>
      <c r="O1892" s="461"/>
    </row>
    <row r="1893" s="419" customFormat="1" customHeight="1" spans="1:15">
      <c r="A1893" s="443" t="s">
        <v>4457</v>
      </c>
      <c r="B1893" s="444" t="s">
        <v>4458</v>
      </c>
      <c r="C1893" s="445"/>
      <c r="D1893" s="446" t="s">
        <v>2985</v>
      </c>
      <c r="E1893" s="446" t="s">
        <v>142</v>
      </c>
      <c r="F1893" s="446" t="s">
        <v>671</v>
      </c>
      <c r="G1893" s="447">
        <v>2</v>
      </c>
      <c r="H1893" s="448">
        <v>4181.04</v>
      </c>
      <c r="I1893" s="447">
        <v>8362.07</v>
      </c>
      <c r="J1893" s="460">
        <v>2</v>
      </c>
      <c r="K1893" s="448">
        <v>732.52</v>
      </c>
      <c r="L1893" s="448">
        <v>1465.04</v>
      </c>
      <c r="M1893" s="448">
        <f t="shared" si="58"/>
        <v>-6897.03</v>
      </c>
      <c r="N1893" s="448">
        <f t="shared" si="59"/>
        <v>-82.48</v>
      </c>
      <c r="O1893" s="461"/>
    </row>
    <row r="1894" s="419" customFormat="1" customHeight="1" spans="1:15">
      <c r="A1894" s="443" t="s">
        <v>4459</v>
      </c>
      <c r="B1894" s="444" t="s">
        <v>4460</v>
      </c>
      <c r="C1894" s="445"/>
      <c r="D1894" s="446" t="s">
        <v>2985</v>
      </c>
      <c r="E1894" s="446" t="s">
        <v>70</v>
      </c>
      <c r="F1894" s="446" t="s">
        <v>671</v>
      </c>
      <c r="G1894" s="447">
        <v>2</v>
      </c>
      <c r="H1894" s="448">
        <v>12446.52</v>
      </c>
      <c r="I1894" s="447">
        <v>24893.04</v>
      </c>
      <c r="J1894" s="460">
        <v>2</v>
      </c>
      <c r="K1894" s="448">
        <v>2897.05</v>
      </c>
      <c r="L1894" s="448">
        <v>5794.1</v>
      </c>
      <c r="M1894" s="448">
        <f t="shared" si="58"/>
        <v>-19098.94</v>
      </c>
      <c r="N1894" s="448">
        <f t="shared" si="59"/>
        <v>-76.72</v>
      </c>
      <c r="O1894" s="461"/>
    </row>
    <row r="1895" s="419" customFormat="1" customHeight="1" spans="1:15">
      <c r="A1895" s="443" t="s">
        <v>4461</v>
      </c>
      <c r="B1895" s="444" t="s">
        <v>4462</v>
      </c>
      <c r="C1895" s="445"/>
      <c r="D1895" s="446" t="s">
        <v>698</v>
      </c>
      <c r="E1895" s="446" t="s">
        <v>70</v>
      </c>
      <c r="F1895" s="446" t="s">
        <v>671</v>
      </c>
      <c r="G1895" s="447">
        <v>1</v>
      </c>
      <c r="H1895" s="448">
        <v>469.03</v>
      </c>
      <c r="I1895" s="447">
        <v>469.03</v>
      </c>
      <c r="J1895" s="460">
        <v>1</v>
      </c>
      <c r="K1895" s="448">
        <v>109.17</v>
      </c>
      <c r="L1895" s="448">
        <v>109.17</v>
      </c>
      <c r="M1895" s="448">
        <f t="shared" si="58"/>
        <v>-359.86</v>
      </c>
      <c r="N1895" s="448">
        <f t="shared" si="59"/>
        <v>-76.72</v>
      </c>
      <c r="O1895" s="461"/>
    </row>
    <row r="1896" s="419" customFormat="1" customHeight="1" spans="1:15">
      <c r="A1896" s="443" t="s">
        <v>4463</v>
      </c>
      <c r="B1896" s="444" t="s">
        <v>4464</v>
      </c>
      <c r="C1896" s="445"/>
      <c r="D1896" s="446" t="s">
        <v>698</v>
      </c>
      <c r="E1896" s="446" t="s">
        <v>667</v>
      </c>
      <c r="F1896" s="446" t="s">
        <v>671</v>
      </c>
      <c r="G1896" s="447">
        <v>1</v>
      </c>
      <c r="H1896" s="448">
        <v>1076.69</v>
      </c>
      <c r="I1896" s="447">
        <v>1076.69</v>
      </c>
      <c r="J1896" s="460">
        <v>1</v>
      </c>
      <c r="K1896" s="448">
        <v>376.84</v>
      </c>
      <c r="L1896" s="448">
        <v>376.84</v>
      </c>
      <c r="M1896" s="448">
        <f t="shared" si="58"/>
        <v>-699.85</v>
      </c>
      <c r="N1896" s="448">
        <f t="shared" si="59"/>
        <v>-65</v>
      </c>
      <c r="O1896" s="461"/>
    </row>
    <row r="1897" s="419" customFormat="1" customHeight="1" spans="1:15">
      <c r="A1897" s="443" t="s">
        <v>4465</v>
      </c>
      <c r="B1897" s="444" t="s">
        <v>4466</v>
      </c>
      <c r="C1897" s="445"/>
      <c r="D1897" s="446" t="s">
        <v>3075</v>
      </c>
      <c r="E1897" s="446" t="s">
        <v>70</v>
      </c>
      <c r="F1897" s="446" t="s">
        <v>671</v>
      </c>
      <c r="G1897" s="447">
        <v>1</v>
      </c>
      <c r="H1897" s="448">
        <v>22212.39</v>
      </c>
      <c r="I1897" s="447">
        <v>22212.39</v>
      </c>
      <c r="J1897" s="460">
        <v>1</v>
      </c>
      <c r="K1897" s="448">
        <v>5170.16</v>
      </c>
      <c r="L1897" s="448">
        <v>5170.16</v>
      </c>
      <c r="M1897" s="448">
        <f t="shared" si="58"/>
        <v>-17042.23</v>
      </c>
      <c r="N1897" s="448">
        <f t="shared" si="59"/>
        <v>-76.72</v>
      </c>
      <c r="O1897" s="461"/>
    </row>
    <row r="1898" s="419" customFormat="1" customHeight="1" spans="1:15">
      <c r="A1898" s="443" t="s">
        <v>4467</v>
      </c>
      <c r="B1898" s="444" t="s">
        <v>4468</v>
      </c>
      <c r="C1898" s="445"/>
      <c r="D1898" s="446" t="s">
        <v>3075</v>
      </c>
      <c r="E1898" s="446" t="s">
        <v>70</v>
      </c>
      <c r="F1898" s="446" t="s">
        <v>671</v>
      </c>
      <c r="G1898" s="447">
        <v>2</v>
      </c>
      <c r="H1898" s="448">
        <v>716.82</v>
      </c>
      <c r="I1898" s="447">
        <v>1433.63</v>
      </c>
      <c r="J1898" s="460">
        <v>2</v>
      </c>
      <c r="K1898" s="448">
        <v>166.85</v>
      </c>
      <c r="L1898" s="448">
        <v>333.7</v>
      </c>
      <c r="M1898" s="448">
        <f t="shared" si="58"/>
        <v>-1099.93</v>
      </c>
      <c r="N1898" s="448">
        <f t="shared" si="59"/>
        <v>-76.72</v>
      </c>
      <c r="O1898" s="461"/>
    </row>
    <row r="1899" s="419" customFormat="1" customHeight="1" spans="1:15">
      <c r="A1899" s="443" t="s">
        <v>4469</v>
      </c>
      <c r="B1899" s="444" t="s">
        <v>4470</v>
      </c>
      <c r="C1899" s="445"/>
      <c r="D1899" s="446" t="s">
        <v>679</v>
      </c>
      <c r="E1899" s="446" t="s">
        <v>70</v>
      </c>
      <c r="F1899" s="446" t="s">
        <v>671</v>
      </c>
      <c r="G1899" s="447">
        <v>1</v>
      </c>
      <c r="H1899" s="448">
        <v>11952.21</v>
      </c>
      <c r="I1899" s="447">
        <v>11952.21</v>
      </c>
      <c r="J1899" s="460">
        <v>1</v>
      </c>
      <c r="K1899" s="448">
        <v>2782</v>
      </c>
      <c r="L1899" s="448">
        <v>2782</v>
      </c>
      <c r="M1899" s="448">
        <f t="shared" si="58"/>
        <v>-9170.21</v>
      </c>
      <c r="N1899" s="448">
        <f t="shared" si="59"/>
        <v>-76.72</v>
      </c>
      <c r="O1899" s="461"/>
    </row>
    <row r="1900" s="419" customFormat="1" customHeight="1" spans="1:15">
      <c r="A1900" s="443" t="s">
        <v>4471</v>
      </c>
      <c r="B1900" s="444" t="s">
        <v>4472</v>
      </c>
      <c r="C1900" s="445"/>
      <c r="D1900" s="446" t="s">
        <v>4473</v>
      </c>
      <c r="E1900" s="446" t="s">
        <v>667</v>
      </c>
      <c r="F1900" s="446" t="s">
        <v>671</v>
      </c>
      <c r="G1900" s="447">
        <v>0.16</v>
      </c>
      <c r="H1900" s="448">
        <v>1419.63</v>
      </c>
      <c r="I1900" s="447">
        <v>227.14</v>
      </c>
      <c r="J1900" s="460">
        <v>0.16</v>
      </c>
      <c r="K1900" s="448">
        <v>496.87</v>
      </c>
      <c r="L1900" s="448">
        <v>79.5</v>
      </c>
      <c r="M1900" s="448">
        <f t="shared" si="58"/>
        <v>-147.64</v>
      </c>
      <c r="N1900" s="448">
        <f t="shared" si="59"/>
        <v>-65</v>
      </c>
      <c r="O1900" s="461"/>
    </row>
    <row r="1901" s="419" customFormat="1" customHeight="1" spans="1:15">
      <c r="A1901" s="443" t="s">
        <v>4474</v>
      </c>
      <c r="B1901" s="444" t="s">
        <v>4475</v>
      </c>
      <c r="C1901" s="445"/>
      <c r="D1901" s="446" t="s">
        <v>4473</v>
      </c>
      <c r="E1901" s="446" t="s">
        <v>667</v>
      </c>
      <c r="F1901" s="446" t="s">
        <v>671</v>
      </c>
      <c r="G1901" s="447">
        <v>0.2</v>
      </c>
      <c r="H1901" s="448">
        <v>1174.3</v>
      </c>
      <c r="I1901" s="447">
        <v>234.86</v>
      </c>
      <c r="J1901" s="460">
        <v>0.2</v>
      </c>
      <c r="K1901" s="448">
        <v>411.01</v>
      </c>
      <c r="L1901" s="448">
        <v>82.2</v>
      </c>
      <c r="M1901" s="448">
        <f t="shared" si="58"/>
        <v>-152.66</v>
      </c>
      <c r="N1901" s="448">
        <f t="shared" si="59"/>
        <v>-65</v>
      </c>
      <c r="O1901" s="461"/>
    </row>
    <row r="1902" s="419" customFormat="1" customHeight="1" spans="1:15">
      <c r="A1902" s="443" t="s">
        <v>4476</v>
      </c>
      <c r="B1902" s="444" t="s">
        <v>4477</v>
      </c>
      <c r="C1902" s="445"/>
      <c r="D1902" s="446" t="s">
        <v>4478</v>
      </c>
      <c r="E1902" s="446" t="s">
        <v>70</v>
      </c>
      <c r="F1902" s="446" t="s">
        <v>671</v>
      </c>
      <c r="G1902" s="447">
        <v>3</v>
      </c>
      <c r="H1902" s="448">
        <v>55.55</v>
      </c>
      <c r="I1902" s="447">
        <v>166.66</v>
      </c>
      <c r="J1902" s="460">
        <v>3</v>
      </c>
      <c r="K1902" s="448">
        <v>12.93</v>
      </c>
      <c r="L1902" s="448">
        <v>38.79</v>
      </c>
      <c r="M1902" s="448">
        <f t="shared" si="58"/>
        <v>-127.87</v>
      </c>
      <c r="N1902" s="448">
        <f t="shared" si="59"/>
        <v>-76.73</v>
      </c>
      <c r="O1902" s="461"/>
    </row>
    <row r="1903" s="419" customFormat="1" customHeight="1" spans="1:15">
      <c r="A1903" s="443" t="s">
        <v>4479</v>
      </c>
      <c r="B1903" s="444" t="s">
        <v>4480</v>
      </c>
      <c r="C1903" s="445"/>
      <c r="D1903" s="446" t="s">
        <v>4481</v>
      </c>
      <c r="E1903" s="446" t="s">
        <v>667</v>
      </c>
      <c r="F1903" s="446" t="s">
        <v>671</v>
      </c>
      <c r="G1903" s="447">
        <v>7</v>
      </c>
      <c r="H1903" s="448">
        <v>39</v>
      </c>
      <c r="I1903" s="447">
        <v>273</v>
      </c>
      <c r="J1903" s="460">
        <v>7</v>
      </c>
      <c r="K1903" s="448">
        <v>13.65</v>
      </c>
      <c r="L1903" s="448">
        <v>95.55</v>
      </c>
      <c r="M1903" s="448">
        <f t="shared" si="58"/>
        <v>-177.45</v>
      </c>
      <c r="N1903" s="448">
        <f t="shared" si="59"/>
        <v>-65</v>
      </c>
      <c r="O1903" s="461"/>
    </row>
    <row r="1904" s="419" customFormat="1" customHeight="1" spans="1:15">
      <c r="A1904" s="443" t="s">
        <v>4482</v>
      </c>
      <c r="B1904" s="444" t="s">
        <v>4483</v>
      </c>
      <c r="C1904" s="445"/>
      <c r="D1904" s="446" t="s">
        <v>679</v>
      </c>
      <c r="E1904" s="446" t="s">
        <v>70</v>
      </c>
      <c r="F1904" s="446" t="s">
        <v>671</v>
      </c>
      <c r="G1904" s="447">
        <v>4</v>
      </c>
      <c r="H1904" s="448">
        <v>113.69</v>
      </c>
      <c r="I1904" s="447">
        <v>454.76</v>
      </c>
      <c r="J1904" s="460">
        <v>4</v>
      </c>
      <c r="K1904" s="448">
        <v>26.46</v>
      </c>
      <c r="L1904" s="448">
        <v>105.84</v>
      </c>
      <c r="M1904" s="448">
        <f t="shared" si="58"/>
        <v>-348.92</v>
      </c>
      <c r="N1904" s="448">
        <f t="shared" si="59"/>
        <v>-76.73</v>
      </c>
      <c r="O1904" s="461"/>
    </row>
    <row r="1905" s="419" customFormat="1" customHeight="1" spans="1:15">
      <c r="A1905" s="443" t="s">
        <v>4484</v>
      </c>
      <c r="B1905" s="444" t="s">
        <v>4485</v>
      </c>
      <c r="C1905" s="445"/>
      <c r="D1905" s="446" t="s">
        <v>703</v>
      </c>
      <c r="E1905" s="446" t="s">
        <v>70</v>
      </c>
      <c r="F1905" s="446" t="s">
        <v>671</v>
      </c>
      <c r="G1905" s="447">
        <v>8</v>
      </c>
      <c r="H1905" s="448">
        <v>64.1</v>
      </c>
      <c r="I1905" s="447">
        <v>512.82</v>
      </c>
      <c r="J1905" s="460">
        <v>8</v>
      </c>
      <c r="K1905" s="448">
        <v>14.92</v>
      </c>
      <c r="L1905" s="448">
        <v>119.36</v>
      </c>
      <c r="M1905" s="448">
        <f t="shared" si="58"/>
        <v>-393.46</v>
      </c>
      <c r="N1905" s="448">
        <f t="shared" si="59"/>
        <v>-76.72</v>
      </c>
      <c r="O1905" s="461"/>
    </row>
    <row r="1906" s="419" customFormat="1" customHeight="1" spans="1:15">
      <c r="A1906" s="443" t="s">
        <v>4486</v>
      </c>
      <c r="B1906" s="444" t="s">
        <v>4487</v>
      </c>
      <c r="C1906" s="445"/>
      <c r="D1906" s="446" t="s">
        <v>4488</v>
      </c>
      <c r="E1906" s="446" t="s">
        <v>667</v>
      </c>
      <c r="F1906" s="446" t="s">
        <v>671</v>
      </c>
      <c r="G1906" s="447">
        <v>4</v>
      </c>
      <c r="H1906" s="448">
        <v>39.3</v>
      </c>
      <c r="I1906" s="447">
        <v>157.2</v>
      </c>
      <c r="J1906" s="460">
        <v>4</v>
      </c>
      <c r="K1906" s="448">
        <v>13.76</v>
      </c>
      <c r="L1906" s="448">
        <v>55.04</v>
      </c>
      <c r="M1906" s="448">
        <f t="shared" si="58"/>
        <v>-102.16</v>
      </c>
      <c r="N1906" s="448">
        <f t="shared" si="59"/>
        <v>-64.99</v>
      </c>
      <c r="O1906" s="461"/>
    </row>
    <row r="1907" s="419" customFormat="1" customHeight="1" spans="1:15">
      <c r="A1907" s="443" t="s">
        <v>4489</v>
      </c>
      <c r="B1907" s="444" t="s">
        <v>4490</v>
      </c>
      <c r="C1907" s="445"/>
      <c r="D1907" s="446" t="s">
        <v>679</v>
      </c>
      <c r="E1907" s="446" t="s">
        <v>667</v>
      </c>
      <c r="F1907" s="446" t="s">
        <v>671</v>
      </c>
      <c r="G1907" s="447">
        <v>1</v>
      </c>
      <c r="H1907" s="448">
        <v>38.8</v>
      </c>
      <c r="I1907" s="447">
        <v>38.8</v>
      </c>
      <c r="J1907" s="460">
        <v>1</v>
      </c>
      <c r="K1907" s="448">
        <v>13.58</v>
      </c>
      <c r="L1907" s="448">
        <v>13.58</v>
      </c>
      <c r="M1907" s="448">
        <f t="shared" si="58"/>
        <v>-25.22</v>
      </c>
      <c r="N1907" s="448">
        <f t="shared" si="59"/>
        <v>-65</v>
      </c>
      <c r="O1907" s="461"/>
    </row>
    <row r="1908" s="419" customFormat="1" customHeight="1" spans="1:15">
      <c r="A1908" s="443" t="s">
        <v>4491</v>
      </c>
      <c r="B1908" s="444" t="s">
        <v>4492</v>
      </c>
      <c r="C1908" s="445"/>
      <c r="D1908" s="446" t="s">
        <v>679</v>
      </c>
      <c r="E1908" s="446" t="s">
        <v>667</v>
      </c>
      <c r="F1908" s="446" t="s">
        <v>671</v>
      </c>
      <c r="G1908" s="447">
        <v>8</v>
      </c>
      <c r="H1908" s="448">
        <v>54.87</v>
      </c>
      <c r="I1908" s="447">
        <v>438.93</v>
      </c>
      <c r="J1908" s="460">
        <v>8</v>
      </c>
      <c r="K1908" s="448">
        <v>19.2</v>
      </c>
      <c r="L1908" s="448">
        <v>153.6</v>
      </c>
      <c r="M1908" s="448">
        <f t="shared" si="58"/>
        <v>-285.33</v>
      </c>
      <c r="N1908" s="448">
        <f t="shared" si="59"/>
        <v>-65.01</v>
      </c>
      <c r="O1908" s="461"/>
    </row>
    <row r="1909" s="419" customFormat="1" customHeight="1" spans="1:15">
      <c r="A1909" s="443" t="s">
        <v>4493</v>
      </c>
      <c r="B1909" s="444" t="s">
        <v>4494</v>
      </c>
      <c r="C1909" s="445"/>
      <c r="D1909" s="446" t="s">
        <v>679</v>
      </c>
      <c r="E1909" s="446" t="s">
        <v>667</v>
      </c>
      <c r="F1909" s="446" t="s">
        <v>671</v>
      </c>
      <c r="G1909" s="447">
        <v>10</v>
      </c>
      <c r="H1909" s="448">
        <v>116.68</v>
      </c>
      <c r="I1909" s="447">
        <v>1166.75</v>
      </c>
      <c r="J1909" s="460">
        <v>10</v>
      </c>
      <c r="K1909" s="448">
        <v>40.84</v>
      </c>
      <c r="L1909" s="448">
        <v>408.4</v>
      </c>
      <c r="M1909" s="448">
        <f t="shared" si="58"/>
        <v>-758.35</v>
      </c>
      <c r="N1909" s="448">
        <f t="shared" si="59"/>
        <v>-65</v>
      </c>
      <c r="O1909" s="461"/>
    </row>
    <row r="1910" s="419" customFormat="1" customHeight="1" spans="1:15">
      <c r="A1910" s="443" t="s">
        <v>4495</v>
      </c>
      <c r="B1910" s="444" t="s">
        <v>4496</v>
      </c>
      <c r="C1910" s="445"/>
      <c r="D1910" s="446" t="s">
        <v>2533</v>
      </c>
      <c r="E1910" s="446" t="s">
        <v>70</v>
      </c>
      <c r="F1910" s="446" t="s">
        <v>671</v>
      </c>
      <c r="G1910" s="447">
        <v>1</v>
      </c>
      <c r="H1910" s="448">
        <v>17.1</v>
      </c>
      <c r="I1910" s="447">
        <v>17.1</v>
      </c>
      <c r="J1910" s="460">
        <v>1</v>
      </c>
      <c r="K1910" s="448">
        <v>3.98</v>
      </c>
      <c r="L1910" s="448">
        <v>3.98</v>
      </c>
      <c r="M1910" s="448">
        <f t="shared" si="58"/>
        <v>-13.12</v>
      </c>
      <c r="N1910" s="448">
        <f t="shared" si="59"/>
        <v>-76.73</v>
      </c>
      <c r="O1910" s="461"/>
    </row>
    <row r="1911" s="419" customFormat="1" customHeight="1" spans="1:15">
      <c r="A1911" s="443" t="s">
        <v>4497</v>
      </c>
      <c r="B1911" s="444" t="s">
        <v>4498</v>
      </c>
      <c r="C1911" s="445"/>
      <c r="D1911" s="446" t="s">
        <v>698</v>
      </c>
      <c r="E1911" s="446" t="s">
        <v>70</v>
      </c>
      <c r="F1911" s="446" t="s">
        <v>671</v>
      </c>
      <c r="G1911" s="447">
        <v>2</v>
      </c>
      <c r="H1911" s="448">
        <v>1709.41</v>
      </c>
      <c r="I1911" s="447">
        <v>3418.81</v>
      </c>
      <c r="J1911" s="460">
        <v>2</v>
      </c>
      <c r="K1911" s="448">
        <v>397.88</v>
      </c>
      <c r="L1911" s="448">
        <v>795.76</v>
      </c>
      <c r="M1911" s="448">
        <f t="shared" si="58"/>
        <v>-2623.05</v>
      </c>
      <c r="N1911" s="448">
        <f t="shared" si="59"/>
        <v>-76.72</v>
      </c>
      <c r="O1911" s="461"/>
    </row>
    <row r="1912" s="419" customFormat="1" customHeight="1" spans="1:15">
      <c r="A1912" s="443" t="s">
        <v>4499</v>
      </c>
      <c r="B1912" s="444" t="s">
        <v>4500</v>
      </c>
      <c r="C1912" s="445"/>
      <c r="D1912" s="446" t="s">
        <v>679</v>
      </c>
      <c r="E1912" s="446" t="s">
        <v>70</v>
      </c>
      <c r="F1912" s="446" t="s">
        <v>671</v>
      </c>
      <c r="G1912" s="447">
        <v>26</v>
      </c>
      <c r="H1912" s="448">
        <v>15.04</v>
      </c>
      <c r="I1912" s="447">
        <v>391.02</v>
      </c>
      <c r="J1912" s="460">
        <v>26</v>
      </c>
      <c r="K1912" s="448">
        <v>3.5</v>
      </c>
      <c r="L1912" s="448">
        <v>91</v>
      </c>
      <c r="M1912" s="448">
        <f t="shared" si="58"/>
        <v>-300.02</v>
      </c>
      <c r="N1912" s="448">
        <f t="shared" si="59"/>
        <v>-76.73</v>
      </c>
      <c r="O1912" s="461"/>
    </row>
    <row r="1913" s="419" customFormat="1" customHeight="1" spans="1:15">
      <c r="A1913" s="443" t="s">
        <v>4501</v>
      </c>
      <c r="B1913" s="444" t="s">
        <v>4502</v>
      </c>
      <c r="C1913" s="445"/>
      <c r="D1913" s="446" t="s">
        <v>4503</v>
      </c>
      <c r="E1913" s="446" t="s">
        <v>672</v>
      </c>
      <c r="F1913" s="446" t="s">
        <v>671</v>
      </c>
      <c r="G1913" s="447">
        <v>11600</v>
      </c>
      <c r="H1913" s="448">
        <v>0.34</v>
      </c>
      <c r="I1913" s="447">
        <v>3975.76</v>
      </c>
      <c r="J1913" s="460">
        <v>11600</v>
      </c>
      <c r="K1913" s="448">
        <v>0.1</v>
      </c>
      <c r="L1913" s="448">
        <v>1160</v>
      </c>
      <c r="M1913" s="448">
        <f t="shared" si="58"/>
        <v>-2815.76</v>
      </c>
      <c r="N1913" s="448">
        <f t="shared" si="59"/>
        <v>-70.82</v>
      </c>
      <c r="O1913" s="461"/>
    </row>
    <row r="1914" s="419" customFormat="1" customHeight="1" spans="1:15">
      <c r="A1914" s="443" t="s">
        <v>4504</v>
      </c>
      <c r="B1914" s="444" t="s">
        <v>4505</v>
      </c>
      <c r="C1914" s="445"/>
      <c r="D1914" s="446" t="s">
        <v>679</v>
      </c>
      <c r="E1914" s="446" t="s">
        <v>70</v>
      </c>
      <c r="F1914" s="446" t="s">
        <v>671</v>
      </c>
      <c r="G1914" s="447">
        <v>10</v>
      </c>
      <c r="H1914" s="448">
        <v>12.29</v>
      </c>
      <c r="I1914" s="447">
        <v>122.9</v>
      </c>
      <c r="J1914" s="460">
        <v>10</v>
      </c>
      <c r="K1914" s="448">
        <v>2.86</v>
      </c>
      <c r="L1914" s="448">
        <v>28.6</v>
      </c>
      <c r="M1914" s="448">
        <f t="shared" si="58"/>
        <v>-94.3</v>
      </c>
      <c r="N1914" s="448">
        <f t="shared" si="59"/>
        <v>-76.73</v>
      </c>
      <c r="O1914" s="461"/>
    </row>
    <row r="1915" s="419" customFormat="1" customHeight="1" spans="1:15">
      <c r="A1915" s="443" t="s">
        <v>4506</v>
      </c>
      <c r="B1915" s="444" t="s">
        <v>4507</v>
      </c>
      <c r="C1915" s="445"/>
      <c r="D1915" s="446" t="s">
        <v>679</v>
      </c>
      <c r="E1915" s="446" t="s">
        <v>70</v>
      </c>
      <c r="F1915" s="446" t="s">
        <v>671</v>
      </c>
      <c r="G1915" s="447">
        <v>3350</v>
      </c>
      <c r="H1915" s="448">
        <v>0.11</v>
      </c>
      <c r="I1915" s="447">
        <v>354.08</v>
      </c>
      <c r="J1915" s="460">
        <v>3350</v>
      </c>
      <c r="K1915" s="448">
        <v>0.03</v>
      </c>
      <c r="L1915" s="448">
        <v>100.5</v>
      </c>
      <c r="M1915" s="448">
        <f t="shared" si="58"/>
        <v>-253.58</v>
      </c>
      <c r="N1915" s="448">
        <f t="shared" si="59"/>
        <v>-71.62</v>
      </c>
      <c r="O1915" s="461"/>
    </row>
    <row r="1916" s="419" customFormat="1" customHeight="1" spans="1:15">
      <c r="A1916" s="443" t="s">
        <v>4508</v>
      </c>
      <c r="B1916" s="444" t="s">
        <v>4509</v>
      </c>
      <c r="C1916" s="445"/>
      <c r="D1916" s="446" t="s">
        <v>679</v>
      </c>
      <c r="E1916" s="446" t="s">
        <v>70</v>
      </c>
      <c r="F1916" s="446" t="s">
        <v>671</v>
      </c>
      <c r="G1916" s="447">
        <v>7</v>
      </c>
      <c r="H1916" s="448">
        <v>15.52</v>
      </c>
      <c r="I1916" s="447">
        <v>108.62</v>
      </c>
      <c r="J1916" s="460">
        <v>7</v>
      </c>
      <c r="K1916" s="448">
        <v>3.61</v>
      </c>
      <c r="L1916" s="448">
        <v>25.27</v>
      </c>
      <c r="M1916" s="448">
        <f t="shared" si="58"/>
        <v>-83.35</v>
      </c>
      <c r="N1916" s="448">
        <f t="shared" si="59"/>
        <v>-76.74</v>
      </c>
      <c r="O1916" s="461"/>
    </row>
    <row r="1917" s="419" customFormat="1" customHeight="1" spans="1:15">
      <c r="A1917" s="443" t="s">
        <v>4510</v>
      </c>
      <c r="B1917" s="444" t="s">
        <v>4511</v>
      </c>
      <c r="C1917" s="445"/>
      <c r="D1917" s="446" t="s">
        <v>4488</v>
      </c>
      <c r="E1917" s="446" t="s">
        <v>672</v>
      </c>
      <c r="F1917" s="446" t="s">
        <v>671</v>
      </c>
      <c r="G1917" s="447">
        <v>49</v>
      </c>
      <c r="H1917" s="448">
        <v>10.59</v>
      </c>
      <c r="I1917" s="447">
        <v>519.13</v>
      </c>
      <c r="J1917" s="460">
        <v>49</v>
      </c>
      <c r="K1917" s="448">
        <v>2.98</v>
      </c>
      <c r="L1917" s="448">
        <v>146.02</v>
      </c>
      <c r="M1917" s="448">
        <f t="shared" si="58"/>
        <v>-373.11</v>
      </c>
      <c r="N1917" s="448">
        <f t="shared" si="59"/>
        <v>-71.87</v>
      </c>
      <c r="O1917" s="461"/>
    </row>
    <row r="1918" s="419" customFormat="1" customHeight="1" spans="1:15">
      <c r="A1918" s="443" t="s">
        <v>4512</v>
      </c>
      <c r="B1918" s="444" t="s">
        <v>4513</v>
      </c>
      <c r="C1918" s="445"/>
      <c r="D1918" s="446" t="s">
        <v>2918</v>
      </c>
      <c r="E1918" s="446" t="s">
        <v>672</v>
      </c>
      <c r="F1918" s="446" t="s">
        <v>671</v>
      </c>
      <c r="G1918" s="447">
        <v>5</v>
      </c>
      <c r="H1918" s="448">
        <v>3.21</v>
      </c>
      <c r="I1918" s="447">
        <v>16.03</v>
      </c>
      <c r="J1918" s="460">
        <v>5</v>
      </c>
      <c r="K1918" s="448">
        <v>0.9</v>
      </c>
      <c r="L1918" s="448">
        <v>4.5</v>
      </c>
      <c r="M1918" s="448">
        <f t="shared" si="58"/>
        <v>-11.53</v>
      </c>
      <c r="N1918" s="448">
        <f t="shared" si="59"/>
        <v>-71.93</v>
      </c>
      <c r="O1918" s="461"/>
    </row>
    <row r="1919" s="419" customFormat="1" customHeight="1" spans="1:15">
      <c r="A1919" s="443" t="s">
        <v>4514</v>
      </c>
      <c r="B1919" s="444" t="s">
        <v>4515</v>
      </c>
      <c r="C1919" s="445"/>
      <c r="D1919" s="446" t="s">
        <v>679</v>
      </c>
      <c r="E1919" s="446" t="s">
        <v>70</v>
      </c>
      <c r="F1919" s="446" t="s">
        <v>671</v>
      </c>
      <c r="G1919" s="447">
        <v>3</v>
      </c>
      <c r="H1919" s="448">
        <v>29.92</v>
      </c>
      <c r="I1919" s="447">
        <v>89.75</v>
      </c>
      <c r="J1919" s="460">
        <v>3</v>
      </c>
      <c r="K1919" s="448">
        <v>6.97</v>
      </c>
      <c r="L1919" s="448">
        <v>20.91</v>
      </c>
      <c r="M1919" s="448">
        <f t="shared" si="58"/>
        <v>-68.84</v>
      </c>
      <c r="N1919" s="448">
        <f t="shared" si="59"/>
        <v>-76.7</v>
      </c>
      <c r="O1919" s="461"/>
    </row>
    <row r="1920" s="419" customFormat="1" customHeight="1" spans="1:15">
      <c r="A1920" s="443" t="s">
        <v>4516</v>
      </c>
      <c r="B1920" s="444" t="s">
        <v>4517</v>
      </c>
      <c r="C1920" s="445"/>
      <c r="D1920" s="446" t="s">
        <v>684</v>
      </c>
      <c r="E1920" s="446" t="s">
        <v>70</v>
      </c>
      <c r="F1920" s="446" t="s">
        <v>671</v>
      </c>
      <c r="G1920" s="447">
        <v>4</v>
      </c>
      <c r="H1920" s="448">
        <v>6</v>
      </c>
      <c r="I1920" s="447">
        <v>24</v>
      </c>
      <c r="J1920" s="460">
        <v>4</v>
      </c>
      <c r="K1920" s="448">
        <v>1.4</v>
      </c>
      <c r="L1920" s="448">
        <v>5.6</v>
      </c>
      <c r="M1920" s="448">
        <f t="shared" si="58"/>
        <v>-18.4</v>
      </c>
      <c r="N1920" s="448">
        <f t="shared" si="59"/>
        <v>-76.67</v>
      </c>
      <c r="O1920" s="461"/>
    </row>
    <row r="1921" s="419" customFormat="1" customHeight="1" spans="1:15">
      <c r="A1921" s="443" t="s">
        <v>4518</v>
      </c>
      <c r="B1921" s="444" t="s">
        <v>4519</v>
      </c>
      <c r="C1921" s="445"/>
      <c r="D1921" s="446" t="s">
        <v>695</v>
      </c>
      <c r="E1921" s="446" t="s">
        <v>70</v>
      </c>
      <c r="F1921" s="446" t="s">
        <v>671</v>
      </c>
      <c r="G1921" s="447">
        <v>2</v>
      </c>
      <c r="H1921" s="448">
        <v>77.58</v>
      </c>
      <c r="I1921" s="447">
        <v>155.16</v>
      </c>
      <c r="J1921" s="460">
        <v>2</v>
      </c>
      <c r="K1921" s="448">
        <v>18.06</v>
      </c>
      <c r="L1921" s="448">
        <v>36.12</v>
      </c>
      <c r="M1921" s="448">
        <f t="shared" si="58"/>
        <v>-119.04</v>
      </c>
      <c r="N1921" s="448">
        <f t="shared" si="59"/>
        <v>-76.72</v>
      </c>
      <c r="O1921" s="461"/>
    </row>
    <row r="1922" s="419" customFormat="1" customHeight="1" spans="1:15">
      <c r="A1922" s="443" t="s">
        <v>4520</v>
      </c>
      <c r="B1922" s="444" t="s">
        <v>4521</v>
      </c>
      <c r="C1922" s="445"/>
      <c r="D1922" s="446" t="s">
        <v>703</v>
      </c>
      <c r="E1922" s="446" t="s">
        <v>70</v>
      </c>
      <c r="F1922" s="446" t="s">
        <v>671</v>
      </c>
      <c r="G1922" s="447">
        <v>3</v>
      </c>
      <c r="H1922" s="448">
        <v>128.21</v>
      </c>
      <c r="I1922" s="447">
        <v>384.62</v>
      </c>
      <c r="J1922" s="460">
        <v>3</v>
      </c>
      <c r="K1922" s="448">
        <v>29.84</v>
      </c>
      <c r="L1922" s="448">
        <v>89.52</v>
      </c>
      <c r="M1922" s="448">
        <f t="shared" si="58"/>
        <v>-295.1</v>
      </c>
      <c r="N1922" s="448">
        <f t="shared" si="59"/>
        <v>-76.73</v>
      </c>
      <c r="O1922" s="461"/>
    </row>
    <row r="1923" s="419" customFormat="1" customHeight="1" spans="1:15">
      <c r="A1923" s="443" t="s">
        <v>4522</v>
      </c>
      <c r="B1923" s="444" t="s">
        <v>4523</v>
      </c>
      <c r="C1923" s="445"/>
      <c r="D1923" s="446" t="s">
        <v>679</v>
      </c>
      <c r="E1923" s="446" t="s">
        <v>70</v>
      </c>
      <c r="F1923" s="446" t="s">
        <v>671</v>
      </c>
      <c r="G1923" s="447">
        <v>16</v>
      </c>
      <c r="H1923" s="448">
        <v>6.5</v>
      </c>
      <c r="I1923" s="447">
        <v>104</v>
      </c>
      <c r="J1923" s="460">
        <v>16</v>
      </c>
      <c r="K1923" s="448">
        <v>1.51</v>
      </c>
      <c r="L1923" s="448">
        <v>24.16</v>
      </c>
      <c r="M1923" s="448">
        <f t="shared" si="58"/>
        <v>-79.84</v>
      </c>
      <c r="N1923" s="448">
        <f t="shared" si="59"/>
        <v>-76.77</v>
      </c>
      <c r="O1923" s="461"/>
    </row>
    <row r="1924" s="419" customFormat="1" customHeight="1" spans="1:15">
      <c r="A1924" s="443" t="s">
        <v>4524</v>
      </c>
      <c r="B1924" s="444" t="s">
        <v>4525</v>
      </c>
      <c r="C1924" s="445"/>
      <c r="D1924" s="446" t="s">
        <v>3075</v>
      </c>
      <c r="E1924" s="446" t="s">
        <v>70</v>
      </c>
      <c r="F1924" s="446" t="s">
        <v>671</v>
      </c>
      <c r="G1924" s="447">
        <v>2</v>
      </c>
      <c r="H1924" s="448">
        <v>12.83</v>
      </c>
      <c r="I1924" s="447">
        <v>25.65</v>
      </c>
      <c r="J1924" s="460">
        <v>2</v>
      </c>
      <c r="K1924" s="448">
        <v>2.99</v>
      </c>
      <c r="L1924" s="448">
        <v>5.98</v>
      </c>
      <c r="M1924" s="448">
        <f t="shared" si="58"/>
        <v>-19.67</v>
      </c>
      <c r="N1924" s="448">
        <f t="shared" si="59"/>
        <v>-76.69</v>
      </c>
      <c r="O1924" s="461"/>
    </row>
    <row r="1925" s="419" customFormat="1" customHeight="1" spans="1:15">
      <c r="A1925" s="443" t="s">
        <v>4526</v>
      </c>
      <c r="B1925" s="444" t="s">
        <v>4527</v>
      </c>
      <c r="C1925" s="445"/>
      <c r="D1925" s="446" t="s">
        <v>4488</v>
      </c>
      <c r="E1925" s="446" t="s">
        <v>70</v>
      </c>
      <c r="F1925" s="446" t="s">
        <v>671</v>
      </c>
      <c r="G1925" s="447">
        <v>21</v>
      </c>
      <c r="H1925" s="448">
        <v>67.11</v>
      </c>
      <c r="I1925" s="447">
        <v>1409.31</v>
      </c>
      <c r="J1925" s="460">
        <v>21</v>
      </c>
      <c r="K1925" s="448">
        <v>15.62</v>
      </c>
      <c r="L1925" s="448">
        <v>328.02</v>
      </c>
      <c r="M1925" s="448">
        <f t="shared" si="58"/>
        <v>-1081.29</v>
      </c>
      <c r="N1925" s="448">
        <f t="shared" si="59"/>
        <v>-76.72</v>
      </c>
      <c r="O1925" s="461"/>
    </row>
    <row r="1926" s="419" customFormat="1" customHeight="1" spans="1:15">
      <c r="A1926" s="443" t="s">
        <v>4528</v>
      </c>
      <c r="B1926" s="444" t="s">
        <v>4529</v>
      </c>
      <c r="C1926" s="445"/>
      <c r="D1926" s="446" t="s">
        <v>2996</v>
      </c>
      <c r="E1926" s="446" t="s">
        <v>70</v>
      </c>
      <c r="F1926" s="446" t="s">
        <v>671</v>
      </c>
      <c r="G1926" s="447">
        <v>1.22</v>
      </c>
      <c r="H1926" s="448">
        <v>7.18</v>
      </c>
      <c r="I1926" s="447">
        <v>8.76</v>
      </c>
      <c r="J1926" s="460">
        <v>1.22</v>
      </c>
      <c r="K1926" s="448">
        <v>1.67</v>
      </c>
      <c r="L1926" s="448">
        <v>2.04</v>
      </c>
      <c r="M1926" s="448">
        <f t="shared" si="58"/>
        <v>-6.72</v>
      </c>
      <c r="N1926" s="448">
        <f t="shared" si="59"/>
        <v>-76.71</v>
      </c>
      <c r="O1926" s="461"/>
    </row>
    <row r="1927" s="419" customFormat="1" customHeight="1" spans="1:15">
      <c r="A1927" s="443" t="s">
        <v>4530</v>
      </c>
      <c r="B1927" s="444" t="s">
        <v>4531</v>
      </c>
      <c r="C1927" s="445"/>
      <c r="D1927" s="446" t="s">
        <v>2996</v>
      </c>
      <c r="E1927" s="446" t="s">
        <v>70</v>
      </c>
      <c r="F1927" s="446" t="s">
        <v>671</v>
      </c>
      <c r="G1927" s="447">
        <v>8.2</v>
      </c>
      <c r="H1927" s="448">
        <v>23.94</v>
      </c>
      <c r="I1927" s="447">
        <v>196.32</v>
      </c>
      <c r="J1927" s="460">
        <v>8.2</v>
      </c>
      <c r="K1927" s="448">
        <v>5.57</v>
      </c>
      <c r="L1927" s="448">
        <v>45.67</v>
      </c>
      <c r="M1927" s="448">
        <f t="shared" si="58"/>
        <v>-150.65</v>
      </c>
      <c r="N1927" s="448">
        <f t="shared" si="59"/>
        <v>-76.74</v>
      </c>
      <c r="O1927" s="461"/>
    </row>
    <row r="1928" s="419" customFormat="1" customHeight="1" spans="1:15">
      <c r="A1928" s="443" t="s">
        <v>4532</v>
      </c>
      <c r="B1928" s="444" t="s">
        <v>4533</v>
      </c>
      <c r="C1928" s="445"/>
      <c r="D1928" s="446" t="s">
        <v>2996</v>
      </c>
      <c r="E1928" s="446" t="s">
        <v>70</v>
      </c>
      <c r="F1928" s="446" t="s">
        <v>671</v>
      </c>
      <c r="G1928" s="447">
        <v>30</v>
      </c>
      <c r="H1928" s="448">
        <v>3.42</v>
      </c>
      <c r="I1928" s="447">
        <v>102.56</v>
      </c>
      <c r="J1928" s="460">
        <v>30</v>
      </c>
      <c r="K1928" s="448">
        <v>0.8</v>
      </c>
      <c r="L1928" s="448">
        <v>24</v>
      </c>
      <c r="M1928" s="448">
        <f t="shared" ref="M1928:M1991" si="60">L1928-I1928</f>
        <v>-78.56</v>
      </c>
      <c r="N1928" s="448">
        <f t="shared" ref="N1928:N1991" si="61">IF(I1928=0,0,ROUND(M1928/I1928*100,2))</f>
        <v>-76.6</v>
      </c>
      <c r="O1928" s="461"/>
    </row>
    <row r="1929" s="419" customFormat="1" customHeight="1" spans="1:15">
      <c r="A1929" s="443" t="s">
        <v>4534</v>
      </c>
      <c r="B1929" s="444" t="s">
        <v>4535</v>
      </c>
      <c r="C1929" s="445"/>
      <c r="D1929" s="446" t="s">
        <v>695</v>
      </c>
      <c r="E1929" s="446" t="s">
        <v>672</v>
      </c>
      <c r="F1929" s="446" t="s">
        <v>671</v>
      </c>
      <c r="G1929" s="447">
        <v>6</v>
      </c>
      <c r="H1929" s="448">
        <v>30.98</v>
      </c>
      <c r="I1929" s="447">
        <v>185.85</v>
      </c>
      <c r="J1929" s="460">
        <v>6</v>
      </c>
      <c r="K1929" s="448">
        <v>8.71</v>
      </c>
      <c r="L1929" s="448">
        <v>52.26</v>
      </c>
      <c r="M1929" s="448">
        <f t="shared" si="60"/>
        <v>-133.59</v>
      </c>
      <c r="N1929" s="448">
        <f t="shared" si="61"/>
        <v>-71.88</v>
      </c>
      <c r="O1929" s="461"/>
    </row>
    <row r="1930" s="419" customFormat="1" customHeight="1" spans="1:15">
      <c r="A1930" s="443" t="s">
        <v>4536</v>
      </c>
      <c r="B1930" s="444" t="s">
        <v>4537</v>
      </c>
      <c r="C1930" s="445"/>
      <c r="D1930" s="446" t="s">
        <v>2533</v>
      </c>
      <c r="E1930" s="446" t="s">
        <v>70</v>
      </c>
      <c r="F1930" s="446" t="s">
        <v>671</v>
      </c>
      <c r="G1930" s="447">
        <v>6</v>
      </c>
      <c r="H1930" s="448">
        <v>1.29</v>
      </c>
      <c r="I1930" s="447">
        <v>7.72</v>
      </c>
      <c r="J1930" s="460">
        <v>6</v>
      </c>
      <c r="K1930" s="448">
        <v>0.3</v>
      </c>
      <c r="L1930" s="448">
        <v>1.8</v>
      </c>
      <c r="M1930" s="448">
        <f t="shared" si="60"/>
        <v>-5.92</v>
      </c>
      <c r="N1930" s="448">
        <f t="shared" si="61"/>
        <v>-76.68</v>
      </c>
      <c r="O1930" s="461"/>
    </row>
    <row r="1931" s="419" customFormat="1" customHeight="1" spans="1:15">
      <c r="A1931" s="443" t="s">
        <v>4538</v>
      </c>
      <c r="B1931" s="444" t="s">
        <v>4539</v>
      </c>
      <c r="C1931" s="445"/>
      <c r="D1931" s="446" t="s">
        <v>695</v>
      </c>
      <c r="E1931" s="446" t="s">
        <v>672</v>
      </c>
      <c r="F1931" s="446" t="s">
        <v>671</v>
      </c>
      <c r="G1931" s="447">
        <v>74</v>
      </c>
      <c r="H1931" s="448">
        <v>11.5</v>
      </c>
      <c r="I1931" s="447">
        <v>851.32</v>
      </c>
      <c r="J1931" s="460">
        <v>74</v>
      </c>
      <c r="K1931" s="448">
        <v>3.23</v>
      </c>
      <c r="L1931" s="448">
        <v>239.02</v>
      </c>
      <c r="M1931" s="448">
        <f t="shared" si="60"/>
        <v>-612.3</v>
      </c>
      <c r="N1931" s="448">
        <f t="shared" si="61"/>
        <v>-71.92</v>
      </c>
      <c r="O1931" s="461"/>
    </row>
    <row r="1932" s="419" customFormat="1" customHeight="1" spans="1:15">
      <c r="A1932" s="443" t="s">
        <v>4540</v>
      </c>
      <c r="B1932" s="444" t="s">
        <v>4541</v>
      </c>
      <c r="C1932" s="445"/>
      <c r="D1932" s="446" t="s">
        <v>4542</v>
      </c>
      <c r="E1932" s="446" t="s">
        <v>672</v>
      </c>
      <c r="F1932" s="446" t="s">
        <v>671</v>
      </c>
      <c r="G1932" s="447">
        <v>29</v>
      </c>
      <c r="H1932" s="448">
        <v>20.18</v>
      </c>
      <c r="I1932" s="447">
        <v>585.14</v>
      </c>
      <c r="J1932" s="460">
        <v>29</v>
      </c>
      <c r="K1932" s="448">
        <v>5.67</v>
      </c>
      <c r="L1932" s="448">
        <v>164.43</v>
      </c>
      <c r="M1932" s="448">
        <f t="shared" si="60"/>
        <v>-420.71</v>
      </c>
      <c r="N1932" s="448">
        <f t="shared" si="61"/>
        <v>-71.9</v>
      </c>
      <c r="O1932" s="461"/>
    </row>
    <row r="1933" s="419" customFormat="1" customHeight="1" spans="1:15">
      <c r="A1933" s="443" t="s">
        <v>4543</v>
      </c>
      <c r="B1933" s="444" t="s">
        <v>4544</v>
      </c>
      <c r="C1933" s="445"/>
      <c r="D1933" s="446" t="s">
        <v>695</v>
      </c>
      <c r="E1933" s="446" t="s">
        <v>672</v>
      </c>
      <c r="F1933" s="446" t="s">
        <v>671</v>
      </c>
      <c r="G1933" s="447">
        <v>136</v>
      </c>
      <c r="H1933" s="448">
        <v>13.27</v>
      </c>
      <c r="I1933" s="447">
        <v>1805.33</v>
      </c>
      <c r="J1933" s="460">
        <v>136</v>
      </c>
      <c r="K1933" s="448">
        <v>3.73</v>
      </c>
      <c r="L1933" s="448">
        <v>507.28</v>
      </c>
      <c r="M1933" s="448">
        <f t="shared" si="60"/>
        <v>-1298.05</v>
      </c>
      <c r="N1933" s="448">
        <f t="shared" si="61"/>
        <v>-71.9</v>
      </c>
      <c r="O1933" s="461"/>
    </row>
    <row r="1934" s="419" customFormat="1" customHeight="1" spans="1:15">
      <c r="A1934" s="443" t="s">
        <v>4545</v>
      </c>
      <c r="B1934" s="444" t="s">
        <v>4546</v>
      </c>
      <c r="C1934" s="445"/>
      <c r="D1934" s="446" t="s">
        <v>4036</v>
      </c>
      <c r="E1934" s="446" t="s">
        <v>70</v>
      </c>
      <c r="F1934" s="446" t="s">
        <v>671</v>
      </c>
      <c r="G1934" s="447">
        <v>2</v>
      </c>
      <c r="H1934" s="448">
        <v>8.85</v>
      </c>
      <c r="I1934" s="447">
        <v>17.7</v>
      </c>
      <c r="J1934" s="460">
        <v>2</v>
      </c>
      <c r="K1934" s="448">
        <v>2.06</v>
      </c>
      <c r="L1934" s="448">
        <v>4.12</v>
      </c>
      <c r="M1934" s="448">
        <f t="shared" si="60"/>
        <v>-13.58</v>
      </c>
      <c r="N1934" s="448">
        <f t="shared" si="61"/>
        <v>-76.72</v>
      </c>
      <c r="O1934" s="461"/>
    </row>
    <row r="1935" s="419" customFormat="1" customHeight="1" spans="1:15">
      <c r="A1935" s="443" t="s">
        <v>4547</v>
      </c>
      <c r="B1935" s="444" t="s">
        <v>4548</v>
      </c>
      <c r="C1935" s="445"/>
      <c r="D1935" s="446" t="s">
        <v>695</v>
      </c>
      <c r="E1935" s="446" t="s">
        <v>70</v>
      </c>
      <c r="F1935" s="446" t="s">
        <v>671</v>
      </c>
      <c r="G1935" s="447">
        <v>2</v>
      </c>
      <c r="H1935" s="448">
        <v>41.03</v>
      </c>
      <c r="I1935" s="447">
        <v>82.05</v>
      </c>
      <c r="J1935" s="460">
        <v>2</v>
      </c>
      <c r="K1935" s="448">
        <v>9.55</v>
      </c>
      <c r="L1935" s="448">
        <v>19.1</v>
      </c>
      <c r="M1935" s="448">
        <f t="shared" si="60"/>
        <v>-62.95</v>
      </c>
      <c r="N1935" s="448">
        <f t="shared" si="61"/>
        <v>-76.72</v>
      </c>
      <c r="O1935" s="461"/>
    </row>
    <row r="1936" s="419" customFormat="1" customHeight="1" spans="1:15">
      <c r="A1936" s="443" t="s">
        <v>4549</v>
      </c>
      <c r="B1936" s="444" t="s">
        <v>4550</v>
      </c>
      <c r="C1936" s="445"/>
      <c r="D1936" s="446" t="s">
        <v>2996</v>
      </c>
      <c r="E1936" s="446" t="s">
        <v>70</v>
      </c>
      <c r="F1936" s="446" t="s">
        <v>671</v>
      </c>
      <c r="G1936" s="447">
        <v>3</v>
      </c>
      <c r="H1936" s="448">
        <v>72.65</v>
      </c>
      <c r="I1936" s="447">
        <v>217.95</v>
      </c>
      <c r="J1936" s="460">
        <v>3</v>
      </c>
      <c r="K1936" s="448">
        <v>16.91</v>
      </c>
      <c r="L1936" s="448">
        <v>50.73</v>
      </c>
      <c r="M1936" s="448">
        <f t="shared" si="60"/>
        <v>-167.22</v>
      </c>
      <c r="N1936" s="448">
        <f t="shared" si="61"/>
        <v>-76.72</v>
      </c>
      <c r="O1936" s="461"/>
    </row>
    <row r="1937" s="419" customFormat="1" customHeight="1" spans="1:15">
      <c r="A1937" s="443" t="s">
        <v>4551</v>
      </c>
      <c r="B1937" s="444" t="s">
        <v>4552</v>
      </c>
      <c r="C1937" s="445"/>
      <c r="D1937" s="446" t="s">
        <v>2996</v>
      </c>
      <c r="E1937" s="446" t="s">
        <v>672</v>
      </c>
      <c r="F1937" s="446" t="s">
        <v>671</v>
      </c>
      <c r="G1937" s="447">
        <v>46</v>
      </c>
      <c r="H1937" s="448">
        <v>30.09</v>
      </c>
      <c r="I1937" s="447">
        <v>1384.05</v>
      </c>
      <c r="J1937" s="460">
        <v>46</v>
      </c>
      <c r="K1937" s="448">
        <v>8.46</v>
      </c>
      <c r="L1937" s="448">
        <v>389.16</v>
      </c>
      <c r="M1937" s="448">
        <f t="shared" si="60"/>
        <v>-994.89</v>
      </c>
      <c r="N1937" s="448">
        <f t="shared" si="61"/>
        <v>-71.88</v>
      </c>
      <c r="O1937" s="461"/>
    </row>
    <row r="1938" s="419" customFormat="1" customHeight="1" spans="1:15">
      <c r="A1938" s="443" t="s">
        <v>4553</v>
      </c>
      <c r="B1938" s="444" t="s">
        <v>4554</v>
      </c>
      <c r="C1938" s="445"/>
      <c r="D1938" s="446" t="s">
        <v>3075</v>
      </c>
      <c r="E1938" s="446" t="s">
        <v>672</v>
      </c>
      <c r="F1938" s="446" t="s">
        <v>671</v>
      </c>
      <c r="G1938" s="447">
        <v>2</v>
      </c>
      <c r="H1938" s="448">
        <v>980</v>
      </c>
      <c r="I1938" s="447">
        <v>1960</v>
      </c>
      <c r="J1938" s="460">
        <v>2</v>
      </c>
      <c r="K1938" s="448">
        <v>275.44</v>
      </c>
      <c r="L1938" s="448">
        <v>550.88</v>
      </c>
      <c r="M1938" s="448">
        <f t="shared" si="60"/>
        <v>-1409.12</v>
      </c>
      <c r="N1938" s="448">
        <f t="shared" si="61"/>
        <v>-71.89</v>
      </c>
      <c r="O1938" s="461"/>
    </row>
    <row r="1939" s="419" customFormat="1" customHeight="1" spans="1:15">
      <c r="A1939" s="443" t="s">
        <v>4555</v>
      </c>
      <c r="B1939" s="444" t="s">
        <v>4556</v>
      </c>
      <c r="C1939" s="445"/>
      <c r="D1939" s="446" t="s">
        <v>679</v>
      </c>
      <c r="E1939" s="446" t="s">
        <v>70</v>
      </c>
      <c r="F1939" s="446" t="s">
        <v>671</v>
      </c>
      <c r="G1939" s="447">
        <v>20</v>
      </c>
      <c r="H1939" s="448">
        <v>2.37</v>
      </c>
      <c r="I1939" s="447">
        <v>47.39</v>
      </c>
      <c r="J1939" s="460">
        <v>20</v>
      </c>
      <c r="K1939" s="448">
        <v>0.55</v>
      </c>
      <c r="L1939" s="448">
        <v>11</v>
      </c>
      <c r="M1939" s="448">
        <f t="shared" si="60"/>
        <v>-36.39</v>
      </c>
      <c r="N1939" s="448">
        <f t="shared" si="61"/>
        <v>-76.79</v>
      </c>
      <c r="O1939" s="461"/>
    </row>
    <row r="1940" s="419" customFormat="1" customHeight="1" spans="1:15">
      <c r="A1940" s="443" t="s">
        <v>4557</v>
      </c>
      <c r="B1940" s="444" t="s">
        <v>4558</v>
      </c>
      <c r="C1940" s="445"/>
      <c r="D1940" s="446" t="s">
        <v>1934</v>
      </c>
      <c r="E1940" s="446" t="s">
        <v>70</v>
      </c>
      <c r="F1940" s="446" t="s">
        <v>671</v>
      </c>
      <c r="G1940" s="447">
        <v>585</v>
      </c>
      <c r="H1940" s="448">
        <v>2.14</v>
      </c>
      <c r="I1940" s="447">
        <v>1249.99</v>
      </c>
      <c r="J1940" s="460">
        <v>585</v>
      </c>
      <c r="K1940" s="448">
        <v>0.5</v>
      </c>
      <c r="L1940" s="448">
        <v>292.5</v>
      </c>
      <c r="M1940" s="448">
        <f t="shared" si="60"/>
        <v>-957.49</v>
      </c>
      <c r="N1940" s="448">
        <f t="shared" si="61"/>
        <v>-76.6</v>
      </c>
      <c r="O1940" s="461"/>
    </row>
    <row r="1941" s="419" customFormat="1" customHeight="1" spans="1:15">
      <c r="A1941" s="443" t="s">
        <v>4559</v>
      </c>
      <c r="B1941" s="444" t="s">
        <v>4560</v>
      </c>
      <c r="C1941" s="445"/>
      <c r="D1941" s="446" t="s">
        <v>2996</v>
      </c>
      <c r="E1941" s="446" t="s">
        <v>70</v>
      </c>
      <c r="F1941" s="446" t="s">
        <v>671</v>
      </c>
      <c r="G1941" s="447">
        <v>10.5</v>
      </c>
      <c r="H1941" s="448">
        <v>85.47</v>
      </c>
      <c r="I1941" s="447">
        <v>897.44</v>
      </c>
      <c r="J1941" s="460">
        <v>10.5</v>
      </c>
      <c r="K1941" s="448">
        <v>19.89</v>
      </c>
      <c r="L1941" s="448">
        <v>208.85</v>
      </c>
      <c r="M1941" s="448">
        <f t="shared" si="60"/>
        <v>-688.59</v>
      </c>
      <c r="N1941" s="448">
        <f t="shared" si="61"/>
        <v>-76.73</v>
      </c>
      <c r="O1941" s="461"/>
    </row>
    <row r="1942" s="419" customFormat="1" customHeight="1" spans="1:15">
      <c r="A1942" s="443" t="s">
        <v>4561</v>
      </c>
      <c r="B1942" s="444" t="s">
        <v>4562</v>
      </c>
      <c r="C1942" s="445"/>
      <c r="D1942" s="446" t="s">
        <v>2996</v>
      </c>
      <c r="E1942" s="446" t="s">
        <v>70</v>
      </c>
      <c r="F1942" s="446" t="s">
        <v>671</v>
      </c>
      <c r="G1942" s="447">
        <v>13</v>
      </c>
      <c r="H1942" s="448">
        <v>85.47</v>
      </c>
      <c r="I1942" s="447">
        <v>1111.11</v>
      </c>
      <c r="J1942" s="460">
        <v>13</v>
      </c>
      <c r="K1942" s="448">
        <v>19.89</v>
      </c>
      <c r="L1942" s="448">
        <v>258.57</v>
      </c>
      <c r="M1942" s="448">
        <f t="shared" si="60"/>
        <v>-852.54</v>
      </c>
      <c r="N1942" s="448">
        <f t="shared" si="61"/>
        <v>-76.73</v>
      </c>
      <c r="O1942" s="461"/>
    </row>
    <row r="1943" s="419" customFormat="1" customHeight="1" spans="1:15">
      <c r="A1943" s="443" t="s">
        <v>4563</v>
      </c>
      <c r="B1943" s="444" t="s">
        <v>4564</v>
      </c>
      <c r="C1943" s="445"/>
      <c r="D1943" s="446" t="s">
        <v>2996</v>
      </c>
      <c r="E1943" s="446" t="s">
        <v>672</v>
      </c>
      <c r="F1943" s="446" t="s">
        <v>671</v>
      </c>
      <c r="G1943" s="447">
        <v>60</v>
      </c>
      <c r="H1943" s="448">
        <v>10.18</v>
      </c>
      <c r="I1943" s="447">
        <v>610.62</v>
      </c>
      <c r="J1943" s="460">
        <v>60</v>
      </c>
      <c r="K1943" s="448">
        <v>2.86</v>
      </c>
      <c r="L1943" s="448">
        <v>171.6</v>
      </c>
      <c r="M1943" s="448">
        <f t="shared" si="60"/>
        <v>-439.02</v>
      </c>
      <c r="N1943" s="448">
        <f t="shared" si="61"/>
        <v>-71.9</v>
      </c>
      <c r="O1943" s="461"/>
    </row>
    <row r="1944" s="419" customFormat="1" customHeight="1" spans="1:15">
      <c r="A1944" s="443" t="s">
        <v>4565</v>
      </c>
      <c r="B1944" s="444" t="s">
        <v>4566</v>
      </c>
      <c r="C1944" s="445"/>
      <c r="D1944" s="446" t="s">
        <v>679</v>
      </c>
      <c r="E1944" s="446" t="s">
        <v>70</v>
      </c>
      <c r="F1944" s="446" t="s">
        <v>671</v>
      </c>
      <c r="G1944" s="447">
        <v>19</v>
      </c>
      <c r="H1944" s="448">
        <v>3.58</v>
      </c>
      <c r="I1944" s="447">
        <v>68.04</v>
      </c>
      <c r="J1944" s="460">
        <v>19</v>
      </c>
      <c r="K1944" s="448">
        <v>0.83</v>
      </c>
      <c r="L1944" s="448">
        <v>15.77</v>
      </c>
      <c r="M1944" s="448">
        <f t="shared" si="60"/>
        <v>-52.27</v>
      </c>
      <c r="N1944" s="448">
        <f t="shared" si="61"/>
        <v>-76.82</v>
      </c>
      <c r="O1944" s="461"/>
    </row>
    <row r="1945" s="419" customFormat="1" customHeight="1" spans="1:15">
      <c r="A1945" s="443" t="s">
        <v>4567</v>
      </c>
      <c r="B1945" s="444" t="s">
        <v>4568</v>
      </c>
      <c r="C1945" s="445"/>
      <c r="D1945" s="446" t="s">
        <v>679</v>
      </c>
      <c r="E1945" s="446" t="s">
        <v>70</v>
      </c>
      <c r="F1945" s="446" t="s">
        <v>671</v>
      </c>
      <c r="G1945" s="447">
        <v>20</v>
      </c>
      <c r="H1945" s="448">
        <v>3.44</v>
      </c>
      <c r="I1945" s="447">
        <v>68.86</v>
      </c>
      <c r="J1945" s="460">
        <v>20</v>
      </c>
      <c r="K1945" s="448">
        <v>0.8</v>
      </c>
      <c r="L1945" s="448">
        <v>16</v>
      </c>
      <c r="M1945" s="448">
        <f t="shared" si="60"/>
        <v>-52.86</v>
      </c>
      <c r="N1945" s="448">
        <f t="shared" si="61"/>
        <v>-76.76</v>
      </c>
      <c r="O1945" s="461"/>
    </row>
    <row r="1946" s="419" customFormat="1" customHeight="1" spans="1:15">
      <c r="A1946" s="443" t="s">
        <v>4569</v>
      </c>
      <c r="B1946" s="444" t="s">
        <v>4570</v>
      </c>
      <c r="C1946" s="445"/>
      <c r="D1946" s="446" t="s">
        <v>679</v>
      </c>
      <c r="E1946" s="446" t="s">
        <v>70</v>
      </c>
      <c r="F1946" s="446" t="s">
        <v>671</v>
      </c>
      <c r="G1946" s="447">
        <v>14</v>
      </c>
      <c r="H1946" s="448">
        <v>6.9</v>
      </c>
      <c r="I1946" s="447">
        <v>96.55</v>
      </c>
      <c r="J1946" s="460">
        <v>14</v>
      </c>
      <c r="K1946" s="448">
        <v>1.61</v>
      </c>
      <c r="L1946" s="448">
        <v>22.54</v>
      </c>
      <c r="M1946" s="448">
        <f t="shared" si="60"/>
        <v>-74.01</v>
      </c>
      <c r="N1946" s="448">
        <f t="shared" si="61"/>
        <v>-76.65</v>
      </c>
      <c r="O1946" s="461"/>
    </row>
    <row r="1947" s="419" customFormat="1" customHeight="1" spans="1:15">
      <c r="A1947" s="443" t="s">
        <v>4571</v>
      </c>
      <c r="B1947" s="444" t="s">
        <v>4572</v>
      </c>
      <c r="C1947" s="445"/>
      <c r="D1947" s="446" t="s">
        <v>679</v>
      </c>
      <c r="E1947" s="446" t="s">
        <v>70</v>
      </c>
      <c r="F1947" s="446" t="s">
        <v>671</v>
      </c>
      <c r="G1947" s="447">
        <v>5</v>
      </c>
      <c r="H1947" s="448">
        <v>13.84</v>
      </c>
      <c r="I1947" s="447">
        <v>69.18</v>
      </c>
      <c r="J1947" s="460">
        <v>5</v>
      </c>
      <c r="K1947" s="448">
        <v>3.22</v>
      </c>
      <c r="L1947" s="448">
        <v>16.1</v>
      </c>
      <c r="M1947" s="448">
        <f t="shared" si="60"/>
        <v>-53.08</v>
      </c>
      <c r="N1947" s="448">
        <f t="shared" si="61"/>
        <v>-76.73</v>
      </c>
      <c r="O1947" s="461"/>
    </row>
    <row r="1948" s="419" customFormat="1" customHeight="1" spans="1:15">
      <c r="A1948" s="443" t="s">
        <v>4573</v>
      </c>
      <c r="B1948" s="444" t="s">
        <v>4574</v>
      </c>
      <c r="C1948" s="445"/>
      <c r="D1948" s="446" t="s">
        <v>679</v>
      </c>
      <c r="E1948" s="446" t="s">
        <v>70</v>
      </c>
      <c r="F1948" s="446" t="s">
        <v>671</v>
      </c>
      <c r="G1948" s="447">
        <v>9</v>
      </c>
      <c r="H1948" s="448">
        <v>0.85</v>
      </c>
      <c r="I1948" s="447">
        <v>7.65</v>
      </c>
      <c r="J1948" s="460">
        <v>9</v>
      </c>
      <c r="K1948" s="448">
        <v>0.2</v>
      </c>
      <c r="L1948" s="448">
        <v>1.8</v>
      </c>
      <c r="M1948" s="448">
        <f t="shared" si="60"/>
        <v>-5.85</v>
      </c>
      <c r="N1948" s="448">
        <f t="shared" si="61"/>
        <v>-76.47</v>
      </c>
      <c r="O1948" s="461"/>
    </row>
    <row r="1949" s="419" customFormat="1" customHeight="1" spans="1:15">
      <c r="A1949" s="443" t="s">
        <v>4575</v>
      </c>
      <c r="B1949" s="444" t="s">
        <v>4576</v>
      </c>
      <c r="C1949" s="445"/>
      <c r="D1949" s="446" t="s">
        <v>679</v>
      </c>
      <c r="E1949" s="446" t="s">
        <v>70</v>
      </c>
      <c r="F1949" s="446" t="s">
        <v>671</v>
      </c>
      <c r="G1949" s="447">
        <v>23</v>
      </c>
      <c r="H1949" s="448">
        <v>8.66</v>
      </c>
      <c r="I1949" s="447">
        <v>199.16</v>
      </c>
      <c r="J1949" s="460">
        <v>23</v>
      </c>
      <c r="K1949" s="448">
        <v>2.02</v>
      </c>
      <c r="L1949" s="448">
        <v>46.46</v>
      </c>
      <c r="M1949" s="448">
        <f t="shared" si="60"/>
        <v>-152.7</v>
      </c>
      <c r="N1949" s="448">
        <f t="shared" si="61"/>
        <v>-76.67</v>
      </c>
      <c r="O1949" s="461"/>
    </row>
    <row r="1950" s="419" customFormat="1" customHeight="1" spans="1:15">
      <c r="A1950" s="443" t="s">
        <v>4577</v>
      </c>
      <c r="B1950" s="444" t="s">
        <v>4578</v>
      </c>
      <c r="C1950" s="445"/>
      <c r="D1950" s="446" t="s">
        <v>679</v>
      </c>
      <c r="E1950" s="446" t="s">
        <v>70</v>
      </c>
      <c r="F1950" s="446" t="s">
        <v>671</v>
      </c>
      <c r="G1950" s="447">
        <v>1</v>
      </c>
      <c r="H1950" s="448">
        <v>18</v>
      </c>
      <c r="I1950" s="447">
        <v>18</v>
      </c>
      <c r="J1950" s="460">
        <v>1</v>
      </c>
      <c r="K1950" s="448">
        <v>4.19</v>
      </c>
      <c r="L1950" s="448">
        <v>4.19</v>
      </c>
      <c r="M1950" s="448">
        <f t="shared" si="60"/>
        <v>-13.81</v>
      </c>
      <c r="N1950" s="448">
        <f t="shared" si="61"/>
        <v>-76.72</v>
      </c>
      <c r="O1950" s="461"/>
    </row>
    <row r="1951" s="419" customFormat="1" customHeight="1" spans="1:15">
      <c r="A1951" s="443" t="s">
        <v>4579</v>
      </c>
      <c r="B1951" s="444" t="s">
        <v>4580</v>
      </c>
      <c r="C1951" s="445"/>
      <c r="D1951" s="446" t="s">
        <v>1934</v>
      </c>
      <c r="E1951" s="446" t="s">
        <v>70</v>
      </c>
      <c r="F1951" s="446" t="s">
        <v>671</v>
      </c>
      <c r="G1951" s="447">
        <v>12</v>
      </c>
      <c r="H1951" s="448">
        <v>5.13</v>
      </c>
      <c r="I1951" s="447">
        <v>61.52</v>
      </c>
      <c r="J1951" s="460">
        <v>12</v>
      </c>
      <c r="K1951" s="448">
        <v>1.19</v>
      </c>
      <c r="L1951" s="448">
        <v>14.28</v>
      </c>
      <c r="M1951" s="448">
        <f t="shared" si="60"/>
        <v>-47.24</v>
      </c>
      <c r="N1951" s="448">
        <f t="shared" si="61"/>
        <v>-76.79</v>
      </c>
      <c r="O1951" s="461"/>
    </row>
    <row r="1952" s="419" customFormat="1" customHeight="1" spans="1:15">
      <c r="A1952" s="443" t="s">
        <v>4581</v>
      </c>
      <c r="B1952" s="444" t="s">
        <v>4582</v>
      </c>
      <c r="C1952" s="445"/>
      <c r="D1952" s="446" t="s">
        <v>2996</v>
      </c>
      <c r="E1952" s="446" t="s">
        <v>70</v>
      </c>
      <c r="F1952" s="446" t="s">
        <v>671</v>
      </c>
      <c r="G1952" s="447">
        <v>11.6</v>
      </c>
      <c r="H1952" s="448">
        <v>6.84</v>
      </c>
      <c r="I1952" s="447">
        <v>79.31</v>
      </c>
      <c r="J1952" s="460">
        <v>11.6</v>
      </c>
      <c r="K1952" s="448">
        <v>1.59</v>
      </c>
      <c r="L1952" s="448">
        <v>18.44</v>
      </c>
      <c r="M1952" s="448">
        <f t="shared" si="60"/>
        <v>-60.87</v>
      </c>
      <c r="N1952" s="448">
        <f t="shared" si="61"/>
        <v>-76.75</v>
      </c>
      <c r="O1952" s="461"/>
    </row>
    <row r="1953" s="419" customFormat="1" customHeight="1" spans="1:15">
      <c r="A1953" s="443" t="s">
        <v>4583</v>
      </c>
      <c r="B1953" s="444" t="s">
        <v>4584</v>
      </c>
      <c r="C1953" s="445"/>
      <c r="D1953" s="446" t="s">
        <v>679</v>
      </c>
      <c r="E1953" s="446" t="s">
        <v>672</v>
      </c>
      <c r="F1953" s="446" t="s">
        <v>671</v>
      </c>
      <c r="G1953" s="447">
        <v>1</v>
      </c>
      <c r="H1953" s="448">
        <v>235</v>
      </c>
      <c r="I1953" s="447">
        <v>235</v>
      </c>
      <c r="J1953" s="460">
        <v>1</v>
      </c>
      <c r="K1953" s="448">
        <v>66.05</v>
      </c>
      <c r="L1953" s="448">
        <v>66.05</v>
      </c>
      <c r="M1953" s="448">
        <f t="shared" si="60"/>
        <v>-168.95</v>
      </c>
      <c r="N1953" s="448">
        <f t="shared" si="61"/>
        <v>-71.89</v>
      </c>
      <c r="O1953" s="461"/>
    </row>
    <row r="1954" s="419" customFormat="1" customHeight="1" spans="1:15">
      <c r="A1954" s="443" t="s">
        <v>4585</v>
      </c>
      <c r="B1954" s="444" t="s">
        <v>4586</v>
      </c>
      <c r="C1954" s="445"/>
      <c r="D1954" s="446" t="s">
        <v>679</v>
      </c>
      <c r="E1954" s="446" t="s">
        <v>672</v>
      </c>
      <c r="F1954" s="446" t="s">
        <v>671</v>
      </c>
      <c r="G1954" s="447">
        <v>790</v>
      </c>
      <c r="H1954" s="448">
        <v>0.49</v>
      </c>
      <c r="I1954" s="447">
        <v>387.82</v>
      </c>
      <c r="J1954" s="460">
        <v>790</v>
      </c>
      <c r="K1954" s="448">
        <v>0.14</v>
      </c>
      <c r="L1954" s="448">
        <v>110.6</v>
      </c>
      <c r="M1954" s="448">
        <f t="shared" si="60"/>
        <v>-277.22</v>
      </c>
      <c r="N1954" s="448">
        <f t="shared" si="61"/>
        <v>-71.48</v>
      </c>
      <c r="O1954" s="461"/>
    </row>
    <row r="1955" s="419" customFormat="1" customHeight="1" spans="1:15">
      <c r="A1955" s="443" t="s">
        <v>4587</v>
      </c>
      <c r="B1955" s="444" t="s">
        <v>4588</v>
      </c>
      <c r="C1955" s="445"/>
      <c r="D1955" s="446" t="s">
        <v>2996</v>
      </c>
      <c r="E1955" s="446" t="s">
        <v>70</v>
      </c>
      <c r="F1955" s="446" t="s">
        <v>671</v>
      </c>
      <c r="G1955" s="447">
        <v>138.5</v>
      </c>
      <c r="H1955" s="448">
        <v>132</v>
      </c>
      <c r="I1955" s="447">
        <v>18282</v>
      </c>
      <c r="J1955" s="460">
        <v>138.5</v>
      </c>
      <c r="K1955" s="448">
        <v>30.73</v>
      </c>
      <c r="L1955" s="448">
        <v>4256.11</v>
      </c>
      <c r="M1955" s="448">
        <f t="shared" si="60"/>
        <v>-14025.89</v>
      </c>
      <c r="N1955" s="448">
        <f t="shared" si="61"/>
        <v>-76.72</v>
      </c>
      <c r="O1955" s="461"/>
    </row>
    <row r="1956" s="419" customFormat="1" customHeight="1" spans="1:15">
      <c r="A1956" s="443" t="s">
        <v>4589</v>
      </c>
      <c r="B1956" s="444" t="s">
        <v>4590</v>
      </c>
      <c r="C1956" s="445"/>
      <c r="D1956" s="446" t="s">
        <v>1934</v>
      </c>
      <c r="E1956" s="446" t="s">
        <v>70</v>
      </c>
      <c r="F1956" s="446" t="s">
        <v>671</v>
      </c>
      <c r="G1956" s="447">
        <v>13.75</v>
      </c>
      <c r="H1956" s="448">
        <v>15</v>
      </c>
      <c r="I1956" s="447">
        <v>206.25</v>
      </c>
      <c r="J1956" s="460">
        <v>13.75</v>
      </c>
      <c r="K1956" s="448">
        <v>3.49</v>
      </c>
      <c r="L1956" s="448">
        <v>47.99</v>
      </c>
      <c r="M1956" s="448">
        <f t="shared" si="60"/>
        <v>-158.26</v>
      </c>
      <c r="N1956" s="448">
        <f t="shared" si="61"/>
        <v>-76.73</v>
      </c>
      <c r="O1956" s="461"/>
    </row>
    <row r="1957" s="419" customFormat="1" customHeight="1" spans="1:15">
      <c r="A1957" s="443" t="s">
        <v>4591</v>
      </c>
      <c r="B1957" s="444" t="s">
        <v>4592</v>
      </c>
      <c r="C1957" s="445"/>
      <c r="D1957" s="446" t="s">
        <v>679</v>
      </c>
      <c r="E1957" s="446" t="s">
        <v>70</v>
      </c>
      <c r="F1957" s="446" t="s">
        <v>671</v>
      </c>
      <c r="G1957" s="447">
        <v>30</v>
      </c>
      <c r="H1957" s="448">
        <v>0.53</v>
      </c>
      <c r="I1957" s="447">
        <v>15.94</v>
      </c>
      <c r="J1957" s="460">
        <v>30</v>
      </c>
      <c r="K1957" s="448">
        <v>0.12</v>
      </c>
      <c r="L1957" s="448">
        <v>3.6</v>
      </c>
      <c r="M1957" s="448">
        <f t="shared" si="60"/>
        <v>-12.34</v>
      </c>
      <c r="N1957" s="448">
        <f t="shared" si="61"/>
        <v>-77.42</v>
      </c>
      <c r="O1957" s="461"/>
    </row>
    <row r="1958" s="419" customFormat="1" customHeight="1" spans="1:15">
      <c r="A1958" s="443" t="s">
        <v>4593</v>
      </c>
      <c r="B1958" s="444" t="s">
        <v>4594</v>
      </c>
      <c r="C1958" s="445"/>
      <c r="D1958" s="446" t="s">
        <v>1934</v>
      </c>
      <c r="E1958" s="446" t="s">
        <v>70</v>
      </c>
      <c r="F1958" s="446" t="s">
        <v>671</v>
      </c>
      <c r="G1958" s="447">
        <v>28</v>
      </c>
      <c r="H1958" s="448">
        <v>3.85</v>
      </c>
      <c r="I1958" s="447">
        <v>107.69</v>
      </c>
      <c r="J1958" s="460">
        <v>28</v>
      </c>
      <c r="K1958" s="448">
        <v>0.9</v>
      </c>
      <c r="L1958" s="448">
        <v>25.2</v>
      </c>
      <c r="M1958" s="448">
        <f t="shared" si="60"/>
        <v>-82.49</v>
      </c>
      <c r="N1958" s="448">
        <f t="shared" si="61"/>
        <v>-76.6</v>
      </c>
      <c r="O1958" s="461"/>
    </row>
    <row r="1959" s="419" customFormat="1" customHeight="1" spans="1:15">
      <c r="A1959" s="443" t="s">
        <v>4595</v>
      </c>
      <c r="B1959" s="444" t="s">
        <v>4596</v>
      </c>
      <c r="C1959" s="445"/>
      <c r="D1959" s="446" t="s">
        <v>1934</v>
      </c>
      <c r="E1959" s="446" t="s">
        <v>70</v>
      </c>
      <c r="F1959" s="446" t="s">
        <v>671</v>
      </c>
      <c r="G1959" s="447">
        <v>111</v>
      </c>
      <c r="H1959" s="448">
        <v>83.16</v>
      </c>
      <c r="I1959" s="447">
        <v>9230.78</v>
      </c>
      <c r="J1959" s="460">
        <v>111</v>
      </c>
      <c r="K1959" s="448">
        <v>19.36</v>
      </c>
      <c r="L1959" s="448">
        <v>2148.96</v>
      </c>
      <c r="M1959" s="448">
        <f t="shared" si="60"/>
        <v>-7081.82</v>
      </c>
      <c r="N1959" s="448">
        <f t="shared" si="61"/>
        <v>-76.72</v>
      </c>
      <c r="O1959" s="461"/>
    </row>
    <row r="1960" s="419" customFormat="1" customHeight="1" spans="1:15">
      <c r="A1960" s="443" t="s">
        <v>4597</v>
      </c>
      <c r="B1960" s="444" t="s">
        <v>4598</v>
      </c>
      <c r="C1960" s="445"/>
      <c r="D1960" s="446" t="s">
        <v>1934</v>
      </c>
      <c r="E1960" s="446" t="s">
        <v>70</v>
      </c>
      <c r="F1960" s="446" t="s">
        <v>671</v>
      </c>
      <c r="G1960" s="447">
        <v>15</v>
      </c>
      <c r="H1960" s="448">
        <v>41.37</v>
      </c>
      <c r="I1960" s="447">
        <v>620.5</v>
      </c>
      <c r="J1960" s="460">
        <v>15</v>
      </c>
      <c r="K1960" s="448">
        <v>9.63</v>
      </c>
      <c r="L1960" s="448">
        <v>144.45</v>
      </c>
      <c r="M1960" s="448">
        <f t="shared" si="60"/>
        <v>-476.05</v>
      </c>
      <c r="N1960" s="448">
        <f t="shared" si="61"/>
        <v>-76.72</v>
      </c>
      <c r="O1960" s="461"/>
    </row>
    <row r="1961" s="419" customFormat="1" customHeight="1" spans="1:15">
      <c r="A1961" s="443" t="s">
        <v>4599</v>
      </c>
      <c r="B1961" s="444" t="s">
        <v>4600</v>
      </c>
      <c r="C1961" s="445"/>
      <c r="D1961" s="446" t="s">
        <v>679</v>
      </c>
      <c r="E1961" s="446" t="s">
        <v>70</v>
      </c>
      <c r="F1961" s="446" t="s">
        <v>671</v>
      </c>
      <c r="G1961" s="447">
        <v>13</v>
      </c>
      <c r="H1961" s="448">
        <v>4.27</v>
      </c>
      <c r="I1961" s="447">
        <v>55.51</v>
      </c>
      <c r="J1961" s="460">
        <v>13</v>
      </c>
      <c r="K1961" s="448">
        <v>0.99</v>
      </c>
      <c r="L1961" s="448">
        <v>12.87</v>
      </c>
      <c r="M1961" s="448">
        <f t="shared" si="60"/>
        <v>-42.64</v>
      </c>
      <c r="N1961" s="448">
        <f t="shared" si="61"/>
        <v>-76.81</v>
      </c>
      <c r="O1961" s="461"/>
    </row>
    <row r="1962" s="419" customFormat="1" customHeight="1" spans="1:15">
      <c r="A1962" s="443" t="s">
        <v>4601</v>
      </c>
      <c r="B1962" s="444" t="s">
        <v>4602</v>
      </c>
      <c r="C1962" s="445"/>
      <c r="D1962" s="446" t="s">
        <v>4036</v>
      </c>
      <c r="E1962" s="446" t="s">
        <v>70</v>
      </c>
      <c r="F1962" s="446" t="s">
        <v>671</v>
      </c>
      <c r="G1962" s="447">
        <v>660</v>
      </c>
      <c r="H1962" s="448">
        <v>6.2</v>
      </c>
      <c r="I1962" s="447">
        <v>4089.26</v>
      </c>
      <c r="J1962" s="460">
        <v>660</v>
      </c>
      <c r="K1962" s="448">
        <v>1.44</v>
      </c>
      <c r="L1962" s="448">
        <v>950.4</v>
      </c>
      <c r="M1962" s="448">
        <f t="shared" si="60"/>
        <v>-3138.86</v>
      </c>
      <c r="N1962" s="448">
        <f t="shared" si="61"/>
        <v>-76.76</v>
      </c>
      <c r="O1962" s="461"/>
    </row>
    <row r="1963" s="419" customFormat="1" customHeight="1" spans="1:15">
      <c r="A1963" s="443" t="s">
        <v>4603</v>
      </c>
      <c r="B1963" s="444" t="s">
        <v>4604</v>
      </c>
      <c r="C1963" s="445"/>
      <c r="D1963" s="446" t="s">
        <v>4036</v>
      </c>
      <c r="E1963" s="446" t="s">
        <v>70</v>
      </c>
      <c r="F1963" s="446" t="s">
        <v>671</v>
      </c>
      <c r="G1963" s="447">
        <v>460</v>
      </c>
      <c r="H1963" s="448">
        <v>7.27</v>
      </c>
      <c r="I1963" s="447">
        <v>3342.46</v>
      </c>
      <c r="J1963" s="460">
        <v>460</v>
      </c>
      <c r="K1963" s="448">
        <v>1.69</v>
      </c>
      <c r="L1963" s="448">
        <v>777.4</v>
      </c>
      <c r="M1963" s="448">
        <f t="shared" si="60"/>
        <v>-2565.06</v>
      </c>
      <c r="N1963" s="448">
        <f t="shared" si="61"/>
        <v>-76.74</v>
      </c>
      <c r="O1963" s="461"/>
    </row>
    <row r="1964" s="419" customFormat="1" customHeight="1" spans="1:15">
      <c r="A1964" s="443" t="s">
        <v>4605</v>
      </c>
      <c r="B1964" s="444" t="s">
        <v>4606</v>
      </c>
      <c r="C1964" s="445"/>
      <c r="D1964" s="446" t="s">
        <v>677</v>
      </c>
      <c r="E1964" s="446" t="s">
        <v>70</v>
      </c>
      <c r="F1964" s="446" t="s">
        <v>671</v>
      </c>
      <c r="G1964" s="447">
        <v>3</v>
      </c>
      <c r="H1964" s="448">
        <v>24.79</v>
      </c>
      <c r="I1964" s="447">
        <v>74.37</v>
      </c>
      <c r="J1964" s="460">
        <v>3</v>
      </c>
      <c r="K1964" s="448">
        <v>5.77</v>
      </c>
      <c r="L1964" s="448">
        <v>17.31</v>
      </c>
      <c r="M1964" s="448">
        <f t="shared" si="60"/>
        <v>-57.06</v>
      </c>
      <c r="N1964" s="448">
        <f t="shared" si="61"/>
        <v>-76.72</v>
      </c>
      <c r="O1964" s="461"/>
    </row>
    <row r="1965" s="419" customFormat="1" customHeight="1" spans="1:15">
      <c r="A1965" s="443" t="s">
        <v>4607</v>
      </c>
      <c r="B1965" s="444" t="s">
        <v>4608</v>
      </c>
      <c r="C1965" s="445"/>
      <c r="D1965" s="446" t="s">
        <v>2996</v>
      </c>
      <c r="E1965" s="446" t="s">
        <v>70</v>
      </c>
      <c r="F1965" s="446" t="s">
        <v>671</v>
      </c>
      <c r="G1965" s="447">
        <v>10.5</v>
      </c>
      <c r="H1965" s="448">
        <v>6.89</v>
      </c>
      <c r="I1965" s="447">
        <v>72.39</v>
      </c>
      <c r="J1965" s="460">
        <v>10.5</v>
      </c>
      <c r="K1965" s="448">
        <v>1.6</v>
      </c>
      <c r="L1965" s="448">
        <v>16.8</v>
      </c>
      <c r="M1965" s="448">
        <f t="shared" si="60"/>
        <v>-55.59</v>
      </c>
      <c r="N1965" s="448">
        <f t="shared" si="61"/>
        <v>-76.79</v>
      </c>
      <c r="O1965" s="461"/>
    </row>
    <row r="1966" s="419" customFormat="1" customHeight="1" spans="1:15">
      <c r="A1966" s="443" t="s">
        <v>4609</v>
      </c>
      <c r="B1966" s="444" t="s">
        <v>4610</v>
      </c>
      <c r="C1966" s="445"/>
      <c r="D1966" s="446" t="s">
        <v>679</v>
      </c>
      <c r="E1966" s="446" t="s">
        <v>70</v>
      </c>
      <c r="F1966" s="446" t="s">
        <v>671</v>
      </c>
      <c r="G1966" s="447">
        <v>293661</v>
      </c>
      <c r="H1966" s="448">
        <v>0.04</v>
      </c>
      <c r="I1966" s="447">
        <v>10405.08</v>
      </c>
      <c r="J1966" s="460">
        <v>293661</v>
      </c>
      <c r="K1966" s="448">
        <v>0.01</v>
      </c>
      <c r="L1966" s="448">
        <v>2936.61</v>
      </c>
      <c r="M1966" s="448">
        <f t="shared" si="60"/>
        <v>-7468.47</v>
      </c>
      <c r="N1966" s="448">
        <f t="shared" si="61"/>
        <v>-71.78</v>
      </c>
      <c r="O1966" s="461"/>
    </row>
    <row r="1967" s="419" customFormat="1" customHeight="1" spans="1:15">
      <c r="A1967" s="443" t="s">
        <v>4611</v>
      </c>
      <c r="B1967" s="444" t="s">
        <v>4612</v>
      </c>
      <c r="C1967" s="445"/>
      <c r="D1967" s="446" t="s">
        <v>2996</v>
      </c>
      <c r="E1967" s="446" t="s">
        <v>70</v>
      </c>
      <c r="F1967" s="446" t="s">
        <v>671</v>
      </c>
      <c r="G1967" s="447">
        <v>2.7</v>
      </c>
      <c r="H1967" s="448">
        <v>47.01</v>
      </c>
      <c r="I1967" s="447">
        <v>126.94</v>
      </c>
      <c r="J1967" s="460">
        <v>2.7</v>
      </c>
      <c r="K1967" s="448">
        <v>10.94</v>
      </c>
      <c r="L1967" s="448">
        <v>29.54</v>
      </c>
      <c r="M1967" s="448">
        <f t="shared" si="60"/>
        <v>-97.4</v>
      </c>
      <c r="N1967" s="448">
        <f t="shared" si="61"/>
        <v>-76.73</v>
      </c>
      <c r="O1967" s="461"/>
    </row>
    <row r="1968" s="419" customFormat="1" customHeight="1" spans="1:15">
      <c r="A1968" s="443" t="s">
        <v>4613</v>
      </c>
      <c r="B1968" s="444" t="s">
        <v>4614</v>
      </c>
      <c r="C1968" s="445"/>
      <c r="D1968" s="446" t="s">
        <v>679</v>
      </c>
      <c r="E1968" s="446" t="s">
        <v>672</v>
      </c>
      <c r="F1968" s="446" t="s">
        <v>671</v>
      </c>
      <c r="G1968" s="447">
        <v>5</v>
      </c>
      <c r="H1968" s="448">
        <v>20.92</v>
      </c>
      <c r="I1968" s="447">
        <v>104.58</v>
      </c>
      <c r="J1968" s="460">
        <v>5</v>
      </c>
      <c r="K1968" s="448">
        <v>5.88</v>
      </c>
      <c r="L1968" s="448">
        <v>29.4</v>
      </c>
      <c r="M1968" s="448">
        <f t="shared" si="60"/>
        <v>-75.18</v>
      </c>
      <c r="N1968" s="448">
        <f t="shared" si="61"/>
        <v>-71.89</v>
      </c>
      <c r="O1968" s="461"/>
    </row>
    <row r="1969" s="419" customFormat="1" customHeight="1" spans="1:15">
      <c r="A1969" s="443" t="s">
        <v>4615</v>
      </c>
      <c r="B1969" s="444" t="s">
        <v>4616</v>
      </c>
      <c r="C1969" s="445"/>
      <c r="D1969" s="446" t="s">
        <v>679</v>
      </c>
      <c r="E1969" s="446" t="s">
        <v>70</v>
      </c>
      <c r="F1969" s="446" t="s">
        <v>671</v>
      </c>
      <c r="G1969" s="447">
        <v>215</v>
      </c>
      <c r="H1969" s="448">
        <v>0.6</v>
      </c>
      <c r="I1969" s="447">
        <v>128.6</v>
      </c>
      <c r="J1969" s="460">
        <v>215</v>
      </c>
      <c r="K1969" s="448">
        <v>0.14</v>
      </c>
      <c r="L1969" s="448">
        <v>30.1</v>
      </c>
      <c r="M1969" s="448">
        <f t="shared" si="60"/>
        <v>-98.5</v>
      </c>
      <c r="N1969" s="448">
        <f t="shared" si="61"/>
        <v>-76.59</v>
      </c>
      <c r="O1969" s="461"/>
    </row>
    <row r="1970" s="419" customFormat="1" customHeight="1" spans="1:15">
      <c r="A1970" s="443" t="s">
        <v>4617</v>
      </c>
      <c r="B1970" s="444" t="s">
        <v>4618</v>
      </c>
      <c r="C1970" s="445"/>
      <c r="D1970" s="446" t="s">
        <v>679</v>
      </c>
      <c r="E1970" s="446" t="s">
        <v>70</v>
      </c>
      <c r="F1970" s="446" t="s">
        <v>671</v>
      </c>
      <c r="G1970" s="447">
        <v>41</v>
      </c>
      <c r="H1970" s="448">
        <v>1.86</v>
      </c>
      <c r="I1970" s="447">
        <v>76.2</v>
      </c>
      <c r="J1970" s="460">
        <v>41</v>
      </c>
      <c r="K1970" s="448">
        <v>0.43</v>
      </c>
      <c r="L1970" s="448">
        <v>17.63</v>
      </c>
      <c r="M1970" s="448">
        <f t="shared" si="60"/>
        <v>-58.57</v>
      </c>
      <c r="N1970" s="448">
        <f t="shared" si="61"/>
        <v>-76.86</v>
      </c>
      <c r="O1970" s="461"/>
    </row>
    <row r="1971" s="419" customFormat="1" customHeight="1" spans="1:15">
      <c r="A1971" s="443" t="s">
        <v>4619</v>
      </c>
      <c r="B1971" s="444" t="s">
        <v>4620</v>
      </c>
      <c r="C1971" s="445"/>
      <c r="D1971" s="446" t="s">
        <v>677</v>
      </c>
      <c r="E1971" s="446" t="s">
        <v>70</v>
      </c>
      <c r="F1971" s="446" t="s">
        <v>671</v>
      </c>
      <c r="G1971" s="447">
        <v>16</v>
      </c>
      <c r="H1971" s="448">
        <v>256.41</v>
      </c>
      <c r="I1971" s="447">
        <v>4102.56</v>
      </c>
      <c r="J1971" s="460">
        <v>16</v>
      </c>
      <c r="K1971" s="448">
        <v>59.68</v>
      </c>
      <c r="L1971" s="448">
        <v>954.88</v>
      </c>
      <c r="M1971" s="448">
        <f t="shared" si="60"/>
        <v>-3147.68</v>
      </c>
      <c r="N1971" s="448">
        <f t="shared" si="61"/>
        <v>-76.72</v>
      </c>
      <c r="O1971" s="461"/>
    </row>
    <row r="1972" s="419" customFormat="1" customHeight="1" spans="1:15">
      <c r="A1972" s="443" t="s">
        <v>4621</v>
      </c>
      <c r="B1972" s="444" t="s">
        <v>4622</v>
      </c>
      <c r="C1972" s="445"/>
      <c r="D1972" s="446" t="s">
        <v>677</v>
      </c>
      <c r="E1972" s="446" t="s">
        <v>70</v>
      </c>
      <c r="F1972" s="446" t="s">
        <v>671</v>
      </c>
      <c r="G1972" s="447">
        <v>16</v>
      </c>
      <c r="H1972" s="448">
        <v>247.86</v>
      </c>
      <c r="I1972" s="447">
        <v>3965.81</v>
      </c>
      <c r="J1972" s="460">
        <v>16</v>
      </c>
      <c r="K1972" s="448">
        <v>57.69</v>
      </c>
      <c r="L1972" s="448">
        <v>923.04</v>
      </c>
      <c r="M1972" s="448">
        <f t="shared" si="60"/>
        <v>-3042.77</v>
      </c>
      <c r="N1972" s="448">
        <f t="shared" si="61"/>
        <v>-76.73</v>
      </c>
      <c r="O1972" s="461"/>
    </row>
    <row r="1973" s="419" customFormat="1" customHeight="1" spans="1:15">
      <c r="A1973" s="443" t="s">
        <v>4623</v>
      </c>
      <c r="B1973" s="444" t="s">
        <v>4624</v>
      </c>
      <c r="C1973" s="445"/>
      <c r="D1973" s="446" t="s">
        <v>679</v>
      </c>
      <c r="E1973" s="446" t="s">
        <v>70</v>
      </c>
      <c r="F1973" s="446" t="s">
        <v>671</v>
      </c>
      <c r="G1973" s="447">
        <v>1</v>
      </c>
      <c r="H1973" s="448">
        <v>5.13</v>
      </c>
      <c r="I1973" s="447">
        <v>5.13</v>
      </c>
      <c r="J1973" s="460">
        <v>1</v>
      </c>
      <c r="K1973" s="448">
        <v>1.19</v>
      </c>
      <c r="L1973" s="448">
        <v>1.19</v>
      </c>
      <c r="M1973" s="448">
        <f t="shared" si="60"/>
        <v>-3.94</v>
      </c>
      <c r="N1973" s="448">
        <f t="shared" si="61"/>
        <v>-76.8</v>
      </c>
      <c r="O1973" s="461"/>
    </row>
    <row r="1974" s="419" customFormat="1" customHeight="1" spans="1:15">
      <c r="A1974" s="443" t="s">
        <v>4625</v>
      </c>
      <c r="B1974" s="444" t="s">
        <v>4626</v>
      </c>
      <c r="C1974" s="445"/>
      <c r="D1974" s="446" t="s">
        <v>679</v>
      </c>
      <c r="E1974" s="446" t="s">
        <v>70</v>
      </c>
      <c r="F1974" s="446" t="s">
        <v>671</v>
      </c>
      <c r="G1974" s="447">
        <v>1</v>
      </c>
      <c r="H1974" s="448">
        <v>183.76</v>
      </c>
      <c r="I1974" s="447">
        <v>183.76</v>
      </c>
      <c r="J1974" s="460">
        <v>1</v>
      </c>
      <c r="K1974" s="448">
        <v>42.77</v>
      </c>
      <c r="L1974" s="448">
        <v>42.77</v>
      </c>
      <c r="M1974" s="448">
        <f t="shared" si="60"/>
        <v>-140.99</v>
      </c>
      <c r="N1974" s="448">
        <f t="shared" si="61"/>
        <v>-76.73</v>
      </c>
      <c r="O1974" s="461"/>
    </row>
    <row r="1975" s="419" customFormat="1" customHeight="1" spans="1:15">
      <c r="A1975" s="443" t="s">
        <v>4627</v>
      </c>
      <c r="B1975" s="444" t="s">
        <v>4628</v>
      </c>
      <c r="C1975" s="445"/>
      <c r="D1975" s="446" t="s">
        <v>679</v>
      </c>
      <c r="E1975" s="446" t="s">
        <v>70</v>
      </c>
      <c r="F1975" s="446" t="s">
        <v>671</v>
      </c>
      <c r="G1975" s="447">
        <v>3</v>
      </c>
      <c r="H1975" s="448">
        <v>174.36</v>
      </c>
      <c r="I1975" s="447">
        <v>523.08</v>
      </c>
      <c r="J1975" s="460">
        <v>3</v>
      </c>
      <c r="K1975" s="448">
        <v>40.58</v>
      </c>
      <c r="L1975" s="448">
        <v>121.74</v>
      </c>
      <c r="M1975" s="448">
        <f t="shared" si="60"/>
        <v>-401.34</v>
      </c>
      <c r="N1975" s="448">
        <f t="shared" si="61"/>
        <v>-76.73</v>
      </c>
      <c r="O1975" s="461"/>
    </row>
    <row r="1976" s="419" customFormat="1" customHeight="1" spans="1:15">
      <c r="A1976" s="443" t="s">
        <v>4629</v>
      </c>
      <c r="B1976" s="444" t="s">
        <v>4630</v>
      </c>
      <c r="C1976" s="445"/>
      <c r="D1976" s="446" t="s">
        <v>679</v>
      </c>
      <c r="E1976" s="446" t="s">
        <v>672</v>
      </c>
      <c r="F1976" s="446" t="s">
        <v>671</v>
      </c>
      <c r="G1976" s="447">
        <v>927</v>
      </c>
      <c r="H1976" s="448">
        <v>0.37</v>
      </c>
      <c r="I1976" s="447">
        <v>344.52</v>
      </c>
      <c r="J1976" s="460">
        <v>927</v>
      </c>
      <c r="K1976" s="448">
        <v>0.1</v>
      </c>
      <c r="L1976" s="448">
        <v>92.7</v>
      </c>
      <c r="M1976" s="448">
        <f t="shared" si="60"/>
        <v>-251.82</v>
      </c>
      <c r="N1976" s="448">
        <f t="shared" si="61"/>
        <v>-73.09</v>
      </c>
      <c r="O1976" s="461"/>
    </row>
    <row r="1977" s="419" customFormat="1" customHeight="1" spans="1:15">
      <c r="A1977" s="443" t="s">
        <v>4631</v>
      </c>
      <c r="B1977" s="444" t="s">
        <v>4632</v>
      </c>
      <c r="C1977" s="445"/>
      <c r="D1977" s="446" t="s">
        <v>679</v>
      </c>
      <c r="E1977" s="446" t="s">
        <v>672</v>
      </c>
      <c r="F1977" s="446" t="s">
        <v>671</v>
      </c>
      <c r="G1977" s="447">
        <v>665</v>
      </c>
      <c r="H1977" s="448">
        <v>0.54</v>
      </c>
      <c r="I1977" s="447">
        <v>358.83</v>
      </c>
      <c r="J1977" s="460">
        <v>665</v>
      </c>
      <c r="K1977" s="448">
        <v>0.15</v>
      </c>
      <c r="L1977" s="448">
        <v>99.75</v>
      </c>
      <c r="M1977" s="448">
        <f t="shared" si="60"/>
        <v>-259.08</v>
      </c>
      <c r="N1977" s="448">
        <f t="shared" si="61"/>
        <v>-72.2</v>
      </c>
      <c r="O1977" s="461"/>
    </row>
    <row r="1978" s="419" customFormat="1" customHeight="1" spans="1:15">
      <c r="A1978" s="443" t="s">
        <v>4633</v>
      </c>
      <c r="B1978" s="444" t="s">
        <v>4634</v>
      </c>
      <c r="C1978" s="445"/>
      <c r="D1978" s="446" t="s">
        <v>703</v>
      </c>
      <c r="E1978" s="446" t="s">
        <v>70</v>
      </c>
      <c r="F1978" s="446" t="s">
        <v>671</v>
      </c>
      <c r="G1978" s="447">
        <v>1</v>
      </c>
      <c r="H1978" s="448">
        <v>84.07</v>
      </c>
      <c r="I1978" s="447">
        <v>84.07</v>
      </c>
      <c r="J1978" s="460">
        <v>1</v>
      </c>
      <c r="K1978" s="448">
        <v>19.57</v>
      </c>
      <c r="L1978" s="448">
        <v>19.57</v>
      </c>
      <c r="M1978" s="448">
        <f t="shared" si="60"/>
        <v>-64.5</v>
      </c>
      <c r="N1978" s="448">
        <f t="shared" si="61"/>
        <v>-76.72</v>
      </c>
      <c r="O1978" s="461"/>
    </row>
    <row r="1979" s="419" customFormat="1" customHeight="1" spans="1:15">
      <c r="A1979" s="443" t="s">
        <v>4635</v>
      </c>
      <c r="B1979" s="444" t="s">
        <v>4636</v>
      </c>
      <c r="C1979" s="445"/>
      <c r="D1979" s="446" t="s">
        <v>703</v>
      </c>
      <c r="E1979" s="446" t="s">
        <v>70</v>
      </c>
      <c r="F1979" s="446" t="s">
        <v>671</v>
      </c>
      <c r="G1979" s="447">
        <v>3</v>
      </c>
      <c r="H1979" s="448">
        <v>128.72</v>
      </c>
      <c r="I1979" s="447">
        <v>386.17</v>
      </c>
      <c r="J1979" s="460">
        <v>3</v>
      </c>
      <c r="K1979" s="448">
        <v>29.96</v>
      </c>
      <c r="L1979" s="448">
        <v>89.88</v>
      </c>
      <c r="M1979" s="448">
        <f t="shared" si="60"/>
        <v>-296.29</v>
      </c>
      <c r="N1979" s="448">
        <f t="shared" si="61"/>
        <v>-76.73</v>
      </c>
      <c r="O1979" s="461"/>
    </row>
    <row r="1980" s="419" customFormat="1" customHeight="1" spans="1:15">
      <c r="A1980" s="443" t="s">
        <v>4637</v>
      </c>
      <c r="B1980" s="444" t="s">
        <v>4638</v>
      </c>
      <c r="C1980" s="445"/>
      <c r="D1980" s="446" t="s">
        <v>698</v>
      </c>
      <c r="E1980" s="446" t="s">
        <v>672</v>
      </c>
      <c r="F1980" s="446" t="s">
        <v>671</v>
      </c>
      <c r="G1980" s="447">
        <v>1</v>
      </c>
      <c r="H1980" s="448">
        <v>331.85</v>
      </c>
      <c r="I1980" s="447">
        <v>331.85</v>
      </c>
      <c r="J1980" s="460">
        <v>1</v>
      </c>
      <c r="K1980" s="448">
        <v>93.27</v>
      </c>
      <c r="L1980" s="448">
        <v>93.27</v>
      </c>
      <c r="M1980" s="448">
        <f t="shared" si="60"/>
        <v>-238.58</v>
      </c>
      <c r="N1980" s="448">
        <f t="shared" si="61"/>
        <v>-71.89</v>
      </c>
      <c r="O1980" s="461"/>
    </row>
    <row r="1981" s="419" customFormat="1" customHeight="1" spans="1:15">
      <c r="A1981" s="443" t="s">
        <v>4639</v>
      </c>
      <c r="B1981" s="444" t="s">
        <v>4640</v>
      </c>
      <c r="C1981" s="445"/>
      <c r="D1981" s="446" t="s">
        <v>4503</v>
      </c>
      <c r="E1981" s="446" t="s">
        <v>672</v>
      </c>
      <c r="F1981" s="446" t="s">
        <v>671</v>
      </c>
      <c r="G1981" s="447">
        <v>1</v>
      </c>
      <c r="H1981" s="448">
        <v>3451.32</v>
      </c>
      <c r="I1981" s="447">
        <v>3451.32</v>
      </c>
      <c r="J1981" s="460">
        <v>1</v>
      </c>
      <c r="K1981" s="448">
        <v>970.03</v>
      </c>
      <c r="L1981" s="448">
        <v>970.03</v>
      </c>
      <c r="M1981" s="448">
        <f t="shared" si="60"/>
        <v>-2481.29</v>
      </c>
      <c r="N1981" s="448">
        <f t="shared" si="61"/>
        <v>-71.89</v>
      </c>
      <c r="O1981" s="461"/>
    </row>
    <row r="1982" s="419" customFormat="1" customHeight="1" spans="1:15">
      <c r="A1982" s="443" t="s">
        <v>4641</v>
      </c>
      <c r="B1982" s="444" t="s">
        <v>4642</v>
      </c>
      <c r="C1982" s="445"/>
      <c r="D1982" s="446" t="s">
        <v>679</v>
      </c>
      <c r="E1982" s="446" t="s">
        <v>168</v>
      </c>
      <c r="F1982" s="446" t="s">
        <v>671</v>
      </c>
      <c r="G1982" s="447">
        <v>4</v>
      </c>
      <c r="H1982" s="448">
        <v>5.13</v>
      </c>
      <c r="I1982" s="447">
        <v>20.51</v>
      </c>
      <c r="J1982" s="460">
        <v>4</v>
      </c>
      <c r="K1982" s="448">
        <v>0.6</v>
      </c>
      <c r="L1982" s="448">
        <v>2.4</v>
      </c>
      <c r="M1982" s="448">
        <f t="shared" si="60"/>
        <v>-18.11</v>
      </c>
      <c r="N1982" s="448">
        <f t="shared" si="61"/>
        <v>-88.3</v>
      </c>
      <c r="O1982" s="461"/>
    </row>
    <row r="1983" s="419" customFormat="1" customHeight="1" spans="1:15">
      <c r="A1983" s="443" t="s">
        <v>4643</v>
      </c>
      <c r="B1983" s="444" t="s">
        <v>4644</v>
      </c>
      <c r="C1983" s="445"/>
      <c r="D1983" s="446" t="s">
        <v>679</v>
      </c>
      <c r="E1983" s="446" t="s">
        <v>168</v>
      </c>
      <c r="F1983" s="446" t="s">
        <v>671</v>
      </c>
      <c r="G1983" s="447">
        <v>35</v>
      </c>
      <c r="H1983" s="448">
        <v>2.53</v>
      </c>
      <c r="I1983" s="447">
        <v>88.64</v>
      </c>
      <c r="J1983" s="460">
        <v>35</v>
      </c>
      <c r="K1983" s="448">
        <v>0.29</v>
      </c>
      <c r="L1983" s="448">
        <v>10.15</v>
      </c>
      <c r="M1983" s="448">
        <f t="shared" si="60"/>
        <v>-78.49</v>
      </c>
      <c r="N1983" s="448">
        <f t="shared" si="61"/>
        <v>-88.55</v>
      </c>
      <c r="O1983" s="461"/>
    </row>
    <row r="1984" s="419" customFormat="1" customHeight="1" spans="1:15">
      <c r="A1984" s="443" t="s">
        <v>4645</v>
      </c>
      <c r="B1984" s="444" t="s">
        <v>4646</v>
      </c>
      <c r="C1984" s="445"/>
      <c r="D1984" s="446" t="s">
        <v>4503</v>
      </c>
      <c r="E1984" s="446" t="s">
        <v>672</v>
      </c>
      <c r="F1984" s="446" t="s">
        <v>671</v>
      </c>
      <c r="G1984" s="447">
        <v>1</v>
      </c>
      <c r="H1984" s="448">
        <v>3800</v>
      </c>
      <c r="I1984" s="447">
        <v>3800</v>
      </c>
      <c r="J1984" s="460">
        <v>1</v>
      </c>
      <c r="K1984" s="448">
        <v>1068.03</v>
      </c>
      <c r="L1984" s="448">
        <v>1068.03</v>
      </c>
      <c r="M1984" s="448">
        <f t="shared" si="60"/>
        <v>-2731.97</v>
      </c>
      <c r="N1984" s="448">
        <f t="shared" si="61"/>
        <v>-71.89</v>
      </c>
      <c r="O1984" s="461"/>
    </row>
    <row r="1985" s="419" customFormat="1" customHeight="1" spans="1:15">
      <c r="A1985" s="443" t="s">
        <v>4647</v>
      </c>
      <c r="B1985" s="444" t="s">
        <v>4648</v>
      </c>
      <c r="C1985" s="445"/>
      <c r="D1985" s="446" t="s">
        <v>679</v>
      </c>
      <c r="E1985" s="446" t="s">
        <v>168</v>
      </c>
      <c r="F1985" s="446" t="s">
        <v>671</v>
      </c>
      <c r="G1985" s="447">
        <v>50</v>
      </c>
      <c r="H1985" s="448">
        <v>3.98</v>
      </c>
      <c r="I1985" s="447">
        <v>199.12</v>
      </c>
      <c r="J1985" s="460">
        <v>50</v>
      </c>
      <c r="K1985" s="448">
        <v>0.46</v>
      </c>
      <c r="L1985" s="448">
        <v>23</v>
      </c>
      <c r="M1985" s="448">
        <f t="shared" si="60"/>
        <v>-176.12</v>
      </c>
      <c r="N1985" s="448">
        <f t="shared" si="61"/>
        <v>-88.45</v>
      </c>
      <c r="O1985" s="461"/>
    </row>
    <row r="1986" s="419" customFormat="1" customHeight="1" spans="1:15">
      <c r="A1986" s="443" t="s">
        <v>4649</v>
      </c>
      <c r="B1986" s="444" t="s">
        <v>4650</v>
      </c>
      <c r="C1986" s="445"/>
      <c r="D1986" s="446" t="s">
        <v>679</v>
      </c>
      <c r="E1986" s="446" t="s">
        <v>672</v>
      </c>
      <c r="F1986" s="446" t="s">
        <v>671</v>
      </c>
      <c r="G1986" s="447">
        <v>12</v>
      </c>
      <c r="H1986" s="448">
        <v>565</v>
      </c>
      <c r="I1986" s="447">
        <v>6780</v>
      </c>
      <c r="J1986" s="460">
        <v>12</v>
      </c>
      <c r="K1986" s="448">
        <v>158.8</v>
      </c>
      <c r="L1986" s="448">
        <v>1905.6</v>
      </c>
      <c r="M1986" s="448">
        <f t="shared" si="60"/>
        <v>-4874.4</v>
      </c>
      <c r="N1986" s="448">
        <f t="shared" si="61"/>
        <v>-71.89</v>
      </c>
      <c r="O1986" s="461"/>
    </row>
    <row r="1987" s="419" customFormat="1" customHeight="1" spans="1:15">
      <c r="A1987" s="443" t="s">
        <v>4651</v>
      </c>
      <c r="B1987" s="444" t="s">
        <v>4652</v>
      </c>
      <c r="C1987" s="445"/>
      <c r="D1987" s="446" t="s">
        <v>684</v>
      </c>
      <c r="E1987" s="446" t="s">
        <v>168</v>
      </c>
      <c r="F1987" s="446" t="s">
        <v>671</v>
      </c>
      <c r="G1987" s="447">
        <v>144</v>
      </c>
      <c r="H1987" s="448">
        <v>0.71</v>
      </c>
      <c r="I1987" s="447">
        <v>101.91</v>
      </c>
      <c r="J1987" s="460">
        <v>144</v>
      </c>
      <c r="K1987" s="448">
        <v>0.08</v>
      </c>
      <c r="L1987" s="448">
        <v>11.52</v>
      </c>
      <c r="M1987" s="448">
        <f t="shared" si="60"/>
        <v>-90.39</v>
      </c>
      <c r="N1987" s="448">
        <f t="shared" si="61"/>
        <v>-88.7</v>
      </c>
      <c r="O1987" s="461"/>
    </row>
    <row r="1988" s="419" customFormat="1" customHeight="1" spans="1:15">
      <c r="A1988" s="443" t="s">
        <v>4653</v>
      </c>
      <c r="B1988" s="444" t="s">
        <v>4654</v>
      </c>
      <c r="C1988" s="445"/>
      <c r="D1988" s="446" t="s">
        <v>679</v>
      </c>
      <c r="E1988" s="446" t="s">
        <v>168</v>
      </c>
      <c r="F1988" s="446" t="s">
        <v>671</v>
      </c>
      <c r="G1988" s="447">
        <v>3</v>
      </c>
      <c r="H1988" s="448">
        <v>5.13</v>
      </c>
      <c r="I1988" s="447">
        <v>15.39</v>
      </c>
      <c r="J1988" s="460">
        <v>3</v>
      </c>
      <c r="K1988" s="448">
        <v>0.6</v>
      </c>
      <c r="L1988" s="448">
        <v>1.8</v>
      </c>
      <c r="M1988" s="448">
        <f t="shared" si="60"/>
        <v>-13.59</v>
      </c>
      <c r="N1988" s="448">
        <f t="shared" si="61"/>
        <v>-88.3</v>
      </c>
      <c r="O1988" s="461"/>
    </row>
    <row r="1989" s="419" customFormat="1" customHeight="1" spans="1:15">
      <c r="A1989" s="443" t="s">
        <v>4655</v>
      </c>
      <c r="B1989" s="444" t="s">
        <v>4656</v>
      </c>
      <c r="C1989" s="445"/>
      <c r="D1989" s="446" t="s">
        <v>679</v>
      </c>
      <c r="E1989" s="446" t="s">
        <v>168</v>
      </c>
      <c r="F1989" s="446" t="s">
        <v>671</v>
      </c>
      <c r="G1989" s="447">
        <v>1</v>
      </c>
      <c r="H1989" s="448">
        <v>8.54</v>
      </c>
      <c r="I1989" s="447">
        <v>8.54</v>
      </c>
      <c r="J1989" s="460">
        <v>1</v>
      </c>
      <c r="K1989" s="448">
        <v>0.99</v>
      </c>
      <c r="L1989" s="448">
        <v>0.99</v>
      </c>
      <c r="M1989" s="448">
        <f t="shared" si="60"/>
        <v>-7.55</v>
      </c>
      <c r="N1989" s="448">
        <f t="shared" si="61"/>
        <v>-88.41</v>
      </c>
      <c r="O1989" s="461"/>
    </row>
    <row r="1990" s="419" customFormat="1" customHeight="1" spans="1:15">
      <c r="A1990" s="443" t="s">
        <v>4657</v>
      </c>
      <c r="B1990" s="444" t="s">
        <v>4658</v>
      </c>
      <c r="C1990" s="445"/>
      <c r="D1990" s="446" t="s">
        <v>679</v>
      </c>
      <c r="E1990" s="446" t="s">
        <v>168</v>
      </c>
      <c r="F1990" s="446" t="s">
        <v>671</v>
      </c>
      <c r="G1990" s="447">
        <v>1</v>
      </c>
      <c r="H1990" s="448">
        <v>4.31</v>
      </c>
      <c r="I1990" s="447">
        <v>4.31</v>
      </c>
      <c r="J1990" s="460">
        <v>1</v>
      </c>
      <c r="K1990" s="448">
        <v>0.5</v>
      </c>
      <c r="L1990" s="448">
        <v>0.5</v>
      </c>
      <c r="M1990" s="448">
        <f t="shared" si="60"/>
        <v>-3.81</v>
      </c>
      <c r="N1990" s="448">
        <f t="shared" si="61"/>
        <v>-88.4</v>
      </c>
      <c r="O1990" s="461"/>
    </row>
    <row r="1991" s="419" customFormat="1" customHeight="1" spans="1:15">
      <c r="A1991" s="443" t="s">
        <v>4659</v>
      </c>
      <c r="B1991" s="444" t="s">
        <v>4660</v>
      </c>
      <c r="C1991" s="445"/>
      <c r="D1991" s="446" t="s">
        <v>679</v>
      </c>
      <c r="E1991" s="446" t="s">
        <v>168</v>
      </c>
      <c r="F1991" s="446" t="s">
        <v>671</v>
      </c>
      <c r="G1991" s="447">
        <v>4</v>
      </c>
      <c r="H1991" s="448">
        <v>29.92</v>
      </c>
      <c r="I1991" s="447">
        <v>119.66</v>
      </c>
      <c r="J1991" s="460">
        <v>4</v>
      </c>
      <c r="K1991" s="448">
        <v>3.48</v>
      </c>
      <c r="L1991" s="448">
        <v>13.92</v>
      </c>
      <c r="M1991" s="448">
        <f t="shared" si="60"/>
        <v>-105.74</v>
      </c>
      <c r="N1991" s="448">
        <f t="shared" si="61"/>
        <v>-88.37</v>
      </c>
      <c r="O1991" s="461"/>
    </row>
    <row r="1992" s="419" customFormat="1" customHeight="1" spans="1:15">
      <c r="A1992" s="443" t="s">
        <v>4661</v>
      </c>
      <c r="B1992" s="444" t="s">
        <v>4662</v>
      </c>
      <c r="C1992" s="445"/>
      <c r="D1992" s="446" t="s">
        <v>679</v>
      </c>
      <c r="E1992" s="446" t="s">
        <v>168</v>
      </c>
      <c r="F1992" s="446" t="s">
        <v>671</v>
      </c>
      <c r="G1992" s="447">
        <v>2</v>
      </c>
      <c r="H1992" s="448">
        <v>11.44</v>
      </c>
      <c r="I1992" s="447">
        <v>22.88</v>
      </c>
      <c r="J1992" s="460">
        <v>2</v>
      </c>
      <c r="K1992" s="448">
        <v>1.33</v>
      </c>
      <c r="L1992" s="448">
        <v>2.66</v>
      </c>
      <c r="M1992" s="448">
        <f t="shared" ref="M1992:M2055" si="62">L1992-I1992</f>
        <v>-20.22</v>
      </c>
      <c r="N1992" s="448">
        <f t="shared" ref="N1992:N2055" si="63">IF(I1992=0,0,ROUND(M1992/I1992*100,2))</f>
        <v>-88.37</v>
      </c>
      <c r="O1992" s="461"/>
    </row>
    <row r="1993" s="419" customFormat="1" customHeight="1" spans="1:15">
      <c r="A1993" s="443" t="s">
        <v>4663</v>
      </c>
      <c r="B1993" s="444" t="s">
        <v>4664</v>
      </c>
      <c r="C1993" s="445"/>
      <c r="D1993" s="446" t="s">
        <v>679</v>
      </c>
      <c r="E1993" s="446" t="s">
        <v>168</v>
      </c>
      <c r="F1993" s="446" t="s">
        <v>671</v>
      </c>
      <c r="G1993" s="447">
        <v>6</v>
      </c>
      <c r="H1993" s="448">
        <v>6.3</v>
      </c>
      <c r="I1993" s="447">
        <v>37.81</v>
      </c>
      <c r="J1993" s="460">
        <v>6</v>
      </c>
      <c r="K1993" s="448">
        <v>0.73</v>
      </c>
      <c r="L1993" s="448">
        <v>4.38</v>
      </c>
      <c r="M1993" s="448">
        <f t="shared" si="62"/>
        <v>-33.43</v>
      </c>
      <c r="N1993" s="448">
        <f t="shared" si="63"/>
        <v>-88.42</v>
      </c>
      <c r="O1993" s="461"/>
    </row>
    <row r="1994" s="419" customFormat="1" customHeight="1" spans="1:15">
      <c r="A1994" s="443" t="s">
        <v>4665</v>
      </c>
      <c r="B1994" s="444" t="s">
        <v>4666</v>
      </c>
      <c r="C1994" s="445"/>
      <c r="D1994" s="446" t="s">
        <v>3122</v>
      </c>
      <c r="E1994" s="446" t="s">
        <v>168</v>
      </c>
      <c r="F1994" s="446" t="s">
        <v>671</v>
      </c>
      <c r="G1994" s="447">
        <v>8</v>
      </c>
      <c r="H1994" s="448">
        <v>24.14</v>
      </c>
      <c r="I1994" s="447">
        <v>193.1</v>
      </c>
      <c r="J1994" s="460">
        <v>8</v>
      </c>
      <c r="K1994" s="448">
        <v>2.81</v>
      </c>
      <c r="L1994" s="448">
        <v>22.48</v>
      </c>
      <c r="M1994" s="448">
        <f t="shared" si="62"/>
        <v>-170.62</v>
      </c>
      <c r="N1994" s="448">
        <f t="shared" si="63"/>
        <v>-88.36</v>
      </c>
      <c r="O1994" s="461"/>
    </row>
    <row r="1995" s="419" customFormat="1" customHeight="1" spans="1:15">
      <c r="A1995" s="443" t="s">
        <v>4667</v>
      </c>
      <c r="B1995" s="444" t="s">
        <v>4668</v>
      </c>
      <c r="C1995" s="445"/>
      <c r="D1995" s="446" t="s">
        <v>3122</v>
      </c>
      <c r="E1995" s="446" t="s">
        <v>168</v>
      </c>
      <c r="F1995" s="446" t="s">
        <v>671</v>
      </c>
      <c r="G1995" s="447">
        <v>8</v>
      </c>
      <c r="H1995" s="448">
        <v>29.92</v>
      </c>
      <c r="I1995" s="447">
        <v>239.32</v>
      </c>
      <c r="J1995" s="460">
        <v>8</v>
      </c>
      <c r="K1995" s="448">
        <v>3.48</v>
      </c>
      <c r="L1995" s="448">
        <v>27.84</v>
      </c>
      <c r="M1995" s="448">
        <f t="shared" si="62"/>
        <v>-211.48</v>
      </c>
      <c r="N1995" s="448">
        <f t="shared" si="63"/>
        <v>-88.37</v>
      </c>
      <c r="O1995" s="461"/>
    </row>
    <row r="1996" s="419" customFormat="1" customHeight="1" spans="1:15">
      <c r="A1996" s="443" t="s">
        <v>4669</v>
      </c>
      <c r="B1996" s="444" t="s">
        <v>4670</v>
      </c>
      <c r="C1996" s="445"/>
      <c r="D1996" s="446" t="s">
        <v>3122</v>
      </c>
      <c r="E1996" s="446" t="s">
        <v>168</v>
      </c>
      <c r="F1996" s="446" t="s">
        <v>671</v>
      </c>
      <c r="G1996" s="447">
        <v>1</v>
      </c>
      <c r="H1996" s="448">
        <v>44.87</v>
      </c>
      <c r="I1996" s="447">
        <v>44.87</v>
      </c>
      <c r="J1996" s="460">
        <v>1</v>
      </c>
      <c r="K1996" s="448">
        <v>5.22</v>
      </c>
      <c r="L1996" s="448">
        <v>5.22</v>
      </c>
      <c r="M1996" s="448">
        <f t="shared" si="62"/>
        <v>-39.65</v>
      </c>
      <c r="N1996" s="448">
        <f t="shared" si="63"/>
        <v>-88.37</v>
      </c>
      <c r="O1996" s="461"/>
    </row>
    <row r="1997" s="419" customFormat="1" customHeight="1" spans="1:15">
      <c r="A1997" s="443" t="s">
        <v>4671</v>
      </c>
      <c r="B1997" s="444" t="s">
        <v>4672</v>
      </c>
      <c r="C1997" s="445"/>
      <c r="D1997" s="446" t="s">
        <v>1934</v>
      </c>
      <c r="E1997" s="446" t="s">
        <v>168</v>
      </c>
      <c r="F1997" s="446" t="s">
        <v>671</v>
      </c>
      <c r="G1997" s="447">
        <v>24</v>
      </c>
      <c r="H1997" s="448">
        <v>18.53</v>
      </c>
      <c r="I1997" s="447">
        <v>444.82</v>
      </c>
      <c r="J1997" s="460">
        <v>24</v>
      </c>
      <c r="K1997" s="448">
        <v>2.16</v>
      </c>
      <c r="L1997" s="448">
        <v>51.84</v>
      </c>
      <c r="M1997" s="448">
        <f t="shared" si="62"/>
        <v>-392.98</v>
      </c>
      <c r="N1997" s="448">
        <f t="shared" si="63"/>
        <v>-88.35</v>
      </c>
      <c r="O1997" s="461"/>
    </row>
    <row r="1998" s="419" customFormat="1" customHeight="1" spans="1:15">
      <c r="A1998" s="443" t="s">
        <v>4673</v>
      </c>
      <c r="B1998" s="444" t="s">
        <v>4674</v>
      </c>
      <c r="C1998" s="445"/>
      <c r="D1998" s="446" t="s">
        <v>679</v>
      </c>
      <c r="E1998" s="446" t="s">
        <v>168</v>
      </c>
      <c r="F1998" s="446" t="s">
        <v>671</v>
      </c>
      <c r="G1998" s="447">
        <v>6</v>
      </c>
      <c r="H1998" s="448">
        <v>6.88</v>
      </c>
      <c r="I1998" s="447">
        <v>41.28</v>
      </c>
      <c r="J1998" s="460">
        <v>6</v>
      </c>
      <c r="K1998" s="448">
        <v>0.8</v>
      </c>
      <c r="L1998" s="448">
        <v>4.8</v>
      </c>
      <c r="M1998" s="448">
        <f t="shared" si="62"/>
        <v>-36.48</v>
      </c>
      <c r="N1998" s="448">
        <f t="shared" si="63"/>
        <v>-88.37</v>
      </c>
      <c r="O1998" s="461"/>
    </row>
    <row r="1999" s="419" customFormat="1" customHeight="1" spans="1:15">
      <c r="A1999" s="443" t="s">
        <v>4675</v>
      </c>
      <c r="B1999" s="444" t="s">
        <v>4676</v>
      </c>
      <c r="C1999" s="445"/>
      <c r="D1999" s="446" t="s">
        <v>679</v>
      </c>
      <c r="E1999" s="446" t="s">
        <v>168</v>
      </c>
      <c r="F1999" s="446" t="s">
        <v>671</v>
      </c>
      <c r="G1999" s="447">
        <v>2</v>
      </c>
      <c r="H1999" s="448">
        <v>6.9</v>
      </c>
      <c r="I1999" s="447">
        <v>13.79</v>
      </c>
      <c r="J1999" s="460">
        <v>2</v>
      </c>
      <c r="K1999" s="448">
        <v>0.8</v>
      </c>
      <c r="L1999" s="448">
        <v>1.6</v>
      </c>
      <c r="M1999" s="448">
        <f t="shared" si="62"/>
        <v>-12.19</v>
      </c>
      <c r="N1999" s="448">
        <f t="shared" si="63"/>
        <v>-88.4</v>
      </c>
      <c r="O1999" s="461"/>
    </row>
    <row r="2000" s="419" customFormat="1" customHeight="1" spans="1:15">
      <c r="A2000" s="443" t="s">
        <v>4677</v>
      </c>
      <c r="B2000" s="444" t="s">
        <v>4678</v>
      </c>
      <c r="C2000" s="445"/>
      <c r="D2000" s="446" t="s">
        <v>679</v>
      </c>
      <c r="E2000" s="446" t="s">
        <v>168</v>
      </c>
      <c r="F2000" s="446" t="s">
        <v>671</v>
      </c>
      <c r="G2000" s="447">
        <v>1</v>
      </c>
      <c r="H2000" s="448">
        <v>10.25</v>
      </c>
      <c r="I2000" s="447">
        <v>10.25</v>
      </c>
      <c r="J2000" s="460">
        <v>1</v>
      </c>
      <c r="K2000" s="448">
        <v>1.19</v>
      </c>
      <c r="L2000" s="448">
        <v>1.19</v>
      </c>
      <c r="M2000" s="448">
        <f t="shared" si="62"/>
        <v>-9.06</v>
      </c>
      <c r="N2000" s="448">
        <f t="shared" si="63"/>
        <v>-88.39</v>
      </c>
      <c r="O2000" s="461"/>
    </row>
    <row r="2001" s="419" customFormat="1" customHeight="1" spans="1:15">
      <c r="A2001" s="443" t="s">
        <v>4679</v>
      </c>
      <c r="B2001" s="444" t="s">
        <v>4680</v>
      </c>
      <c r="C2001" s="445"/>
      <c r="D2001" s="446" t="s">
        <v>679</v>
      </c>
      <c r="E2001" s="446" t="s">
        <v>168</v>
      </c>
      <c r="F2001" s="446" t="s">
        <v>671</v>
      </c>
      <c r="G2001" s="447">
        <v>5</v>
      </c>
      <c r="H2001" s="448">
        <v>4.31</v>
      </c>
      <c r="I2001" s="447">
        <v>21.56</v>
      </c>
      <c r="J2001" s="460">
        <v>5</v>
      </c>
      <c r="K2001" s="448">
        <v>0.5</v>
      </c>
      <c r="L2001" s="448">
        <v>2.5</v>
      </c>
      <c r="M2001" s="448">
        <f t="shared" si="62"/>
        <v>-19.06</v>
      </c>
      <c r="N2001" s="448">
        <f t="shared" si="63"/>
        <v>-88.4</v>
      </c>
      <c r="O2001" s="461"/>
    </row>
    <row r="2002" s="419" customFormat="1" customHeight="1" spans="1:15">
      <c r="A2002" s="443" t="s">
        <v>4681</v>
      </c>
      <c r="B2002" s="444" t="s">
        <v>4682</v>
      </c>
      <c r="C2002" s="445"/>
      <c r="D2002" s="446" t="s">
        <v>679</v>
      </c>
      <c r="E2002" s="446" t="s">
        <v>168</v>
      </c>
      <c r="F2002" s="446" t="s">
        <v>671</v>
      </c>
      <c r="G2002" s="447">
        <v>16</v>
      </c>
      <c r="H2002" s="448">
        <v>26.51</v>
      </c>
      <c r="I2002" s="447">
        <v>424.08</v>
      </c>
      <c r="J2002" s="460">
        <v>16</v>
      </c>
      <c r="K2002" s="448">
        <v>3.09</v>
      </c>
      <c r="L2002" s="448">
        <v>49.44</v>
      </c>
      <c r="M2002" s="448">
        <f t="shared" si="62"/>
        <v>-374.64</v>
      </c>
      <c r="N2002" s="448">
        <f t="shared" si="63"/>
        <v>-88.34</v>
      </c>
      <c r="O2002" s="461"/>
    </row>
    <row r="2003" s="419" customFormat="1" customHeight="1" spans="1:15">
      <c r="A2003" s="443" t="s">
        <v>4683</v>
      </c>
      <c r="B2003" s="444" t="s">
        <v>4684</v>
      </c>
      <c r="C2003" s="445"/>
      <c r="D2003" s="446" t="s">
        <v>679</v>
      </c>
      <c r="E2003" s="446" t="s">
        <v>168</v>
      </c>
      <c r="F2003" s="446" t="s">
        <v>671</v>
      </c>
      <c r="G2003" s="447">
        <v>3</v>
      </c>
      <c r="H2003" s="448">
        <v>6.5</v>
      </c>
      <c r="I2003" s="447">
        <v>19.51</v>
      </c>
      <c r="J2003" s="460">
        <v>3</v>
      </c>
      <c r="K2003" s="448">
        <v>0.76</v>
      </c>
      <c r="L2003" s="448">
        <v>2.28</v>
      </c>
      <c r="M2003" s="448">
        <f t="shared" si="62"/>
        <v>-17.23</v>
      </c>
      <c r="N2003" s="448">
        <f t="shared" si="63"/>
        <v>-88.31</v>
      </c>
      <c r="O2003" s="461"/>
    </row>
    <row r="2004" s="419" customFormat="1" customHeight="1" spans="1:15">
      <c r="A2004" s="443" t="s">
        <v>4685</v>
      </c>
      <c r="B2004" s="444" t="s">
        <v>4686</v>
      </c>
      <c r="C2004" s="445"/>
      <c r="D2004" s="446" t="s">
        <v>679</v>
      </c>
      <c r="E2004" s="446" t="s">
        <v>168</v>
      </c>
      <c r="F2004" s="446" t="s">
        <v>671</v>
      </c>
      <c r="G2004" s="447">
        <v>7</v>
      </c>
      <c r="H2004" s="448">
        <v>7.69</v>
      </c>
      <c r="I2004" s="447">
        <v>53.85</v>
      </c>
      <c r="J2004" s="460">
        <v>7</v>
      </c>
      <c r="K2004" s="448">
        <v>0.9</v>
      </c>
      <c r="L2004" s="448">
        <v>6.3</v>
      </c>
      <c r="M2004" s="448">
        <f t="shared" si="62"/>
        <v>-47.55</v>
      </c>
      <c r="N2004" s="448">
        <f t="shared" si="63"/>
        <v>-88.3</v>
      </c>
      <c r="O2004" s="461"/>
    </row>
    <row r="2005" s="419" customFormat="1" customHeight="1" spans="1:15">
      <c r="A2005" s="443" t="s">
        <v>4687</v>
      </c>
      <c r="B2005" s="444" t="s">
        <v>4688</v>
      </c>
      <c r="C2005" s="445"/>
      <c r="D2005" s="446" t="s">
        <v>679</v>
      </c>
      <c r="E2005" s="446" t="s">
        <v>168</v>
      </c>
      <c r="F2005" s="446" t="s">
        <v>671</v>
      </c>
      <c r="G2005" s="447">
        <v>3</v>
      </c>
      <c r="H2005" s="448">
        <v>64.47</v>
      </c>
      <c r="I2005" s="447">
        <v>193.4</v>
      </c>
      <c r="J2005" s="460">
        <v>3</v>
      </c>
      <c r="K2005" s="448">
        <v>7.5</v>
      </c>
      <c r="L2005" s="448">
        <v>22.5</v>
      </c>
      <c r="M2005" s="448">
        <f t="shared" si="62"/>
        <v>-170.9</v>
      </c>
      <c r="N2005" s="448">
        <f t="shared" si="63"/>
        <v>-88.37</v>
      </c>
      <c r="O2005" s="461"/>
    </row>
    <row r="2006" s="419" customFormat="1" customHeight="1" spans="1:15">
      <c r="A2006" s="443" t="s">
        <v>4689</v>
      </c>
      <c r="B2006" s="444" t="s">
        <v>4690</v>
      </c>
      <c r="C2006" s="445"/>
      <c r="D2006" s="446" t="s">
        <v>679</v>
      </c>
      <c r="E2006" s="446" t="s">
        <v>672</v>
      </c>
      <c r="F2006" s="446" t="s">
        <v>671</v>
      </c>
      <c r="G2006" s="447">
        <v>6</v>
      </c>
      <c r="H2006" s="448">
        <v>15.77</v>
      </c>
      <c r="I2006" s="447">
        <v>94.64</v>
      </c>
      <c r="J2006" s="460">
        <v>6</v>
      </c>
      <c r="K2006" s="448">
        <v>4.43</v>
      </c>
      <c r="L2006" s="448">
        <v>26.58</v>
      </c>
      <c r="M2006" s="448">
        <f t="shared" si="62"/>
        <v>-68.06</v>
      </c>
      <c r="N2006" s="448">
        <f t="shared" si="63"/>
        <v>-71.91</v>
      </c>
      <c r="O2006" s="461"/>
    </row>
    <row r="2007" s="419" customFormat="1" customHeight="1" spans="1:15">
      <c r="A2007" s="443" t="s">
        <v>4691</v>
      </c>
      <c r="B2007" s="444" t="s">
        <v>4692</v>
      </c>
      <c r="C2007" s="445"/>
      <c r="D2007" s="446" t="s">
        <v>679</v>
      </c>
      <c r="E2007" s="446" t="s">
        <v>168</v>
      </c>
      <c r="F2007" s="446" t="s">
        <v>671</v>
      </c>
      <c r="G2007" s="447">
        <v>11</v>
      </c>
      <c r="H2007" s="448">
        <v>33.73</v>
      </c>
      <c r="I2007" s="447">
        <v>370.99</v>
      </c>
      <c r="J2007" s="460">
        <v>11</v>
      </c>
      <c r="K2007" s="448">
        <v>3.93</v>
      </c>
      <c r="L2007" s="448">
        <v>43.23</v>
      </c>
      <c r="M2007" s="448">
        <f t="shared" si="62"/>
        <v>-327.76</v>
      </c>
      <c r="N2007" s="448">
        <f t="shared" si="63"/>
        <v>-88.35</v>
      </c>
      <c r="O2007" s="461"/>
    </row>
    <row r="2008" s="419" customFormat="1" customHeight="1" spans="1:15">
      <c r="A2008" s="443" t="s">
        <v>4693</v>
      </c>
      <c r="B2008" s="444" t="s">
        <v>4694</v>
      </c>
      <c r="C2008" s="445"/>
      <c r="D2008" s="446" t="s">
        <v>679</v>
      </c>
      <c r="E2008" s="446" t="s">
        <v>168</v>
      </c>
      <c r="F2008" s="446" t="s">
        <v>671</v>
      </c>
      <c r="G2008" s="447">
        <v>1</v>
      </c>
      <c r="H2008" s="448">
        <v>100.42</v>
      </c>
      <c r="I2008" s="447">
        <v>100.42</v>
      </c>
      <c r="J2008" s="460">
        <v>1</v>
      </c>
      <c r="K2008" s="448">
        <v>11.69</v>
      </c>
      <c r="L2008" s="448">
        <v>11.69</v>
      </c>
      <c r="M2008" s="448">
        <f t="shared" si="62"/>
        <v>-88.73</v>
      </c>
      <c r="N2008" s="448">
        <f t="shared" si="63"/>
        <v>-88.36</v>
      </c>
      <c r="O2008" s="461"/>
    </row>
    <row r="2009" s="419" customFormat="1" customHeight="1" spans="1:15">
      <c r="A2009" s="443" t="s">
        <v>4695</v>
      </c>
      <c r="B2009" s="444" t="s">
        <v>4696</v>
      </c>
      <c r="C2009" s="445"/>
      <c r="D2009" s="446" t="s">
        <v>679</v>
      </c>
      <c r="E2009" s="446" t="s">
        <v>168</v>
      </c>
      <c r="F2009" s="446" t="s">
        <v>671</v>
      </c>
      <c r="G2009" s="447">
        <v>1</v>
      </c>
      <c r="H2009" s="448">
        <v>102.56</v>
      </c>
      <c r="I2009" s="447">
        <v>102.56</v>
      </c>
      <c r="J2009" s="460">
        <v>1</v>
      </c>
      <c r="K2009" s="448">
        <v>11.94</v>
      </c>
      <c r="L2009" s="448">
        <v>11.94</v>
      </c>
      <c r="M2009" s="448">
        <f t="shared" si="62"/>
        <v>-90.62</v>
      </c>
      <c r="N2009" s="448">
        <f t="shared" si="63"/>
        <v>-88.36</v>
      </c>
      <c r="O2009" s="461"/>
    </row>
    <row r="2010" s="419" customFormat="1" customHeight="1" spans="1:15">
      <c r="A2010" s="443" t="s">
        <v>4697</v>
      </c>
      <c r="B2010" s="444" t="s">
        <v>4698</v>
      </c>
      <c r="C2010" s="445"/>
      <c r="D2010" s="446" t="s">
        <v>679</v>
      </c>
      <c r="E2010" s="446" t="s">
        <v>168</v>
      </c>
      <c r="F2010" s="446" t="s">
        <v>671</v>
      </c>
      <c r="G2010" s="447">
        <v>1</v>
      </c>
      <c r="H2010" s="448">
        <v>25.64</v>
      </c>
      <c r="I2010" s="447">
        <v>25.64</v>
      </c>
      <c r="J2010" s="460">
        <v>1</v>
      </c>
      <c r="K2010" s="448">
        <v>2.98</v>
      </c>
      <c r="L2010" s="448">
        <v>2.98</v>
      </c>
      <c r="M2010" s="448">
        <f t="shared" si="62"/>
        <v>-22.66</v>
      </c>
      <c r="N2010" s="448">
        <f t="shared" si="63"/>
        <v>-88.38</v>
      </c>
      <c r="O2010" s="461"/>
    </row>
    <row r="2011" s="419" customFormat="1" customHeight="1" spans="1:15">
      <c r="A2011" s="443" t="s">
        <v>4699</v>
      </c>
      <c r="B2011" s="444" t="s">
        <v>4700</v>
      </c>
      <c r="C2011" s="445"/>
      <c r="D2011" s="446" t="s">
        <v>679</v>
      </c>
      <c r="E2011" s="446" t="s">
        <v>168</v>
      </c>
      <c r="F2011" s="446" t="s">
        <v>671</v>
      </c>
      <c r="G2011" s="447">
        <v>1</v>
      </c>
      <c r="H2011" s="448">
        <v>34.19</v>
      </c>
      <c r="I2011" s="447">
        <v>34.19</v>
      </c>
      <c r="J2011" s="460">
        <v>1</v>
      </c>
      <c r="K2011" s="448">
        <v>3.98</v>
      </c>
      <c r="L2011" s="448">
        <v>3.98</v>
      </c>
      <c r="M2011" s="448">
        <f t="shared" si="62"/>
        <v>-30.21</v>
      </c>
      <c r="N2011" s="448">
        <f t="shared" si="63"/>
        <v>-88.36</v>
      </c>
      <c r="O2011" s="461"/>
    </row>
    <row r="2012" s="419" customFormat="1" customHeight="1" spans="1:15">
      <c r="A2012" s="443" t="s">
        <v>4701</v>
      </c>
      <c r="B2012" s="444" t="s">
        <v>4702</v>
      </c>
      <c r="C2012" s="445"/>
      <c r="D2012" s="446" t="s">
        <v>679</v>
      </c>
      <c r="E2012" s="446" t="s">
        <v>168</v>
      </c>
      <c r="F2012" s="446" t="s">
        <v>671</v>
      </c>
      <c r="G2012" s="447">
        <v>2</v>
      </c>
      <c r="H2012" s="448">
        <v>6.84</v>
      </c>
      <c r="I2012" s="447">
        <v>13.67</v>
      </c>
      <c r="J2012" s="460">
        <v>2</v>
      </c>
      <c r="K2012" s="448">
        <v>0.8</v>
      </c>
      <c r="L2012" s="448">
        <v>1.6</v>
      </c>
      <c r="M2012" s="448">
        <f t="shared" si="62"/>
        <v>-12.07</v>
      </c>
      <c r="N2012" s="448">
        <f t="shared" si="63"/>
        <v>-88.3</v>
      </c>
      <c r="O2012" s="461"/>
    </row>
    <row r="2013" s="419" customFormat="1" customHeight="1" spans="1:15">
      <c r="A2013" s="443" t="s">
        <v>4703</v>
      </c>
      <c r="B2013" s="444" t="s">
        <v>4704</v>
      </c>
      <c r="C2013" s="445"/>
      <c r="D2013" s="446" t="s">
        <v>679</v>
      </c>
      <c r="E2013" s="446" t="s">
        <v>168</v>
      </c>
      <c r="F2013" s="446" t="s">
        <v>671</v>
      </c>
      <c r="G2013" s="447">
        <v>4</v>
      </c>
      <c r="H2013" s="448">
        <v>6.84</v>
      </c>
      <c r="I2013" s="447">
        <v>27.35</v>
      </c>
      <c r="J2013" s="460">
        <v>4</v>
      </c>
      <c r="K2013" s="448">
        <v>0.8</v>
      </c>
      <c r="L2013" s="448">
        <v>3.2</v>
      </c>
      <c r="M2013" s="448">
        <f t="shared" si="62"/>
        <v>-24.15</v>
      </c>
      <c r="N2013" s="448">
        <f t="shared" si="63"/>
        <v>-88.3</v>
      </c>
      <c r="O2013" s="461"/>
    </row>
    <row r="2014" s="419" customFormat="1" customHeight="1" spans="1:15">
      <c r="A2014" s="443" t="s">
        <v>4705</v>
      </c>
      <c r="B2014" s="444" t="s">
        <v>4706</v>
      </c>
      <c r="C2014" s="445"/>
      <c r="D2014" s="446" t="s">
        <v>679</v>
      </c>
      <c r="E2014" s="446" t="s">
        <v>168</v>
      </c>
      <c r="F2014" s="446" t="s">
        <v>671</v>
      </c>
      <c r="G2014" s="447">
        <v>7</v>
      </c>
      <c r="H2014" s="448">
        <v>3.54</v>
      </c>
      <c r="I2014" s="447">
        <v>24.78</v>
      </c>
      <c r="J2014" s="460">
        <v>7</v>
      </c>
      <c r="K2014" s="448">
        <v>0.41</v>
      </c>
      <c r="L2014" s="448">
        <v>2.87</v>
      </c>
      <c r="M2014" s="448">
        <f t="shared" si="62"/>
        <v>-21.91</v>
      </c>
      <c r="N2014" s="448">
        <f t="shared" si="63"/>
        <v>-88.42</v>
      </c>
      <c r="O2014" s="461"/>
    </row>
    <row r="2015" s="419" customFormat="1" customHeight="1" spans="1:15">
      <c r="A2015" s="443" t="s">
        <v>4707</v>
      </c>
      <c r="B2015" s="444" t="s">
        <v>4708</v>
      </c>
      <c r="C2015" s="445"/>
      <c r="D2015" s="446" t="s">
        <v>679</v>
      </c>
      <c r="E2015" s="446" t="s">
        <v>168</v>
      </c>
      <c r="F2015" s="446" t="s">
        <v>671</v>
      </c>
      <c r="G2015" s="447">
        <v>18</v>
      </c>
      <c r="H2015" s="448">
        <v>4.73</v>
      </c>
      <c r="I2015" s="447">
        <v>85.09</v>
      </c>
      <c r="J2015" s="460">
        <v>18</v>
      </c>
      <c r="K2015" s="448">
        <v>0.55</v>
      </c>
      <c r="L2015" s="448">
        <v>9.9</v>
      </c>
      <c r="M2015" s="448">
        <f t="shared" si="62"/>
        <v>-75.19</v>
      </c>
      <c r="N2015" s="448">
        <f t="shared" si="63"/>
        <v>-88.37</v>
      </c>
      <c r="O2015" s="461"/>
    </row>
    <row r="2016" s="419" customFormat="1" customHeight="1" spans="1:15">
      <c r="A2016" s="443" t="s">
        <v>4709</v>
      </c>
      <c r="B2016" s="444" t="s">
        <v>4710</v>
      </c>
      <c r="C2016" s="445"/>
      <c r="D2016" s="446" t="s">
        <v>679</v>
      </c>
      <c r="E2016" s="446" t="s">
        <v>168</v>
      </c>
      <c r="F2016" s="446" t="s">
        <v>671</v>
      </c>
      <c r="G2016" s="447">
        <v>3</v>
      </c>
      <c r="H2016" s="448">
        <v>11.95</v>
      </c>
      <c r="I2016" s="447">
        <v>35.84</v>
      </c>
      <c r="J2016" s="460">
        <v>3</v>
      </c>
      <c r="K2016" s="448">
        <v>1.39</v>
      </c>
      <c r="L2016" s="448">
        <v>4.17</v>
      </c>
      <c r="M2016" s="448">
        <f t="shared" si="62"/>
        <v>-31.67</v>
      </c>
      <c r="N2016" s="448">
        <f t="shared" si="63"/>
        <v>-88.36</v>
      </c>
      <c r="O2016" s="461"/>
    </row>
    <row r="2017" s="419" customFormat="1" customHeight="1" spans="1:15">
      <c r="A2017" s="443" t="s">
        <v>4711</v>
      </c>
      <c r="B2017" s="444" t="s">
        <v>4712</v>
      </c>
      <c r="C2017" s="445"/>
      <c r="D2017" s="446" t="s">
        <v>679</v>
      </c>
      <c r="E2017" s="446" t="s">
        <v>168</v>
      </c>
      <c r="F2017" s="446" t="s">
        <v>671</v>
      </c>
      <c r="G2017" s="447">
        <v>11</v>
      </c>
      <c r="H2017" s="448">
        <v>58.12</v>
      </c>
      <c r="I2017" s="447">
        <v>639.32</v>
      </c>
      <c r="J2017" s="460">
        <v>11</v>
      </c>
      <c r="K2017" s="448">
        <v>6.77</v>
      </c>
      <c r="L2017" s="448">
        <v>74.47</v>
      </c>
      <c r="M2017" s="448">
        <f t="shared" si="62"/>
        <v>-564.85</v>
      </c>
      <c r="N2017" s="448">
        <f t="shared" si="63"/>
        <v>-88.35</v>
      </c>
      <c r="O2017" s="461"/>
    </row>
    <row r="2018" s="419" customFormat="1" customHeight="1" spans="1:15">
      <c r="A2018" s="443" t="s">
        <v>4713</v>
      </c>
      <c r="B2018" s="444" t="s">
        <v>4714</v>
      </c>
      <c r="C2018" s="445"/>
      <c r="D2018" s="446" t="s">
        <v>679</v>
      </c>
      <c r="E2018" s="446" t="s">
        <v>168</v>
      </c>
      <c r="F2018" s="446" t="s">
        <v>671</v>
      </c>
      <c r="G2018" s="447">
        <v>2</v>
      </c>
      <c r="H2018" s="448">
        <v>14.53</v>
      </c>
      <c r="I2018" s="447">
        <v>29.06</v>
      </c>
      <c r="J2018" s="460">
        <v>2</v>
      </c>
      <c r="K2018" s="448">
        <v>1.69</v>
      </c>
      <c r="L2018" s="448">
        <v>3.38</v>
      </c>
      <c r="M2018" s="448">
        <f t="shared" si="62"/>
        <v>-25.68</v>
      </c>
      <c r="N2018" s="448">
        <f t="shared" si="63"/>
        <v>-88.37</v>
      </c>
      <c r="O2018" s="461"/>
    </row>
    <row r="2019" s="419" customFormat="1" customHeight="1" spans="1:15">
      <c r="A2019" s="443" t="s">
        <v>4715</v>
      </c>
      <c r="B2019" s="444" t="s">
        <v>4716</v>
      </c>
      <c r="C2019" s="445"/>
      <c r="D2019" s="446" t="s">
        <v>679</v>
      </c>
      <c r="E2019" s="446" t="s">
        <v>168</v>
      </c>
      <c r="F2019" s="446" t="s">
        <v>671</v>
      </c>
      <c r="G2019" s="447">
        <v>12</v>
      </c>
      <c r="H2019" s="448">
        <v>9.55</v>
      </c>
      <c r="I2019" s="447">
        <v>114.61</v>
      </c>
      <c r="J2019" s="460">
        <v>12</v>
      </c>
      <c r="K2019" s="448">
        <v>1.11</v>
      </c>
      <c r="L2019" s="448">
        <v>13.32</v>
      </c>
      <c r="M2019" s="448">
        <f t="shared" si="62"/>
        <v>-101.29</v>
      </c>
      <c r="N2019" s="448">
        <f t="shared" si="63"/>
        <v>-88.38</v>
      </c>
      <c r="O2019" s="461"/>
    </row>
    <row r="2020" s="419" customFormat="1" customHeight="1" spans="1:15">
      <c r="A2020" s="443" t="s">
        <v>4717</v>
      </c>
      <c r="B2020" s="444" t="s">
        <v>4718</v>
      </c>
      <c r="C2020" s="445"/>
      <c r="D2020" s="446" t="s">
        <v>679</v>
      </c>
      <c r="E2020" s="446" t="s">
        <v>168</v>
      </c>
      <c r="F2020" s="446" t="s">
        <v>671</v>
      </c>
      <c r="G2020" s="447">
        <v>9</v>
      </c>
      <c r="H2020" s="448">
        <v>13.79</v>
      </c>
      <c r="I2020" s="447">
        <v>124.14</v>
      </c>
      <c r="J2020" s="460">
        <v>9</v>
      </c>
      <c r="K2020" s="448">
        <v>1.61</v>
      </c>
      <c r="L2020" s="448">
        <v>14.49</v>
      </c>
      <c r="M2020" s="448">
        <f t="shared" si="62"/>
        <v>-109.65</v>
      </c>
      <c r="N2020" s="448">
        <f t="shared" si="63"/>
        <v>-88.33</v>
      </c>
      <c r="O2020" s="461"/>
    </row>
    <row r="2021" s="419" customFormat="1" customHeight="1" spans="1:15">
      <c r="A2021" s="443" t="s">
        <v>4719</v>
      </c>
      <c r="B2021" s="444" t="s">
        <v>4720</v>
      </c>
      <c r="C2021" s="445"/>
      <c r="D2021" s="446" t="s">
        <v>679</v>
      </c>
      <c r="E2021" s="446" t="s">
        <v>168</v>
      </c>
      <c r="F2021" s="446" t="s">
        <v>671</v>
      </c>
      <c r="G2021" s="447">
        <v>3</v>
      </c>
      <c r="H2021" s="448">
        <v>24.49</v>
      </c>
      <c r="I2021" s="447">
        <v>73.48</v>
      </c>
      <c r="J2021" s="460">
        <v>3</v>
      </c>
      <c r="K2021" s="448">
        <v>2.85</v>
      </c>
      <c r="L2021" s="448">
        <v>8.55</v>
      </c>
      <c r="M2021" s="448">
        <f t="shared" si="62"/>
        <v>-64.93</v>
      </c>
      <c r="N2021" s="448">
        <f t="shared" si="63"/>
        <v>-88.36</v>
      </c>
      <c r="O2021" s="461"/>
    </row>
    <row r="2022" s="419" customFormat="1" customHeight="1" spans="1:15">
      <c r="A2022" s="443" t="s">
        <v>4721</v>
      </c>
      <c r="B2022" s="444" t="s">
        <v>4722</v>
      </c>
      <c r="C2022" s="445"/>
      <c r="D2022" s="446" t="s">
        <v>679</v>
      </c>
      <c r="E2022" s="446" t="s">
        <v>168</v>
      </c>
      <c r="F2022" s="446" t="s">
        <v>671</v>
      </c>
      <c r="G2022" s="447">
        <v>1</v>
      </c>
      <c r="H2022" s="448">
        <v>64.1</v>
      </c>
      <c r="I2022" s="447">
        <v>64.1</v>
      </c>
      <c r="J2022" s="460">
        <v>1</v>
      </c>
      <c r="K2022" s="448">
        <v>7.46</v>
      </c>
      <c r="L2022" s="448">
        <v>7.46</v>
      </c>
      <c r="M2022" s="448">
        <f t="shared" si="62"/>
        <v>-56.64</v>
      </c>
      <c r="N2022" s="448">
        <f t="shared" si="63"/>
        <v>-88.36</v>
      </c>
      <c r="O2022" s="461"/>
    </row>
    <row r="2023" s="419" customFormat="1" customHeight="1" spans="1:15">
      <c r="A2023" s="443" t="s">
        <v>4723</v>
      </c>
      <c r="B2023" s="444" t="s">
        <v>4724</v>
      </c>
      <c r="C2023" s="445"/>
      <c r="D2023" s="446" t="s">
        <v>679</v>
      </c>
      <c r="E2023" s="446" t="s">
        <v>672</v>
      </c>
      <c r="F2023" s="446" t="s">
        <v>671</v>
      </c>
      <c r="G2023" s="447">
        <v>11</v>
      </c>
      <c r="H2023" s="448">
        <v>2.97</v>
      </c>
      <c r="I2023" s="447">
        <v>32.66</v>
      </c>
      <c r="J2023" s="460">
        <v>11</v>
      </c>
      <c r="K2023" s="448">
        <v>0.83</v>
      </c>
      <c r="L2023" s="448">
        <v>9.13</v>
      </c>
      <c r="M2023" s="448">
        <f t="shared" si="62"/>
        <v>-23.53</v>
      </c>
      <c r="N2023" s="448">
        <f t="shared" si="63"/>
        <v>-72.05</v>
      </c>
      <c r="O2023" s="461"/>
    </row>
    <row r="2024" s="419" customFormat="1" customHeight="1" spans="1:15">
      <c r="A2024" s="443" t="s">
        <v>4725</v>
      </c>
      <c r="B2024" s="444" t="s">
        <v>4726</v>
      </c>
      <c r="C2024" s="445"/>
      <c r="D2024" s="446" t="s">
        <v>679</v>
      </c>
      <c r="E2024" s="446" t="s">
        <v>168</v>
      </c>
      <c r="F2024" s="446" t="s">
        <v>671</v>
      </c>
      <c r="G2024" s="447">
        <v>5</v>
      </c>
      <c r="H2024" s="448">
        <v>2.58</v>
      </c>
      <c r="I2024" s="447">
        <v>12.92</v>
      </c>
      <c r="J2024" s="460">
        <v>5</v>
      </c>
      <c r="K2024" s="448">
        <v>0.3</v>
      </c>
      <c r="L2024" s="448">
        <v>1.5</v>
      </c>
      <c r="M2024" s="448">
        <f t="shared" si="62"/>
        <v>-11.42</v>
      </c>
      <c r="N2024" s="448">
        <f t="shared" si="63"/>
        <v>-88.39</v>
      </c>
      <c r="O2024" s="461"/>
    </row>
    <row r="2025" s="419" customFormat="1" customHeight="1" spans="1:15">
      <c r="A2025" s="443" t="s">
        <v>4727</v>
      </c>
      <c r="B2025" s="444" t="s">
        <v>4728</v>
      </c>
      <c r="C2025" s="445"/>
      <c r="D2025" s="446" t="s">
        <v>679</v>
      </c>
      <c r="E2025" s="446" t="s">
        <v>168</v>
      </c>
      <c r="F2025" s="446" t="s">
        <v>671</v>
      </c>
      <c r="G2025" s="447">
        <v>2</v>
      </c>
      <c r="H2025" s="448">
        <v>5.76</v>
      </c>
      <c r="I2025" s="447">
        <v>11.51</v>
      </c>
      <c r="J2025" s="460">
        <v>2</v>
      </c>
      <c r="K2025" s="448">
        <v>0.67</v>
      </c>
      <c r="L2025" s="448">
        <v>1.34</v>
      </c>
      <c r="M2025" s="448">
        <f t="shared" si="62"/>
        <v>-10.17</v>
      </c>
      <c r="N2025" s="448">
        <f t="shared" si="63"/>
        <v>-88.36</v>
      </c>
      <c r="O2025" s="461"/>
    </row>
    <row r="2026" s="419" customFormat="1" customHeight="1" spans="1:15">
      <c r="A2026" s="443" t="s">
        <v>4729</v>
      </c>
      <c r="B2026" s="444" t="s">
        <v>4730</v>
      </c>
      <c r="C2026" s="445"/>
      <c r="D2026" s="446" t="s">
        <v>684</v>
      </c>
      <c r="E2026" s="446" t="s">
        <v>168</v>
      </c>
      <c r="F2026" s="446" t="s">
        <v>671</v>
      </c>
      <c r="G2026" s="447">
        <v>82</v>
      </c>
      <c r="H2026" s="448">
        <v>0.52</v>
      </c>
      <c r="I2026" s="447">
        <v>42.4</v>
      </c>
      <c r="J2026" s="460">
        <v>82</v>
      </c>
      <c r="K2026" s="448">
        <v>0.06</v>
      </c>
      <c r="L2026" s="448">
        <v>4.92</v>
      </c>
      <c r="M2026" s="448">
        <f t="shared" si="62"/>
        <v>-37.48</v>
      </c>
      <c r="N2026" s="448">
        <f t="shared" si="63"/>
        <v>-88.4</v>
      </c>
      <c r="O2026" s="461"/>
    </row>
    <row r="2027" s="419" customFormat="1" customHeight="1" spans="1:15">
      <c r="A2027" s="443" t="s">
        <v>4731</v>
      </c>
      <c r="B2027" s="444" t="s">
        <v>4732</v>
      </c>
      <c r="C2027" s="445"/>
      <c r="D2027" s="446" t="s">
        <v>679</v>
      </c>
      <c r="E2027" s="446" t="s">
        <v>168</v>
      </c>
      <c r="F2027" s="446" t="s">
        <v>671</v>
      </c>
      <c r="G2027" s="447">
        <v>2</v>
      </c>
      <c r="H2027" s="448">
        <v>3.42</v>
      </c>
      <c r="I2027" s="447">
        <v>6.83</v>
      </c>
      <c r="J2027" s="460">
        <v>2</v>
      </c>
      <c r="K2027" s="448">
        <v>0.4</v>
      </c>
      <c r="L2027" s="448">
        <v>0.8</v>
      </c>
      <c r="M2027" s="448">
        <f t="shared" si="62"/>
        <v>-6.03</v>
      </c>
      <c r="N2027" s="448">
        <f t="shared" si="63"/>
        <v>-88.29</v>
      </c>
      <c r="O2027" s="461"/>
    </row>
    <row r="2028" s="419" customFormat="1" customHeight="1" spans="1:15">
      <c r="A2028" s="443" t="s">
        <v>4733</v>
      </c>
      <c r="B2028" s="444" t="s">
        <v>4734</v>
      </c>
      <c r="C2028" s="445"/>
      <c r="D2028" s="446" t="s">
        <v>679</v>
      </c>
      <c r="E2028" s="446" t="s">
        <v>168</v>
      </c>
      <c r="F2028" s="446" t="s">
        <v>671</v>
      </c>
      <c r="G2028" s="447">
        <v>15</v>
      </c>
      <c r="H2028" s="448">
        <v>12.93</v>
      </c>
      <c r="I2028" s="447">
        <v>193.97</v>
      </c>
      <c r="J2028" s="460">
        <v>15</v>
      </c>
      <c r="K2028" s="448">
        <v>1.51</v>
      </c>
      <c r="L2028" s="448">
        <v>22.65</v>
      </c>
      <c r="M2028" s="448">
        <f t="shared" si="62"/>
        <v>-171.32</v>
      </c>
      <c r="N2028" s="448">
        <f t="shared" si="63"/>
        <v>-88.32</v>
      </c>
      <c r="O2028" s="461"/>
    </row>
    <row r="2029" s="419" customFormat="1" customHeight="1" spans="1:15">
      <c r="A2029" s="443" t="s">
        <v>4735</v>
      </c>
      <c r="B2029" s="444" t="s">
        <v>4736</v>
      </c>
      <c r="C2029" s="445"/>
      <c r="D2029" s="446" t="s">
        <v>679</v>
      </c>
      <c r="E2029" s="446" t="s">
        <v>168</v>
      </c>
      <c r="F2029" s="446" t="s">
        <v>671</v>
      </c>
      <c r="G2029" s="447">
        <v>6</v>
      </c>
      <c r="H2029" s="448">
        <v>3.85</v>
      </c>
      <c r="I2029" s="447">
        <v>23.07</v>
      </c>
      <c r="J2029" s="460">
        <v>6</v>
      </c>
      <c r="K2029" s="448">
        <v>0.45</v>
      </c>
      <c r="L2029" s="448">
        <v>2.7</v>
      </c>
      <c r="M2029" s="448">
        <f t="shared" si="62"/>
        <v>-20.37</v>
      </c>
      <c r="N2029" s="448">
        <f t="shared" si="63"/>
        <v>-88.3</v>
      </c>
      <c r="O2029" s="461"/>
    </row>
    <row r="2030" s="419" customFormat="1" customHeight="1" spans="1:15">
      <c r="A2030" s="443" t="s">
        <v>4737</v>
      </c>
      <c r="B2030" s="444" t="s">
        <v>4738</v>
      </c>
      <c r="C2030" s="445"/>
      <c r="D2030" s="446" t="s">
        <v>1934</v>
      </c>
      <c r="E2030" s="446" t="s">
        <v>672</v>
      </c>
      <c r="F2030" s="446" t="s">
        <v>671</v>
      </c>
      <c r="G2030" s="447">
        <v>4</v>
      </c>
      <c r="H2030" s="448">
        <v>8</v>
      </c>
      <c r="I2030" s="447">
        <v>32</v>
      </c>
      <c r="J2030" s="460">
        <v>4</v>
      </c>
      <c r="K2030" s="448">
        <v>2.25</v>
      </c>
      <c r="L2030" s="448">
        <v>9</v>
      </c>
      <c r="M2030" s="448">
        <f t="shared" si="62"/>
        <v>-23</v>
      </c>
      <c r="N2030" s="448">
        <f t="shared" si="63"/>
        <v>-71.88</v>
      </c>
      <c r="O2030" s="461"/>
    </row>
    <row r="2031" s="419" customFormat="1" customHeight="1" spans="1:15">
      <c r="A2031" s="443" t="s">
        <v>4739</v>
      </c>
      <c r="B2031" s="444" t="s">
        <v>4740</v>
      </c>
      <c r="C2031" s="445"/>
      <c r="D2031" s="446" t="s">
        <v>1934</v>
      </c>
      <c r="E2031" s="446" t="s">
        <v>672</v>
      </c>
      <c r="F2031" s="446" t="s">
        <v>671</v>
      </c>
      <c r="G2031" s="447">
        <v>21.2</v>
      </c>
      <c r="H2031" s="448">
        <v>17.7</v>
      </c>
      <c r="I2031" s="447">
        <v>375.21</v>
      </c>
      <c r="J2031" s="460">
        <v>21.2</v>
      </c>
      <c r="K2031" s="448">
        <v>4.97</v>
      </c>
      <c r="L2031" s="448">
        <v>105.36</v>
      </c>
      <c r="M2031" s="448">
        <f t="shared" si="62"/>
        <v>-269.85</v>
      </c>
      <c r="N2031" s="448">
        <f t="shared" si="63"/>
        <v>-71.92</v>
      </c>
      <c r="O2031" s="461"/>
    </row>
    <row r="2032" s="419" customFormat="1" customHeight="1" spans="1:15">
      <c r="A2032" s="443" t="s">
        <v>4741</v>
      </c>
      <c r="B2032" s="444" t="s">
        <v>4742</v>
      </c>
      <c r="C2032" s="445"/>
      <c r="D2032" s="446" t="s">
        <v>1934</v>
      </c>
      <c r="E2032" s="446" t="s">
        <v>672</v>
      </c>
      <c r="F2032" s="446" t="s">
        <v>671</v>
      </c>
      <c r="G2032" s="447">
        <v>20</v>
      </c>
      <c r="H2032" s="448">
        <v>19.03</v>
      </c>
      <c r="I2032" s="447">
        <v>380.53</v>
      </c>
      <c r="J2032" s="460">
        <v>20</v>
      </c>
      <c r="K2032" s="448">
        <v>5.35</v>
      </c>
      <c r="L2032" s="448">
        <v>107</v>
      </c>
      <c r="M2032" s="448">
        <f t="shared" si="62"/>
        <v>-273.53</v>
      </c>
      <c r="N2032" s="448">
        <f t="shared" si="63"/>
        <v>-71.88</v>
      </c>
      <c r="O2032" s="461"/>
    </row>
    <row r="2033" s="419" customFormat="1" customHeight="1" spans="1:15">
      <c r="A2033" s="443" t="s">
        <v>4743</v>
      </c>
      <c r="B2033" s="444" t="s">
        <v>4744</v>
      </c>
      <c r="C2033" s="445"/>
      <c r="D2033" s="446" t="s">
        <v>1934</v>
      </c>
      <c r="E2033" s="446" t="s">
        <v>672</v>
      </c>
      <c r="F2033" s="446" t="s">
        <v>671</v>
      </c>
      <c r="G2033" s="447">
        <v>32</v>
      </c>
      <c r="H2033" s="448">
        <v>26.55</v>
      </c>
      <c r="I2033" s="447">
        <v>849.56</v>
      </c>
      <c r="J2033" s="460">
        <v>32</v>
      </c>
      <c r="K2033" s="448">
        <v>7.46</v>
      </c>
      <c r="L2033" s="448">
        <v>238.72</v>
      </c>
      <c r="M2033" s="448">
        <f t="shared" si="62"/>
        <v>-610.84</v>
      </c>
      <c r="N2033" s="448">
        <f t="shared" si="63"/>
        <v>-71.9</v>
      </c>
      <c r="O2033" s="461"/>
    </row>
    <row r="2034" s="419" customFormat="1" customHeight="1" spans="1:15">
      <c r="A2034" s="443" t="s">
        <v>4745</v>
      </c>
      <c r="B2034" s="444" t="s">
        <v>4746</v>
      </c>
      <c r="C2034" s="445"/>
      <c r="D2034" s="446" t="s">
        <v>1934</v>
      </c>
      <c r="E2034" s="446" t="s">
        <v>672</v>
      </c>
      <c r="F2034" s="446" t="s">
        <v>671</v>
      </c>
      <c r="G2034" s="447">
        <v>16</v>
      </c>
      <c r="H2034" s="448">
        <v>99.56</v>
      </c>
      <c r="I2034" s="447">
        <v>1592.92</v>
      </c>
      <c r="J2034" s="460">
        <v>16</v>
      </c>
      <c r="K2034" s="448">
        <v>27.98</v>
      </c>
      <c r="L2034" s="448">
        <v>447.68</v>
      </c>
      <c r="M2034" s="448">
        <f t="shared" si="62"/>
        <v>-1145.24</v>
      </c>
      <c r="N2034" s="448">
        <f t="shared" si="63"/>
        <v>-71.9</v>
      </c>
      <c r="O2034" s="461"/>
    </row>
    <row r="2035" s="419" customFormat="1" customHeight="1" spans="1:15">
      <c r="A2035" s="443" t="s">
        <v>4747</v>
      </c>
      <c r="B2035" s="444" t="s">
        <v>4748</v>
      </c>
      <c r="C2035" s="445"/>
      <c r="D2035" s="446" t="s">
        <v>679</v>
      </c>
      <c r="E2035" s="446" t="s">
        <v>168</v>
      </c>
      <c r="F2035" s="446" t="s">
        <v>671</v>
      </c>
      <c r="G2035" s="447">
        <v>10</v>
      </c>
      <c r="H2035" s="448">
        <v>5.17</v>
      </c>
      <c r="I2035" s="447">
        <v>51.67</v>
      </c>
      <c r="J2035" s="460">
        <v>10</v>
      </c>
      <c r="K2035" s="448">
        <v>0.6</v>
      </c>
      <c r="L2035" s="448">
        <v>6</v>
      </c>
      <c r="M2035" s="448">
        <f t="shared" si="62"/>
        <v>-45.67</v>
      </c>
      <c r="N2035" s="448">
        <f t="shared" si="63"/>
        <v>-88.39</v>
      </c>
      <c r="O2035" s="461"/>
    </row>
    <row r="2036" s="419" customFormat="1" customHeight="1" spans="1:15">
      <c r="A2036" s="443" t="s">
        <v>4749</v>
      </c>
      <c r="B2036" s="444" t="s">
        <v>4750</v>
      </c>
      <c r="C2036" s="445"/>
      <c r="D2036" s="446" t="s">
        <v>679</v>
      </c>
      <c r="E2036" s="446" t="s">
        <v>168</v>
      </c>
      <c r="F2036" s="446" t="s">
        <v>671</v>
      </c>
      <c r="G2036" s="447">
        <v>2</v>
      </c>
      <c r="H2036" s="448">
        <v>12.82</v>
      </c>
      <c r="I2036" s="447">
        <v>25.64</v>
      </c>
      <c r="J2036" s="460">
        <v>2</v>
      </c>
      <c r="K2036" s="448">
        <v>1.49</v>
      </c>
      <c r="L2036" s="448">
        <v>2.98</v>
      </c>
      <c r="M2036" s="448">
        <f t="shared" si="62"/>
        <v>-22.66</v>
      </c>
      <c r="N2036" s="448">
        <f t="shared" si="63"/>
        <v>-88.38</v>
      </c>
      <c r="O2036" s="461"/>
    </row>
    <row r="2037" s="419" customFormat="1" customHeight="1" spans="1:15">
      <c r="A2037" s="443" t="s">
        <v>4751</v>
      </c>
      <c r="B2037" s="444" t="s">
        <v>4752</v>
      </c>
      <c r="C2037" s="445"/>
      <c r="D2037" s="446" t="s">
        <v>679</v>
      </c>
      <c r="E2037" s="446" t="s">
        <v>168</v>
      </c>
      <c r="F2037" s="446" t="s">
        <v>671</v>
      </c>
      <c r="G2037" s="447">
        <v>10</v>
      </c>
      <c r="H2037" s="448">
        <v>8.12</v>
      </c>
      <c r="I2037" s="447">
        <v>81.19</v>
      </c>
      <c r="J2037" s="460">
        <v>10</v>
      </c>
      <c r="K2037" s="448">
        <v>0.95</v>
      </c>
      <c r="L2037" s="448">
        <v>9.5</v>
      </c>
      <c r="M2037" s="448">
        <f t="shared" si="62"/>
        <v>-71.69</v>
      </c>
      <c r="N2037" s="448">
        <f t="shared" si="63"/>
        <v>-88.3</v>
      </c>
      <c r="O2037" s="461"/>
    </row>
    <row r="2038" s="419" customFormat="1" customHeight="1" spans="1:15">
      <c r="A2038" s="443" t="s">
        <v>4753</v>
      </c>
      <c r="B2038" s="444" t="s">
        <v>4754</v>
      </c>
      <c r="C2038" s="445"/>
      <c r="D2038" s="446" t="s">
        <v>679</v>
      </c>
      <c r="E2038" s="446" t="s">
        <v>672</v>
      </c>
      <c r="F2038" s="446" t="s">
        <v>671</v>
      </c>
      <c r="G2038" s="447">
        <v>18</v>
      </c>
      <c r="H2038" s="448">
        <v>4.4</v>
      </c>
      <c r="I2038" s="447">
        <v>79.22</v>
      </c>
      <c r="J2038" s="460">
        <v>18</v>
      </c>
      <c r="K2038" s="448">
        <v>1.24</v>
      </c>
      <c r="L2038" s="448">
        <v>22.32</v>
      </c>
      <c r="M2038" s="448">
        <f t="shared" si="62"/>
        <v>-56.9</v>
      </c>
      <c r="N2038" s="448">
        <f t="shared" si="63"/>
        <v>-71.83</v>
      </c>
      <c r="O2038" s="461"/>
    </row>
    <row r="2039" s="419" customFormat="1" customHeight="1" spans="1:15">
      <c r="A2039" s="443" t="s">
        <v>4755</v>
      </c>
      <c r="B2039" s="444" t="s">
        <v>4756</v>
      </c>
      <c r="C2039" s="445"/>
      <c r="D2039" s="446" t="s">
        <v>679</v>
      </c>
      <c r="E2039" s="446" t="s">
        <v>168</v>
      </c>
      <c r="F2039" s="446" t="s">
        <v>671</v>
      </c>
      <c r="G2039" s="447">
        <v>23</v>
      </c>
      <c r="H2039" s="448">
        <v>4.97</v>
      </c>
      <c r="I2039" s="447">
        <v>114.24</v>
      </c>
      <c r="J2039" s="460">
        <v>23</v>
      </c>
      <c r="K2039" s="448">
        <v>0.58</v>
      </c>
      <c r="L2039" s="448">
        <v>13.34</v>
      </c>
      <c r="M2039" s="448">
        <f t="shared" si="62"/>
        <v>-100.9</v>
      </c>
      <c r="N2039" s="448">
        <f t="shared" si="63"/>
        <v>-88.32</v>
      </c>
      <c r="O2039" s="461"/>
    </row>
    <row r="2040" s="419" customFormat="1" customHeight="1" spans="1:15">
      <c r="A2040" s="443" t="s">
        <v>4757</v>
      </c>
      <c r="B2040" s="444" t="s">
        <v>4758</v>
      </c>
      <c r="C2040" s="445"/>
      <c r="D2040" s="446" t="s">
        <v>679</v>
      </c>
      <c r="E2040" s="446" t="s">
        <v>168</v>
      </c>
      <c r="F2040" s="446" t="s">
        <v>671</v>
      </c>
      <c r="G2040" s="447">
        <v>7</v>
      </c>
      <c r="H2040" s="448">
        <v>9.73</v>
      </c>
      <c r="I2040" s="447">
        <v>68.14</v>
      </c>
      <c r="J2040" s="460">
        <v>7</v>
      </c>
      <c r="K2040" s="448">
        <v>1.13</v>
      </c>
      <c r="L2040" s="448">
        <v>7.91</v>
      </c>
      <c r="M2040" s="448">
        <f t="shared" si="62"/>
        <v>-60.23</v>
      </c>
      <c r="N2040" s="448">
        <f t="shared" si="63"/>
        <v>-88.39</v>
      </c>
      <c r="O2040" s="461"/>
    </row>
    <row r="2041" s="419" customFormat="1" customHeight="1" spans="1:15">
      <c r="A2041" s="443" t="s">
        <v>4759</v>
      </c>
      <c r="B2041" s="444" t="s">
        <v>4760</v>
      </c>
      <c r="C2041" s="445"/>
      <c r="D2041" s="446" t="s">
        <v>679</v>
      </c>
      <c r="E2041" s="446" t="s">
        <v>168</v>
      </c>
      <c r="F2041" s="446" t="s">
        <v>671</v>
      </c>
      <c r="G2041" s="447">
        <v>4</v>
      </c>
      <c r="H2041" s="448">
        <v>50.22</v>
      </c>
      <c r="I2041" s="447">
        <v>200.87</v>
      </c>
      <c r="J2041" s="460">
        <v>4</v>
      </c>
      <c r="K2041" s="448">
        <v>5.85</v>
      </c>
      <c r="L2041" s="448">
        <v>23.4</v>
      </c>
      <c r="M2041" s="448">
        <f t="shared" si="62"/>
        <v>-177.47</v>
      </c>
      <c r="N2041" s="448">
        <f t="shared" si="63"/>
        <v>-88.35</v>
      </c>
      <c r="O2041" s="461"/>
    </row>
    <row r="2042" s="419" customFormat="1" customHeight="1" spans="1:15">
      <c r="A2042" s="443" t="s">
        <v>4761</v>
      </c>
      <c r="B2042" s="444" t="s">
        <v>4762</v>
      </c>
      <c r="C2042" s="445"/>
      <c r="D2042" s="446" t="s">
        <v>679</v>
      </c>
      <c r="E2042" s="446" t="s">
        <v>168</v>
      </c>
      <c r="F2042" s="446" t="s">
        <v>671</v>
      </c>
      <c r="G2042" s="447">
        <v>1</v>
      </c>
      <c r="H2042" s="448">
        <v>8.62</v>
      </c>
      <c r="I2042" s="447">
        <v>8.62</v>
      </c>
      <c r="J2042" s="460">
        <v>1</v>
      </c>
      <c r="K2042" s="448">
        <v>1</v>
      </c>
      <c r="L2042" s="448">
        <v>1</v>
      </c>
      <c r="M2042" s="448">
        <f t="shared" si="62"/>
        <v>-7.62</v>
      </c>
      <c r="N2042" s="448">
        <f t="shared" si="63"/>
        <v>-88.4</v>
      </c>
      <c r="O2042" s="461"/>
    </row>
    <row r="2043" s="419" customFormat="1" customHeight="1" spans="1:15">
      <c r="A2043" s="443" t="s">
        <v>4763</v>
      </c>
      <c r="B2043" s="444" t="s">
        <v>4764</v>
      </c>
      <c r="C2043" s="445"/>
      <c r="D2043" s="446" t="s">
        <v>679</v>
      </c>
      <c r="E2043" s="446" t="s">
        <v>168</v>
      </c>
      <c r="F2043" s="446" t="s">
        <v>671</v>
      </c>
      <c r="G2043" s="447">
        <v>2</v>
      </c>
      <c r="H2043" s="448">
        <v>6.84</v>
      </c>
      <c r="I2043" s="447">
        <v>13.68</v>
      </c>
      <c r="J2043" s="460">
        <v>2</v>
      </c>
      <c r="K2043" s="448">
        <v>0.8</v>
      </c>
      <c r="L2043" s="448">
        <v>1.6</v>
      </c>
      <c r="M2043" s="448">
        <f t="shared" si="62"/>
        <v>-12.08</v>
      </c>
      <c r="N2043" s="448">
        <f t="shared" si="63"/>
        <v>-88.3</v>
      </c>
      <c r="O2043" s="461"/>
    </row>
    <row r="2044" s="419" customFormat="1" customHeight="1" spans="1:15">
      <c r="A2044" s="443" t="s">
        <v>4765</v>
      </c>
      <c r="B2044" s="444" t="s">
        <v>4766</v>
      </c>
      <c r="C2044" s="445"/>
      <c r="D2044" s="446" t="s">
        <v>679</v>
      </c>
      <c r="E2044" s="446" t="s">
        <v>168</v>
      </c>
      <c r="F2044" s="446" t="s">
        <v>671</v>
      </c>
      <c r="G2044" s="447">
        <v>2</v>
      </c>
      <c r="H2044" s="448">
        <v>6.84</v>
      </c>
      <c r="I2044" s="447">
        <v>13.68</v>
      </c>
      <c r="J2044" s="460">
        <v>2</v>
      </c>
      <c r="K2044" s="448">
        <v>0.8</v>
      </c>
      <c r="L2044" s="448">
        <v>1.6</v>
      </c>
      <c r="M2044" s="448">
        <f t="shared" si="62"/>
        <v>-12.08</v>
      </c>
      <c r="N2044" s="448">
        <f t="shared" si="63"/>
        <v>-88.3</v>
      </c>
      <c r="O2044" s="461"/>
    </row>
    <row r="2045" s="419" customFormat="1" customHeight="1" spans="1:15">
      <c r="A2045" s="443" t="s">
        <v>4767</v>
      </c>
      <c r="B2045" s="444" t="s">
        <v>4768</v>
      </c>
      <c r="C2045" s="445"/>
      <c r="D2045" s="446" t="s">
        <v>679</v>
      </c>
      <c r="E2045" s="446" t="s">
        <v>168</v>
      </c>
      <c r="F2045" s="446" t="s">
        <v>671</v>
      </c>
      <c r="G2045" s="447">
        <v>10</v>
      </c>
      <c r="H2045" s="448">
        <v>1.71</v>
      </c>
      <c r="I2045" s="447">
        <v>17.09</v>
      </c>
      <c r="J2045" s="460">
        <v>10</v>
      </c>
      <c r="K2045" s="448">
        <v>0.2</v>
      </c>
      <c r="L2045" s="448">
        <v>2</v>
      </c>
      <c r="M2045" s="448">
        <f t="shared" si="62"/>
        <v>-15.09</v>
      </c>
      <c r="N2045" s="448">
        <f t="shared" si="63"/>
        <v>-88.3</v>
      </c>
      <c r="O2045" s="461"/>
    </row>
    <row r="2046" s="419" customFormat="1" customHeight="1" spans="1:15">
      <c r="A2046" s="443" t="s">
        <v>4769</v>
      </c>
      <c r="B2046" s="444" t="s">
        <v>4770</v>
      </c>
      <c r="C2046" s="445"/>
      <c r="D2046" s="446" t="s">
        <v>679</v>
      </c>
      <c r="E2046" s="446" t="s">
        <v>168</v>
      </c>
      <c r="F2046" s="446" t="s">
        <v>671</v>
      </c>
      <c r="G2046" s="447">
        <v>1</v>
      </c>
      <c r="H2046" s="448">
        <v>2.56</v>
      </c>
      <c r="I2046" s="447">
        <v>2.56</v>
      </c>
      <c r="J2046" s="460">
        <v>1</v>
      </c>
      <c r="K2046" s="448">
        <v>0.3</v>
      </c>
      <c r="L2046" s="448">
        <v>0.3</v>
      </c>
      <c r="M2046" s="448">
        <f t="shared" si="62"/>
        <v>-2.26</v>
      </c>
      <c r="N2046" s="448">
        <f t="shared" si="63"/>
        <v>-88.28</v>
      </c>
      <c r="O2046" s="461"/>
    </row>
    <row r="2047" s="419" customFormat="1" customHeight="1" spans="1:15">
      <c r="A2047" s="443" t="s">
        <v>4771</v>
      </c>
      <c r="B2047" s="444" t="s">
        <v>4772</v>
      </c>
      <c r="C2047" s="445"/>
      <c r="D2047" s="446" t="s">
        <v>679</v>
      </c>
      <c r="E2047" s="446" t="s">
        <v>168</v>
      </c>
      <c r="F2047" s="446" t="s">
        <v>671</v>
      </c>
      <c r="G2047" s="447">
        <v>100</v>
      </c>
      <c r="H2047" s="448">
        <v>0.58</v>
      </c>
      <c r="I2047" s="447">
        <v>58.19</v>
      </c>
      <c r="J2047" s="460">
        <v>100</v>
      </c>
      <c r="K2047" s="448">
        <v>0.07</v>
      </c>
      <c r="L2047" s="448">
        <v>7</v>
      </c>
      <c r="M2047" s="448">
        <f t="shared" si="62"/>
        <v>-51.19</v>
      </c>
      <c r="N2047" s="448">
        <f t="shared" si="63"/>
        <v>-87.97</v>
      </c>
      <c r="O2047" s="461"/>
    </row>
    <row r="2048" s="419" customFormat="1" customHeight="1" spans="1:15">
      <c r="A2048" s="443" t="s">
        <v>4773</v>
      </c>
      <c r="B2048" s="444" t="s">
        <v>4774</v>
      </c>
      <c r="C2048" s="445"/>
      <c r="D2048" s="446" t="s">
        <v>679</v>
      </c>
      <c r="E2048" s="446" t="s">
        <v>168</v>
      </c>
      <c r="F2048" s="446" t="s">
        <v>671</v>
      </c>
      <c r="G2048" s="447">
        <v>2</v>
      </c>
      <c r="H2048" s="448">
        <v>24.14</v>
      </c>
      <c r="I2048" s="447">
        <v>48.28</v>
      </c>
      <c r="J2048" s="460">
        <v>2</v>
      </c>
      <c r="K2048" s="448">
        <v>2.81</v>
      </c>
      <c r="L2048" s="448">
        <v>5.62</v>
      </c>
      <c r="M2048" s="448">
        <f t="shared" si="62"/>
        <v>-42.66</v>
      </c>
      <c r="N2048" s="448">
        <f t="shared" si="63"/>
        <v>-88.36</v>
      </c>
      <c r="O2048" s="461"/>
    </row>
    <row r="2049" s="419" customFormat="1" customHeight="1" spans="1:15">
      <c r="A2049" s="443" t="s">
        <v>4775</v>
      </c>
      <c r="B2049" s="444" t="s">
        <v>4776</v>
      </c>
      <c r="C2049" s="445"/>
      <c r="D2049" s="446" t="s">
        <v>679</v>
      </c>
      <c r="E2049" s="446" t="s">
        <v>675</v>
      </c>
      <c r="F2049" s="446" t="s">
        <v>671</v>
      </c>
      <c r="G2049" s="447">
        <v>1</v>
      </c>
      <c r="H2049" s="448">
        <v>15.38</v>
      </c>
      <c r="I2049" s="447">
        <v>15.38</v>
      </c>
      <c r="J2049" s="460">
        <v>1</v>
      </c>
      <c r="K2049" s="448">
        <v>3.59</v>
      </c>
      <c r="L2049" s="448">
        <v>3.59</v>
      </c>
      <c r="M2049" s="448">
        <f t="shared" si="62"/>
        <v>-11.79</v>
      </c>
      <c r="N2049" s="448">
        <f t="shared" si="63"/>
        <v>-76.66</v>
      </c>
      <c r="O2049" s="461"/>
    </row>
    <row r="2050" s="419" customFormat="1" customHeight="1" spans="1:15">
      <c r="A2050" s="443" t="s">
        <v>4777</v>
      </c>
      <c r="B2050" s="444" t="s">
        <v>4778</v>
      </c>
      <c r="C2050" s="445"/>
      <c r="D2050" s="446" t="s">
        <v>679</v>
      </c>
      <c r="E2050" s="446" t="s">
        <v>675</v>
      </c>
      <c r="F2050" s="446" t="s">
        <v>671</v>
      </c>
      <c r="G2050" s="447">
        <v>4</v>
      </c>
      <c r="H2050" s="448">
        <v>10.45</v>
      </c>
      <c r="I2050" s="447">
        <v>41.78</v>
      </c>
      <c r="J2050" s="460">
        <v>4</v>
      </c>
      <c r="K2050" s="448">
        <v>2.44</v>
      </c>
      <c r="L2050" s="448">
        <v>9.76</v>
      </c>
      <c r="M2050" s="448">
        <f t="shared" si="62"/>
        <v>-32.02</v>
      </c>
      <c r="N2050" s="448">
        <f t="shared" si="63"/>
        <v>-76.64</v>
      </c>
      <c r="O2050" s="461"/>
    </row>
    <row r="2051" s="419" customFormat="1" customHeight="1" spans="1:15">
      <c r="A2051" s="443" t="s">
        <v>4779</v>
      </c>
      <c r="B2051" s="444" t="s">
        <v>4780</v>
      </c>
      <c r="C2051" s="445"/>
      <c r="D2051" s="446" t="s">
        <v>679</v>
      </c>
      <c r="E2051" s="446" t="s">
        <v>675</v>
      </c>
      <c r="F2051" s="446" t="s">
        <v>671</v>
      </c>
      <c r="G2051" s="447">
        <v>6</v>
      </c>
      <c r="H2051" s="448">
        <v>18.81</v>
      </c>
      <c r="I2051" s="447">
        <v>112.84</v>
      </c>
      <c r="J2051" s="460">
        <v>6</v>
      </c>
      <c r="K2051" s="448">
        <v>4.4</v>
      </c>
      <c r="L2051" s="448">
        <v>26.4</v>
      </c>
      <c r="M2051" s="448">
        <f t="shared" si="62"/>
        <v>-86.44</v>
      </c>
      <c r="N2051" s="448">
        <f t="shared" si="63"/>
        <v>-76.6</v>
      </c>
      <c r="O2051" s="461"/>
    </row>
    <row r="2052" s="419" customFormat="1" customHeight="1" spans="1:15">
      <c r="A2052" s="443" t="s">
        <v>4781</v>
      </c>
      <c r="B2052" s="444" t="s">
        <v>4782</v>
      </c>
      <c r="C2052" s="445"/>
      <c r="D2052" s="446" t="s">
        <v>679</v>
      </c>
      <c r="E2052" s="446" t="s">
        <v>675</v>
      </c>
      <c r="F2052" s="446" t="s">
        <v>671</v>
      </c>
      <c r="G2052" s="447">
        <v>25</v>
      </c>
      <c r="H2052" s="448">
        <v>0.96</v>
      </c>
      <c r="I2052" s="447">
        <v>24.07</v>
      </c>
      <c r="J2052" s="460">
        <v>25</v>
      </c>
      <c r="K2052" s="448">
        <v>0.22</v>
      </c>
      <c r="L2052" s="448">
        <v>5.5</v>
      </c>
      <c r="M2052" s="448">
        <f t="shared" si="62"/>
        <v>-18.57</v>
      </c>
      <c r="N2052" s="448">
        <f t="shared" si="63"/>
        <v>-77.15</v>
      </c>
      <c r="O2052" s="461"/>
    </row>
    <row r="2053" s="419" customFormat="1" customHeight="1" spans="1:15">
      <c r="A2053" s="443" t="s">
        <v>4783</v>
      </c>
      <c r="B2053" s="444" t="s">
        <v>4784</v>
      </c>
      <c r="C2053" s="445"/>
      <c r="D2053" s="446" t="s">
        <v>679</v>
      </c>
      <c r="E2053" s="446" t="s">
        <v>675</v>
      </c>
      <c r="F2053" s="446" t="s">
        <v>671</v>
      </c>
      <c r="G2053" s="447">
        <v>16</v>
      </c>
      <c r="H2053" s="448">
        <v>0.85</v>
      </c>
      <c r="I2053" s="447">
        <v>13.67</v>
      </c>
      <c r="J2053" s="460">
        <v>16</v>
      </c>
      <c r="K2053" s="448">
        <v>0.2</v>
      </c>
      <c r="L2053" s="448">
        <v>3.2</v>
      </c>
      <c r="M2053" s="448">
        <f t="shared" si="62"/>
        <v>-10.47</v>
      </c>
      <c r="N2053" s="448">
        <f t="shared" si="63"/>
        <v>-76.59</v>
      </c>
      <c r="O2053" s="461"/>
    </row>
    <row r="2054" s="419" customFormat="1" customHeight="1" spans="1:15">
      <c r="A2054" s="443" t="s">
        <v>4785</v>
      </c>
      <c r="B2054" s="444" t="s">
        <v>4786</v>
      </c>
      <c r="C2054" s="445"/>
      <c r="D2054" s="446" t="s">
        <v>679</v>
      </c>
      <c r="E2054" s="446" t="s">
        <v>675</v>
      </c>
      <c r="F2054" s="446" t="s">
        <v>671</v>
      </c>
      <c r="G2054" s="447">
        <v>25</v>
      </c>
      <c r="H2054" s="448">
        <v>2.27</v>
      </c>
      <c r="I2054" s="447">
        <v>56.67</v>
      </c>
      <c r="J2054" s="460">
        <v>25</v>
      </c>
      <c r="K2054" s="448">
        <v>0.53</v>
      </c>
      <c r="L2054" s="448">
        <v>13.25</v>
      </c>
      <c r="M2054" s="448">
        <f t="shared" si="62"/>
        <v>-43.42</v>
      </c>
      <c r="N2054" s="448">
        <f t="shared" si="63"/>
        <v>-76.62</v>
      </c>
      <c r="O2054" s="461"/>
    </row>
    <row r="2055" s="419" customFormat="1" customHeight="1" spans="1:15">
      <c r="A2055" s="443" t="s">
        <v>4787</v>
      </c>
      <c r="B2055" s="444" t="s">
        <v>4788</v>
      </c>
      <c r="C2055" s="445"/>
      <c r="D2055" s="446" t="s">
        <v>679</v>
      </c>
      <c r="E2055" s="446" t="s">
        <v>675</v>
      </c>
      <c r="F2055" s="446" t="s">
        <v>671</v>
      </c>
      <c r="G2055" s="447">
        <v>1</v>
      </c>
      <c r="H2055" s="448">
        <v>15.39</v>
      </c>
      <c r="I2055" s="447">
        <v>15.39</v>
      </c>
      <c r="J2055" s="460">
        <v>1</v>
      </c>
      <c r="K2055" s="448">
        <v>3.59</v>
      </c>
      <c r="L2055" s="448">
        <v>3.59</v>
      </c>
      <c r="M2055" s="448">
        <f t="shared" si="62"/>
        <v>-11.8</v>
      </c>
      <c r="N2055" s="448">
        <f t="shared" si="63"/>
        <v>-76.67</v>
      </c>
      <c r="O2055" s="461"/>
    </row>
    <row r="2056" s="419" customFormat="1" customHeight="1" spans="1:15">
      <c r="A2056" s="443" t="s">
        <v>4789</v>
      </c>
      <c r="B2056" s="444" t="s">
        <v>4790</v>
      </c>
      <c r="C2056" s="445"/>
      <c r="D2056" s="446" t="s">
        <v>679</v>
      </c>
      <c r="E2056" s="446" t="s">
        <v>675</v>
      </c>
      <c r="F2056" s="446" t="s">
        <v>671</v>
      </c>
      <c r="G2056" s="447">
        <v>1</v>
      </c>
      <c r="H2056" s="448">
        <v>15.39</v>
      </c>
      <c r="I2056" s="447">
        <v>15.39</v>
      </c>
      <c r="J2056" s="460">
        <v>1</v>
      </c>
      <c r="K2056" s="448">
        <v>3.59</v>
      </c>
      <c r="L2056" s="448">
        <v>3.59</v>
      </c>
      <c r="M2056" s="448">
        <f t="shared" ref="M2056:M2119" si="64">L2056-I2056</f>
        <v>-11.8</v>
      </c>
      <c r="N2056" s="448">
        <f t="shared" ref="N2056:N2119" si="65">IF(I2056=0,0,ROUND(M2056/I2056*100,2))</f>
        <v>-76.67</v>
      </c>
      <c r="O2056" s="461"/>
    </row>
    <row r="2057" s="419" customFormat="1" customHeight="1" spans="1:15">
      <c r="A2057" s="443" t="s">
        <v>4791</v>
      </c>
      <c r="B2057" s="444" t="s">
        <v>4792</v>
      </c>
      <c r="C2057" s="445"/>
      <c r="D2057" s="446" t="s">
        <v>679</v>
      </c>
      <c r="E2057" s="446" t="s">
        <v>675</v>
      </c>
      <c r="F2057" s="446" t="s">
        <v>671</v>
      </c>
      <c r="G2057" s="447">
        <v>6</v>
      </c>
      <c r="H2057" s="448">
        <v>25.78</v>
      </c>
      <c r="I2057" s="447">
        <v>154.66</v>
      </c>
      <c r="J2057" s="460">
        <v>6</v>
      </c>
      <c r="K2057" s="448">
        <v>6.02</v>
      </c>
      <c r="L2057" s="448">
        <v>36.12</v>
      </c>
      <c r="M2057" s="448">
        <f t="shared" si="64"/>
        <v>-118.54</v>
      </c>
      <c r="N2057" s="448">
        <f t="shared" si="65"/>
        <v>-76.65</v>
      </c>
      <c r="O2057" s="461"/>
    </row>
    <row r="2058" s="419" customFormat="1" customHeight="1" spans="1:15">
      <c r="A2058" s="443" t="s">
        <v>4793</v>
      </c>
      <c r="B2058" s="444" t="s">
        <v>4794</v>
      </c>
      <c r="C2058" s="445"/>
      <c r="D2058" s="446" t="s">
        <v>679</v>
      </c>
      <c r="E2058" s="446" t="s">
        <v>675</v>
      </c>
      <c r="F2058" s="446" t="s">
        <v>671</v>
      </c>
      <c r="G2058" s="447">
        <v>1</v>
      </c>
      <c r="H2058" s="448">
        <v>10.26</v>
      </c>
      <c r="I2058" s="447">
        <v>10.26</v>
      </c>
      <c r="J2058" s="460">
        <v>1</v>
      </c>
      <c r="K2058" s="448">
        <v>2.4</v>
      </c>
      <c r="L2058" s="448">
        <v>2.4</v>
      </c>
      <c r="M2058" s="448">
        <f t="shared" si="64"/>
        <v>-7.86</v>
      </c>
      <c r="N2058" s="448">
        <f t="shared" si="65"/>
        <v>-76.61</v>
      </c>
      <c r="O2058" s="461"/>
    </row>
    <row r="2059" s="419" customFormat="1" customHeight="1" spans="1:15">
      <c r="A2059" s="443" t="s">
        <v>4795</v>
      </c>
      <c r="B2059" s="444" t="s">
        <v>4796</v>
      </c>
      <c r="C2059" s="445"/>
      <c r="D2059" s="446" t="s">
        <v>679</v>
      </c>
      <c r="E2059" s="446" t="s">
        <v>675</v>
      </c>
      <c r="F2059" s="446" t="s">
        <v>671</v>
      </c>
      <c r="G2059" s="447">
        <v>29</v>
      </c>
      <c r="H2059" s="448">
        <v>1.28</v>
      </c>
      <c r="I2059" s="447">
        <v>37.19</v>
      </c>
      <c r="J2059" s="460">
        <v>29</v>
      </c>
      <c r="K2059" s="448">
        <v>0.3</v>
      </c>
      <c r="L2059" s="448">
        <v>8.7</v>
      </c>
      <c r="M2059" s="448">
        <f t="shared" si="64"/>
        <v>-28.49</v>
      </c>
      <c r="N2059" s="448">
        <f t="shared" si="65"/>
        <v>-76.61</v>
      </c>
      <c r="O2059" s="461"/>
    </row>
    <row r="2060" s="419" customFormat="1" customHeight="1" spans="1:15">
      <c r="A2060" s="443" t="s">
        <v>4797</v>
      </c>
      <c r="B2060" s="444" t="s">
        <v>4798</v>
      </c>
      <c r="C2060" s="445"/>
      <c r="D2060" s="446" t="s">
        <v>679</v>
      </c>
      <c r="E2060" s="446" t="s">
        <v>675</v>
      </c>
      <c r="F2060" s="446" t="s">
        <v>671</v>
      </c>
      <c r="G2060" s="447">
        <v>20</v>
      </c>
      <c r="H2060" s="448">
        <v>0.69</v>
      </c>
      <c r="I2060" s="447">
        <v>13.7</v>
      </c>
      <c r="J2060" s="460">
        <v>20</v>
      </c>
      <c r="K2060" s="448">
        <v>0.16</v>
      </c>
      <c r="L2060" s="448">
        <v>3.2</v>
      </c>
      <c r="M2060" s="448">
        <f t="shared" si="64"/>
        <v>-10.5</v>
      </c>
      <c r="N2060" s="448">
        <f t="shared" si="65"/>
        <v>-76.64</v>
      </c>
      <c r="O2060" s="461"/>
    </row>
    <row r="2061" s="419" customFormat="1" customHeight="1" spans="1:15">
      <c r="A2061" s="443" t="s">
        <v>4799</v>
      </c>
      <c r="B2061" s="444" t="s">
        <v>4800</v>
      </c>
      <c r="C2061" s="445"/>
      <c r="D2061" s="446" t="s">
        <v>679</v>
      </c>
      <c r="E2061" s="446" t="s">
        <v>675</v>
      </c>
      <c r="F2061" s="446" t="s">
        <v>671</v>
      </c>
      <c r="G2061" s="447">
        <v>4</v>
      </c>
      <c r="H2061" s="448">
        <v>8.55</v>
      </c>
      <c r="I2061" s="447">
        <v>34.19</v>
      </c>
      <c r="J2061" s="460">
        <v>4</v>
      </c>
      <c r="K2061" s="448">
        <v>2</v>
      </c>
      <c r="L2061" s="448">
        <v>8</v>
      </c>
      <c r="M2061" s="448">
        <f t="shared" si="64"/>
        <v>-26.19</v>
      </c>
      <c r="N2061" s="448">
        <f t="shared" si="65"/>
        <v>-76.6</v>
      </c>
      <c r="O2061" s="461"/>
    </row>
    <row r="2062" s="419" customFormat="1" customHeight="1" spans="1:15">
      <c r="A2062" s="443" t="s">
        <v>4801</v>
      </c>
      <c r="B2062" s="444" t="s">
        <v>4802</v>
      </c>
      <c r="C2062" s="445"/>
      <c r="D2062" s="446" t="s">
        <v>679</v>
      </c>
      <c r="E2062" s="446" t="s">
        <v>675</v>
      </c>
      <c r="F2062" s="446" t="s">
        <v>671</v>
      </c>
      <c r="G2062" s="447">
        <v>3</v>
      </c>
      <c r="H2062" s="448">
        <v>182.41</v>
      </c>
      <c r="I2062" s="447">
        <v>547.23</v>
      </c>
      <c r="J2062" s="460">
        <v>3</v>
      </c>
      <c r="K2062" s="448">
        <v>42.62</v>
      </c>
      <c r="L2062" s="448">
        <v>127.86</v>
      </c>
      <c r="M2062" s="448">
        <f t="shared" si="64"/>
        <v>-419.37</v>
      </c>
      <c r="N2062" s="448">
        <f t="shared" si="65"/>
        <v>-76.64</v>
      </c>
      <c r="O2062" s="461"/>
    </row>
    <row r="2063" s="419" customFormat="1" customHeight="1" spans="1:15">
      <c r="A2063" s="443" t="s">
        <v>4803</v>
      </c>
      <c r="B2063" s="444" t="s">
        <v>4804</v>
      </c>
      <c r="C2063" s="445"/>
      <c r="D2063" s="446" t="s">
        <v>679</v>
      </c>
      <c r="E2063" s="446" t="s">
        <v>675</v>
      </c>
      <c r="F2063" s="446" t="s">
        <v>671</v>
      </c>
      <c r="G2063" s="447">
        <v>1</v>
      </c>
      <c r="H2063" s="448">
        <v>269.91</v>
      </c>
      <c r="I2063" s="447">
        <v>269.91</v>
      </c>
      <c r="J2063" s="460">
        <v>1</v>
      </c>
      <c r="K2063" s="448">
        <v>63.06</v>
      </c>
      <c r="L2063" s="448">
        <v>63.06</v>
      </c>
      <c r="M2063" s="448">
        <f t="shared" si="64"/>
        <v>-206.85</v>
      </c>
      <c r="N2063" s="448">
        <f t="shared" si="65"/>
        <v>-76.64</v>
      </c>
      <c r="O2063" s="461"/>
    </row>
    <row r="2064" s="419" customFormat="1" customHeight="1" spans="1:15">
      <c r="A2064" s="443" t="s">
        <v>4805</v>
      </c>
      <c r="B2064" s="444" t="s">
        <v>4806</v>
      </c>
      <c r="C2064" s="445"/>
      <c r="D2064" s="446" t="s">
        <v>679</v>
      </c>
      <c r="E2064" s="446" t="s">
        <v>675</v>
      </c>
      <c r="F2064" s="446" t="s">
        <v>671</v>
      </c>
      <c r="G2064" s="447">
        <v>1</v>
      </c>
      <c r="H2064" s="448">
        <v>487.18</v>
      </c>
      <c r="I2064" s="447">
        <v>487.18</v>
      </c>
      <c r="J2064" s="460">
        <v>1</v>
      </c>
      <c r="K2064" s="448">
        <v>113.83</v>
      </c>
      <c r="L2064" s="448">
        <v>113.83</v>
      </c>
      <c r="M2064" s="448">
        <f t="shared" si="64"/>
        <v>-373.35</v>
      </c>
      <c r="N2064" s="448">
        <f t="shared" si="65"/>
        <v>-76.63</v>
      </c>
      <c r="O2064" s="461"/>
    </row>
    <row r="2065" s="419" customFormat="1" customHeight="1" spans="1:15">
      <c r="A2065" s="443" t="s">
        <v>4807</v>
      </c>
      <c r="B2065" s="444" t="s">
        <v>4808</v>
      </c>
      <c r="C2065" s="445"/>
      <c r="D2065" s="446" t="s">
        <v>679</v>
      </c>
      <c r="E2065" s="446" t="s">
        <v>675</v>
      </c>
      <c r="F2065" s="446" t="s">
        <v>671</v>
      </c>
      <c r="G2065" s="447">
        <v>1</v>
      </c>
      <c r="H2065" s="448">
        <v>64.1</v>
      </c>
      <c r="I2065" s="447">
        <v>64.1</v>
      </c>
      <c r="J2065" s="460">
        <v>1</v>
      </c>
      <c r="K2065" s="448">
        <v>14.98</v>
      </c>
      <c r="L2065" s="448">
        <v>14.98</v>
      </c>
      <c r="M2065" s="448">
        <f t="shared" si="64"/>
        <v>-49.12</v>
      </c>
      <c r="N2065" s="448">
        <f t="shared" si="65"/>
        <v>-76.63</v>
      </c>
      <c r="O2065" s="461"/>
    </row>
    <row r="2066" s="419" customFormat="1" customHeight="1" spans="1:15">
      <c r="A2066" s="443" t="s">
        <v>4809</v>
      </c>
      <c r="B2066" s="444" t="s">
        <v>4810</v>
      </c>
      <c r="C2066" s="445"/>
      <c r="D2066" s="446" t="s">
        <v>679</v>
      </c>
      <c r="E2066" s="446" t="s">
        <v>675</v>
      </c>
      <c r="F2066" s="446" t="s">
        <v>671</v>
      </c>
      <c r="G2066" s="447">
        <v>2</v>
      </c>
      <c r="H2066" s="448">
        <v>188.04</v>
      </c>
      <c r="I2066" s="447">
        <v>376.08</v>
      </c>
      <c r="J2066" s="460">
        <v>2</v>
      </c>
      <c r="K2066" s="448">
        <v>43.93</v>
      </c>
      <c r="L2066" s="448">
        <v>87.86</v>
      </c>
      <c r="M2066" s="448">
        <f t="shared" si="64"/>
        <v>-288.22</v>
      </c>
      <c r="N2066" s="448">
        <f t="shared" si="65"/>
        <v>-76.64</v>
      </c>
      <c r="O2066" s="461"/>
    </row>
    <row r="2067" s="419" customFormat="1" customHeight="1" spans="1:15">
      <c r="A2067" s="443" t="s">
        <v>4811</v>
      </c>
      <c r="B2067" s="444" t="s">
        <v>4812</v>
      </c>
      <c r="C2067" s="445"/>
      <c r="D2067" s="446" t="s">
        <v>679</v>
      </c>
      <c r="E2067" s="446" t="s">
        <v>675</v>
      </c>
      <c r="F2067" s="446" t="s">
        <v>671</v>
      </c>
      <c r="G2067" s="447">
        <v>3</v>
      </c>
      <c r="H2067" s="448">
        <v>64.1</v>
      </c>
      <c r="I2067" s="447">
        <v>192.31</v>
      </c>
      <c r="J2067" s="460">
        <v>3</v>
      </c>
      <c r="K2067" s="448">
        <v>14.98</v>
      </c>
      <c r="L2067" s="448">
        <v>44.94</v>
      </c>
      <c r="M2067" s="448">
        <f t="shared" si="64"/>
        <v>-147.37</v>
      </c>
      <c r="N2067" s="448">
        <f t="shared" si="65"/>
        <v>-76.63</v>
      </c>
      <c r="O2067" s="461"/>
    </row>
    <row r="2068" s="419" customFormat="1" customHeight="1" spans="1:15">
      <c r="A2068" s="443" t="s">
        <v>4813</v>
      </c>
      <c r="B2068" s="444" t="s">
        <v>4814</v>
      </c>
      <c r="C2068" s="445"/>
      <c r="D2068" s="446" t="s">
        <v>679</v>
      </c>
      <c r="E2068" s="446" t="s">
        <v>675</v>
      </c>
      <c r="F2068" s="446" t="s">
        <v>671</v>
      </c>
      <c r="G2068" s="447">
        <v>67</v>
      </c>
      <c r="H2068" s="448">
        <v>10.26</v>
      </c>
      <c r="I2068" s="447">
        <v>687.42</v>
      </c>
      <c r="J2068" s="460">
        <v>67</v>
      </c>
      <c r="K2068" s="448">
        <v>2.4</v>
      </c>
      <c r="L2068" s="448">
        <v>160.8</v>
      </c>
      <c r="M2068" s="448">
        <f t="shared" si="64"/>
        <v>-526.62</v>
      </c>
      <c r="N2068" s="448">
        <f t="shared" si="65"/>
        <v>-76.61</v>
      </c>
      <c r="O2068" s="461"/>
    </row>
    <row r="2069" s="419" customFormat="1" customHeight="1" spans="1:15">
      <c r="A2069" s="443" t="s">
        <v>4815</v>
      </c>
      <c r="B2069" s="444" t="s">
        <v>4816</v>
      </c>
      <c r="C2069" s="445"/>
      <c r="D2069" s="446" t="s">
        <v>679</v>
      </c>
      <c r="E2069" s="446" t="s">
        <v>675</v>
      </c>
      <c r="F2069" s="446" t="s">
        <v>671</v>
      </c>
      <c r="G2069" s="447">
        <v>29</v>
      </c>
      <c r="H2069" s="448">
        <v>8.77</v>
      </c>
      <c r="I2069" s="447">
        <v>254.33</v>
      </c>
      <c r="J2069" s="460">
        <v>29</v>
      </c>
      <c r="K2069" s="448">
        <v>2.05</v>
      </c>
      <c r="L2069" s="448">
        <v>59.45</v>
      </c>
      <c r="M2069" s="448">
        <f t="shared" si="64"/>
        <v>-194.88</v>
      </c>
      <c r="N2069" s="448">
        <f t="shared" si="65"/>
        <v>-76.62</v>
      </c>
      <c r="O2069" s="461"/>
    </row>
    <row r="2070" s="419" customFormat="1" customHeight="1" spans="1:15">
      <c r="A2070" s="443" t="s">
        <v>4817</v>
      </c>
      <c r="B2070" s="444" t="s">
        <v>4818</v>
      </c>
      <c r="C2070" s="445"/>
      <c r="D2070" s="446" t="s">
        <v>679</v>
      </c>
      <c r="E2070" s="446" t="s">
        <v>675</v>
      </c>
      <c r="F2070" s="446" t="s">
        <v>671</v>
      </c>
      <c r="G2070" s="447">
        <v>8</v>
      </c>
      <c r="H2070" s="448">
        <v>3.85</v>
      </c>
      <c r="I2070" s="447">
        <v>30.8</v>
      </c>
      <c r="J2070" s="460">
        <v>8</v>
      </c>
      <c r="K2070" s="448">
        <v>0.9</v>
      </c>
      <c r="L2070" s="448">
        <v>7.2</v>
      </c>
      <c r="M2070" s="448">
        <f t="shared" si="64"/>
        <v>-23.6</v>
      </c>
      <c r="N2070" s="448">
        <f t="shared" si="65"/>
        <v>-76.62</v>
      </c>
      <c r="O2070" s="461"/>
    </row>
    <row r="2071" s="419" customFormat="1" customHeight="1" spans="1:15">
      <c r="A2071" s="443" t="s">
        <v>4819</v>
      </c>
      <c r="B2071" s="444" t="s">
        <v>4820</v>
      </c>
      <c r="C2071" s="445"/>
      <c r="D2071" s="446" t="s">
        <v>679</v>
      </c>
      <c r="E2071" s="446" t="s">
        <v>675</v>
      </c>
      <c r="F2071" s="446" t="s">
        <v>671</v>
      </c>
      <c r="G2071" s="447">
        <v>3</v>
      </c>
      <c r="H2071" s="448">
        <v>4.28</v>
      </c>
      <c r="I2071" s="447">
        <v>12.84</v>
      </c>
      <c r="J2071" s="460">
        <v>3</v>
      </c>
      <c r="K2071" s="448">
        <v>1</v>
      </c>
      <c r="L2071" s="448">
        <v>3</v>
      </c>
      <c r="M2071" s="448">
        <f t="shared" si="64"/>
        <v>-9.84</v>
      </c>
      <c r="N2071" s="448">
        <f t="shared" si="65"/>
        <v>-76.64</v>
      </c>
      <c r="O2071" s="461"/>
    </row>
    <row r="2072" s="419" customFormat="1" customHeight="1" spans="1:15">
      <c r="A2072" s="443" t="s">
        <v>4821</v>
      </c>
      <c r="B2072" s="444" t="s">
        <v>4822</v>
      </c>
      <c r="C2072" s="445"/>
      <c r="D2072" s="446" t="s">
        <v>679</v>
      </c>
      <c r="E2072" s="446" t="s">
        <v>675</v>
      </c>
      <c r="F2072" s="446" t="s">
        <v>671</v>
      </c>
      <c r="G2072" s="447">
        <v>3</v>
      </c>
      <c r="H2072" s="448">
        <v>6.32</v>
      </c>
      <c r="I2072" s="447">
        <v>18.97</v>
      </c>
      <c r="J2072" s="460">
        <v>3</v>
      </c>
      <c r="K2072" s="448">
        <v>1.48</v>
      </c>
      <c r="L2072" s="448">
        <v>4.44</v>
      </c>
      <c r="M2072" s="448">
        <f t="shared" si="64"/>
        <v>-14.53</v>
      </c>
      <c r="N2072" s="448">
        <f t="shared" si="65"/>
        <v>-76.59</v>
      </c>
      <c r="O2072" s="461"/>
    </row>
    <row r="2073" s="419" customFormat="1" customHeight="1" spans="1:15">
      <c r="A2073" s="443" t="s">
        <v>4823</v>
      </c>
      <c r="B2073" s="444" t="s">
        <v>4824</v>
      </c>
      <c r="C2073" s="445"/>
      <c r="D2073" s="446" t="s">
        <v>679</v>
      </c>
      <c r="E2073" s="446" t="s">
        <v>675</v>
      </c>
      <c r="F2073" s="446" t="s">
        <v>671</v>
      </c>
      <c r="G2073" s="447">
        <v>9</v>
      </c>
      <c r="H2073" s="448">
        <v>3.85</v>
      </c>
      <c r="I2073" s="447">
        <v>34.65</v>
      </c>
      <c r="J2073" s="460">
        <v>9</v>
      </c>
      <c r="K2073" s="448">
        <v>0.9</v>
      </c>
      <c r="L2073" s="448">
        <v>8.1</v>
      </c>
      <c r="M2073" s="448">
        <f t="shared" si="64"/>
        <v>-26.55</v>
      </c>
      <c r="N2073" s="448">
        <f t="shared" si="65"/>
        <v>-76.62</v>
      </c>
      <c r="O2073" s="461"/>
    </row>
    <row r="2074" s="419" customFormat="1" customHeight="1" spans="1:15">
      <c r="A2074" s="443" t="s">
        <v>4825</v>
      </c>
      <c r="B2074" s="444" t="s">
        <v>4826</v>
      </c>
      <c r="C2074" s="445"/>
      <c r="D2074" s="446" t="s">
        <v>679</v>
      </c>
      <c r="E2074" s="446" t="s">
        <v>675</v>
      </c>
      <c r="F2074" s="446" t="s">
        <v>671</v>
      </c>
      <c r="G2074" s="447">
        <v>8</v>
      </c>
      <c r="H2074" s="448">
        <v>4.7</v>
      </c>
      <c r="I2074" s="447">
        <v>37.6</v>
      </c>
      <c r="J2074" s="460">
        <v>8</v>
      </c>
      <c r="K2074" s="448">
        <v>1.1</v>
      </c>
      <c r="L2074" s="448">
        <v>8.8</v>
      </c>
      <c r="M2074" s="448">
        <f t="shared" si="64"/>
        <v>-28.8</v>
      </c>
      <c r="N2074" s="448">
        <f t="shared" si="65"/>
        <v>-76.6</v>
      </c>
      <c r="O2074" s="461"/>
    </row>
    <row r="2075" s="419" customFormat="1" customHeight="1" spans="1:15">
      <c r="A2075" s="443" t="s">
        <v>4827</v>
      </c>
      <c r="B2075" s="444" t="s">
        <v>4828</v>
      </c>
      <c r="C2075" s="445"/>
      <c r="D2075" s="446" t="s">
        <v>679</v>
      </c>
      <c r="E2075" s="446" t="s">
        <v>675</v>
      </c>
      <c r="F2075" s="446" t="s">
        <v>671</v>
      </c>
      <c r="G2075" s="447">
        <v>1</v>
      </c>
      <c r="H2075" s="448">
        <v>6.84</v>
      </c>
      <c r="I2075" s="447">
        <v>6.84</v>
      </c>
      <c r="J2075" s="460">
        <v>1</v>
      </c>
      <c r="K2075" s="448">
        <v>1.6</v>
      </c>
      <c r="L2075" s="448">
        <v>1.6</v>
      </c>
      <c r="M2075" s="448">
        <f t="shared" si="64"/>
        <v>-5.24</v>
      </c>
      <c r="N2075" s="448">
        <f t="shared" si="65"/>
        <v>-76.61</v>
      </c>
      <c r="O2075" s="461"/>
    </row>
    <row r="2076" s="419" customFormat="1" customHeight="1" spans="1:15">
      <c r="A2076" s="443" t="s">
        <v>4829</v>
      </c>
      <c r="B2076" s="444" t="s">
        <v>4830</v>
      </c>
      <c r="C2076" s="445"/>
      <c r="D2076" s="446" t="s">
        <v>679</v>
      </c>
      <c r="E2076" s="446" t="s">
        <v>675</v>
      </c>
      <c r="F2076" s="446" t="s">
        <v>671</v>
      </c>
      <c r="G2076" s="447">
        <v>10</v>
      </c>
      <c r="H2076" s="448">
        <v>4.31</v>
      </c>
      <c r="I2076" s="447">
        <v>43.1</v>
      </c>
      <c r="J2076" s="460">
        <v>10</v>
      </c>
      <c r="K2076" s="448">
        <v>1.01</v>
      </c>
      <c r="L2076" s="448">
        <v>10.1</v>
      </c>
      <c r="M2076" s="448">
        <f t="shared" si="64"/>
        <v>-33</v>
      </c>
      <c r="N2076" s="448">
        <f t="shared" si="65"/>
        <v>-76.57</v>
      </c>
      <c r="O2076" s="461"/>
    </row>
    <row r="2077" s="419" customFormat="1" customHeight="1" spans="1:15">
      <c r="A2077" s="443" t="s">
        <v>4831</v>
      </c>
      <c r="B2077" s="444" t="s">
        <v>4832</v>
      </c>
      <c r="C2077" s="445"/>
      <c r="D2077" s="446" t="s">
        <v>679</v>
      </c>
      <c r="E2077" s="446" t="s">
        <v>675</v>
      </c>
      <c r="F2077" s="446" t="s">
        <v>671</v>
      </c>
      <c r="G2077" s="447">
        <v>2</v>
      </c>
      <c r="H2077" s="448">
        <v>2201.71</v>
      </c>
      <c r="I2077" s="447">
        <v>4403.42</v>
      </c>
      <c r="J2077" s="460">
        <v>2</v>
      </c>
      <c r="K2077" s="448">
        <v>514.41</v>
      </c>
      <c r="L2077" s="448">
        <v>1028.82</v>
      </c>
      <c r="M2077" s="448">
        <f t="shared" si="64"/>
        <v>-3374.6</v>
      </c>
      <c r="N2077" s="448">
        <f t="shared" si="65"/>
        <v>-76.64</v>
      </c>
      <c r="O2077" s="461"/>
    </row>
    <row r="2078" s="419" customFormat="1" customHeight="1" spans="1:15">
      <c r="A2078" s="443" t="s">
        <v>4833</v>
      </c>
      <c r="B2078" s="444" t="s">
        <v>4834</v>
      </c>
      <c r="C2078" s="445"/>
      <c r="D2078" s="446" t="s">
        <v>679</v>
      </c>
      <c r="E2078" s="446" t="s">
        <v>675</v>
      </c>
      <c r="F2078" s="446" t="s">
        <v>671</v>
      </c>
      <c r="G2078" s="447">
        <v>1</v>
      </c>
      <c r="H2078" s="448">
        <v>35.89</v>
      </c>
      <c r="I2078" s="447">
        <v>35.89</v>
      </c>
      <c r="J2078" s="460">
        <v>1</v>
      </c>
      <c r="K2078" s="448">
        <v>8.39</v>
      </c>
      <c r="L2078" s="448">
        <v>8.39</v>
      </c>
      <c r="M2078" s="448">
        <f t="shared" si="64"/>
        <v>-27.5</v>
      </c>
      <c r="N2078" s="448">
        <f t="shared" si="65"/>
        <v>-76.62</v>
      </c>
      <c r="O2078" s="461"/>
    </row>
    <row r="2079" s="419" customFormat="1" customHeight="1" spans="1:15">
      <c r="A2079" s="443" t="s">
        <v>4835</v>
      </c>
      <c r="B2079" s="444" t="s">
        <v>4836</v>
      </c>
      <c r="C2079" s="445"/>
      <c r="D2079" s="446" t="s">
        <v>679</v>
      </c>
      <c r="E2079" s="446" t="s">
        <v>675</v>
      </c>
      <c r="F2079" s="446" t="s">
        <v>671</v>
      </c>
      <c r="G2079" s="447">
        <v>1</v>
      </c>
      <c r="H2079" s="448">
        <v>76.92</v>
      </c>
      <c r="I2079" s="447">
        <v>76.92</v>
      </c>
      <c r="J2079" s="460">
        <v>1</v>
      </c>
      <c r="K2079" s="448">
        <v>17.97</v>
      </c>
      <c r="L2079" s="448">
        <v>17.97</v>
      </c>
      <c r="M2079" s="448">
        <f t="shared" si="64"/>
        <v>-58.95</v>
      </c>
      <c r="N2079" s="448">
        <f t="shared" si="65"/>
        <v>-76.64</v>
      </c>
      <c r="O2079" s="461"/>
    </row>
    <row r="2080" s="419" customFormat="1" customHeight="1" spans="1:15">
      <c r="A2080" s="443" t="s">
        <v>4837</v>
      </c>
      <c r="B2080" s="444" t="s">
        <v>4838</v>
      </c>
      <c r="C2080" s="445"/>
      <c r="D2080" s="446" t="s">
        <v>679</v>
      </c>
      <c r="E2080" s="446" t="s">
        <v>675</v>
      </c>
      <c r="F2080" s="446" t="s">
        <v>671</v>
      </c>
      <c r="G2080" s="447">
        <v>1</v>
      </c>
      <c r="H2080" s="448">
        <v>188.04</v>
      </c>
      <c r="I2080" s="447">
        <v>188.04</v>
      </c>
      <c r="J2080" s="460">
        <v>1</v>
      </c>
      <c r="K2080" s="448">
        <v>43.93</v>
      </c>
      <c r="L2080" s="448">
        <v>43.93</v>
      </c>
      <c r="M2080" s="448">
        <f t="shared" si="64"/>
        <v>-144.11</v>
      </c>
      <c r="N2080" s="448">
        <f t="shared" si="65"/>
        <v>-76.64</v>
      </c>
      <c r="O2080" s="461"/>
    </row>
    <row r="2081" s="419" customFormat="1" customHeight="1" spans="1:15">
      <c r="A2081" s="443" t="s">
        <v>4839</v>
      </c>
      <c r="B2081" s="444" t="s">
        <v>4840</v>
      </c>
      <c r="C2081" s="445"/>
      <c r="D2081" s="446" t="s">
        <v>679</v>
      </c>
      <c r="E2081" s="446" t="s">
        <v>675</v>
      </c>
      <c r="F2081" s="446" t="s">
        <v>671</v>
      </c>
      <c r="G2081" s="447">
        <v>4</v>
      </c>
      <c r="H2081" s="448">
        <v>196.58</v>
      </c>
      <c r="I2081" s="447">
        <v>786.33</v>
      </c>
      <c r="J2081" s="460">
        <v>4</v>
      </c>
      <c r="K2081" s="448">
        <v>45.93</v>
      </c>
      <c r="L2081" s="448">
        <v>183.72</v>
      </c>
      <c r="M2081" s="448">
        <f t="shared" si="64"/>
        <v>-602.61</v>
      </c>
      <c r="N2081" s="448">
        <f t="shared" si="65"/>
        <v>-76.64</v>
      </c>
      <c r="O2081" s="461"/>
    </row>
    <row r="2082" s="419" customFormat="1" customHeight="1" spans="1:15">
      <c r="A2082" s="443" t="s">
        <v>4841</v>
      </c>
      <c r="B2082" s="444" t="s">
        <v>4842</v>
      </c>
      <c r="C2082" s="445"/>
      <c r="D2082" s="446" t="s">
        <v>679</v>
      </c>
      <c r="E2082" s="446" t="s">
        <v>675</v>
      </c>
      <c r="F2082" s="446" t="s">
        <v>671</v>
      </c>
      <c r="G2082" s="447">
        <v>1</v>
      </c>
      <c r="H2082" s="448">
        <v>358.97</v>
      </c>
      <c r="I2082" s="447">
        <v>358.97</v>
      </c>
      <c r="J2082" s="460">
        <v>1</v>
      </c>
      <c r="K2082" s="448">
        <v>83.87</v>
      </c>
      <c r="L2082" s="448">
        <v>83.87</v>
      </c>
      <c r="M2082" s="448">
        <f t="shared" si="64"/>
        <v>-275.1</v>
      </c>
      <c r="N2082" s="448">
        <f t="shared" si="65"/>
        <v>-76.64</v>
      </c>
      <c r="O2082" s="461"/>
    </row>
    <row r="2083" s="419" customFormat="1" customHeight="1" spans="1:15">
      <c r="A2083" s="443" t="s">
        <v>4843</v>
      </c>
      <c r="B2083" s="444" t="s">
        <v>4844</v>
      </c>
      <c r="C2083" s="445"/>
      <c r="D2083" s="446" t="s">
        <v>679</v>
      </c>
      <c r="E2083" s="446" t="s">
        <v>675</v>
      </c>
      <c r="F2083" s="446" t="s">
        <v>671</v>
      </c>
      <c r="G2083" s="447">
        <v>3</v>
      </c>
      <c r="H2083" s="448">
        <v>295.66</v>
      </c>
      <c r="I2083" s="447">
        <v>886.97</v>
      </c>
      <c r="J2083" s="460">
        <v>3</v>
      </c>
      <c r="K2083" s="448">
        <v>69.08</v>
      </c>
      <c r="L2083" s="448">
        <v>207.24</v>
      </c>
      <c r="M2083" s="448">
        <f t="shared" si="64"/>
        <v>-679.73</v>
      </c>
      <c r="N2083" s="448">
        <f t="shared" si="65"/>
        <v>-76.64</v>
      </c>
      <c r="O2083" s="461"/>
    </row>
    <row r="2084" s="419" customFormat="1" customHeight="1" spans="1:15">
      <c r="A2084" s="443" t="s">
        <v>4845</v>
      </c>
      <c r="B2084" s="444" t="s">
        <v>4846</v>
      </c>
      <c r="C2084" s="445"/>
      <c r="D2084" s="446" t="s">
        <v>679</v>
      </c>
      <c r="E2084" s="446" t="s">
        <v>675</v>
      </c>
      <c r="F2084" s="446" t="s">
        <v>671</v>
      </c>
      <c r="G2084" s="447">
        <v>2</v>
      </c>
      <c r="H2084" s="448">
        <v>50</v>
      </c>
      <c r="I2084" s="447">
        <v>100</v>
      </c>
      <c r="J2084" s="460">
        <v>2</v>
      </c>
      <c r="K2084" s="448">
        <v>11.68</v>
      </c>
      <c r="L2084" s="448">
        <v>23.36</v>
      </c>
      <c r="M2084" s="448">
        <f t="shared" si="64"/>
        <v>-76.64</v>
      </c>
      <c r="N2084" s="448">
        <f t="shared" si="65"/>
        <v>-76.64</v>
      </c>
      <c r="O2084" s="461"/>
    </row>
    <row r="2085" s="419" customFormat="1" customHeight="1" spans="1:15">
      <c r="A2085" s="443" t="s">
        <v>4847</v>
      </c>
      <c r="B2085" s="444" t="s">
        <v>4848</v>
      </c>
      <c r="C2085" s="445"/>
      <c r="D2085" s="446" t="s">
        <v>679</v>
      </c>
      <c r="E2085" s="446" t="s">
        <v>675</v>
      </c>
      <c r="F2085" s="446" t="s">
        <v>671</v>
      </c>
      <c r="G2085" s="447">
        <v>1</v>
      </c>
      <c r="H2085" s="448">
        <v>50</v>
      </c>
      <c r="I2085" s="447">
        <v>50</v>
      </c>
      <c r="J2085" s="460">
        <v>1</v>
      </c>
      <c r="K2085" s="448">
        <v>11.68</v>
      </c>
      <c r="L2085" s="448">
        <v>11.68</v>
      </c>
      <c r="M2085" s="448">
        <f t="shared" si="64"/>
        <v>-38.32</v>
      </c>
      <c r="N2085" s="448">
        <f t="shared" si="65"/>
        <v>-76.64</v>
      </c>
      <c r="O2085" s="461"/>
    </row>
    <row r="2086" s="419" customFormat="1" customHeight="1" spans="1:15">
      <c r="A2086" s="443" t="s">
        <v>4849</v>
      </c>
      <c r="B2086" s="444" t="s">
        <v>4850</v>
      </c>
      <c r="C2086" s="445"/>
      <c r="D2086" s="446" t="s">
        <v>679</v>
      </c>
      <c r="E2086" s="446" t="s">
        <v>675</v>
      </c>
      <c r="F2086" s="446" t="s">
        <v>671</v>
      </c>
      <c r="G2086" s="447">
        <v>3</v>
      </c>
      <c r="H2086" s="448">
        <v>153.84</v>
      </c>
      <c r="I2086" s="447">
        <v>461.53</v>
      </c>
      <c r="J2086" s="460">
        <v>3</v>
      </c>
      <c r="K2086" s="448">
        <v>35.94</v>
      </c>
      <c r="L2086" s="448">
        <v>107.82</v>
      </c>
      <c r="M2086" s="448">
        <f t="shared" si="64"/>
        <v>-353.71</v>
      </c>
      <c r="N2086" s="448">
        <f t="shared" si="65"/>
        <v>-76.64</v>
      </c>
      <c r="O2086" s="461"/>
    </row>
    <row r="2087" s="419" customFormat="1" customHeight="1" spans="1:15">
      <c r="A2087" s="443" t="s">
        <v>4851</v>
      </c>
      <c r="B2087" s="444" t="s">
        <v>4852</v>
      </c>
      <c r="C2087" s="445"/>
      <c r="D2087" s="446" t="s">
        <v>679</v>
      </c>
      <c r="E2087" s="446" t="s">
        <v>675</v>
      </c>
      <c r="F2087" s="446" t="s">
        <v>671</v>
      </c>
      <c r="G2087" s="447">
        <v>2</v>
      </c>
      <c r="H2087" s="448">
        <v>371.68</v>
      </c>
      <c r="I2087" s="447">
        <v>743.36</v>
      </c>
      <c r="J2087" s="460">
        <v>2</v>
      </c>
      <c r="K2087" s="448">
        <v>86.84</v>
      </c>
      <c r="L2087" s="448">
        <v>173.68</v>
      </c>
      <c r="M2087" s="448">
        <f t="shared" si="64"/>
        <v>-569.68</v>
      </c>
      <c r="N2087" s="448">
        <f t="shared" si="65"/>
        <v>-76.64</v>
      </c>
      <c r="O2087" s="461"/>
    </row>
    <row r="2088" s="419" customFormat="1" customHeight="1" spans="1:15">
      <c r="A2088" s="443" t="s">
        <v>4853</v>
      </c>
      <c r="B2088" s="444" t="s">
        <v>4854</v>
      </c>
      <c r="C2088" s="445"/>
      <c r="D2088" s="446" t="s">
        <v>679</v>
      </c>
      <c r="E2088" s="446" t="s">
        <v>675</v>
      </c>
      <c r="F2088" s="446" t="s">
        <v>671</v>
      </c>
      <c r="G2088" s="447">
        <v>1</v>
      </c>
      <c r="H2088" s="448">
        <v>1698.28</v>
      </c>
      <c r="I2088" s="447">
        <v>1698.28</v>
      </c>
      <c r="J2088" s="460">
        <v>1</v>
      </c>
      <c r="K2088" s="448">
        <v>396.79</v>
      </c>
      <c r="L2088" s="448">
        <v>396.79</v>
      </c>
      <c r="M2088" s="448">
        <f t="shared" si="64"/>
        <v>-1301.49</v>
      </c>
      <c r="N2088" s="448">
        <f t="shared" si="65"/>
        <v>-76.64</v>
      </c>
      <c r="O2088" s="461"/>
    </row>
    <row r="2089" s="419" customFormat="1" customHeight="1" spans="1:15">
      <c r="A2089" s="443" t="s">
        <v>4855</v>
      </c>
      <c r="B2089" s="444" t="s">
        <v>4856</v>
      </c>
      <c r="C2089" s="445"/>
      <c r="D2089" s="446" t="s">
        <v>679</v>
      </c>
      <c r="E2089" s="446" t="s">
        <v>675</v>
      </c>
      <c r="F2089" s="446" t="s">
        <v>671</v>
      </c>
      <c r="G2089" s="447">
        <v>17</v>
      </c>
      <c r="H2089" s="448">
        <v>1.94</v>
      </c>
      <c r="I2089" s="447">
        <v>32.98</v>
      </c>
      <c r="J2089" s="460">
        <v>17</v>
      </c>
      <c r="K2089" s="448">
        <v>0.45</v>
      </c>
      <c r="L2089" s="448">
        <v>7.65</v>
      </c>
      <c r="M2089" s="448">
        <f t="shared" si="64"/>
        <v>-25.33</v>
      </c>
      <c r="N2089" s="448">
        <f t="shared" si="65"/>
        <v>-76.8</v>
      </c>
      <c r="O2089" s="461"/>
    </row>
    <row r="2090" s="419" customFormat="1" customHeight="1" spans="1:15">
      <c r="A2090" s="443" t="s">
        <v>4857</v>
      </c>
      <c r="B2090" s="444" t="s">
        <v>4858</v>
      </c>
      <c r="C2090" s="445"/>
      <c r="D2090" s="446" t="s">
        <v>679</v>
      </c>
      <c r="E2090" s="446" t="s">
        <v>675</v>
      </c>
      <c r="F2090" s="446" t="s">
        <v>671</v>
      </c>
      <c r="G2090" s="447">
        <v>9</v>
      </c>
      <c r="H2090" s="448">
        <v>13.7</v>
      </c>
      <c r="I2090" s="447">
        <v>123.34</v>
      </c>
      <c r="J2090" s="460">
        <v>9</v>
      </c>
      <c r="K2090" s="448">
        <v>3.2</v>
      </c>
      <c r="L2090" s="448">
        <v>28.8</v>
      </c>
      <c r="M2090" s="448">
        <f t="shared" si="64"/>
        <v>-94.54</v>
      </c>
      <c r="N2090" s="448">
        <f t="shared" si="65"/>
        <v>-76.65</v>
      </c>
      <c r="O2090" s="461"/>
    </row>
    <row r="2091" s="419" customFormat="1" customHeight="1" spans="1:15">
      <c r="A2091" s="443" t="s">
        <v>4859</v>
      </c>
      <c r="B2091" s="444" t="s">
        <v>4860</v>
      </c>
      <c r="C2091" s="445"/>
      <c r="D2091" s="446" t="s">
        <v>679</v>
      </c>
      <c r="E2091" s="446" t="s">
        <v>672</v>
      </c>
      <c r="F2091" s="446" t="s">
        <v>671</v>
      </c>
      <c r="G2091" s="447">
        <v>10</v>
      </c>
      <c r="H2091" s="448">
        <v>8.62</v>
      </c>
      <c r="I2091" s="447">
        <v>86.15</v>
      </c>
      <c r="J2091" s="460">
        <v>10</v>
      </c>
      <c r="K2091" s="448">
        <v>2.42</v>
      </c>
      <c r="L2091" s="448">
        <v>24.2</v>
      </c>
      <c r="M2091" s="448">
        <f t="shared" si="64"/>
        <v>-61.95</v>
      </c>
      <c r="N2091" s="448">
        <f t="shared" si="65"/>
        <v>-71.91</v>
      </c>
      <c r="O2091" s="461"/>
    </row>
    <row r="2092" s="419" customFormat="1" customHeight="1" spans="1:15">
      <c r="A2092" s="443" t="s">
        <v>4861</v>
      </c>
      <c r="B2092" s="444" t="s">
        <v>4862</v>
      </c>
      <c r="C2092" s="445"/>
      <c r="D2092" s="446" t="s">
        <v>679</v>
      </c>
      <c r="E2092" s="446" t="s">
        <v>675</v>
      </c>
      <c r="F2092" s="446" t="s">
        <v>671</v>
      </c>
      <c r="G2092" s="447">
        <v>23</v>
      </c>
      <c r="H2092" s="448">
        <v>11.98</v>
      </c>
      <c r="I2092" s="447">
        <v>275.59</v>
      </c>
      <c r="J2092" s="460">
        <v>23</v>
      </c>
      <c r="K2092" s="448">
        <v>2.8</v>
      </c>
      <c r="L2092" s="448">
        <v>64.4</v>
      </c>
      <c r="M2092" s="448">
        <f t="shared" si="64"/>
        <v>-211.19</v>
      </c>
      <c r="N2092" s="448">
        <f t="shared" si="65"/>
        <v>-76.63</v>
      </c>
      <c r="O2092" s="461"/>
    </row>
    <row r="2093" s="419" customFormat="1" customHeight="1" spans="1:15">
      <c r="A2093" s="443" t="s">
        <v>4863</v>
      </c>
      <c r="B2093" s="444" t="s">
        <v>4864</v>
      </c>
      <c r="C2093" s="445"/>
      <c r="D2093" s="446" t="s">
        <v>679</v>
      </c>
      <c r="E2093" s="446" t="s">
        <v>675</v>
      </c>
      <c r="F2093" s="446" t="s">
        <v>671</v>
      </c>
      <c r="G2093" s="447">
        <v>7</v>
      </c>
      <c r="H2093" s="448">
        <v>26.49</v>
      </c>
      <c r="I2093" s="447">
        <v>185.46</v>
      </c>
      <c r="J2093" s="460">
        <v>7</v>
      </c>
      <c r="K2093" s="448">
        <v>6.19</v>
      </c>
      <c r="L2093" s="448">
        <v>43.33</v>
      </c>
      <c r="M2093" s="448">
        <f t="shared" si="64"/>
        <v>-142.13</v>
      </c>
      <c r="N2093" s="448">
        <f t="shared" si="65"/>
        <v>-76.64</v>
      </c>
      <c r="O2093" s="461"/>
    </row>
    <row r="2094" s="419" customFormat="1" customHeight="1" spans="1:15">
      <c r="A2094" s="443" t="s">
        <v>4865</v>
      </c>
      <c r="B2094" s="444" t="s">
        <v>4866</v>
      </c>
      <c r="C2094" s="445"/>
      <c r="D2094" s="446" t="s">
        <v>679</v>
      </c>
      <c r="E2094" s="446" t="s">
        <v>675</v>
      </c>
      <c r="F2094" s="446" t="s">
        <v>671</v>
      </c>
      <c r="G2094" s="447">
        <v>3</v>
      </c>
      <c r="H2094" s="448">
        <v>26.49</v>
      </c>
      <c r="I2094" s="447">
        <v>79.48</v>
      </c>
      <c r="J2094" s="460">
        <v>3</v>
      </c>
      <c r="K2094" s="448">
        <v>6.19</v>
      </c>
      <c r="L2094" s="448">
        <v>18.57</v>
      </c>
      <c r="M2094" s="448">
        <f t="shared" si="64"/>
        <v>-60.91</v>
      </c>
      <c r="N2094" s="448">
        <f t="shared" si="65"/>
        <v>-76.64</v>
      </c>
      <c r="O2094" s="461"/>
    </row>
    <row r="2095" s="419" customFormat="1" customHeight="1" spans="1:15">
      <c r="A2095" s="443" t="s">
        <v>4867</v>
      </c>
      <c r="B2095" s="444" t="s">
        <v>4868</v>
      </c>
      <c r="C2095" s="445"/>
      <c r="D2095" s="446" t="s">
        <v>679</v>
      </c>
      <c r="E2095" s="446" t="s">
        <v>675</v>
      </c>
      <c r="F2095" s="446" t="s">
        <v>671</v>
      </c>
      <c r="G2095" s="447">
        <v>3</v>
      </c>
      <c r="H2095" s="448">
        <v>50</v>
      </c>
      <c r="I2095" s="447">
        <v>150</v>
      </c>
      <c r="J2095" s="460">
        <v>3</v>
      </c>
      <c r="K2095" s="448">
        <v>11.68</v>
      </c>
      <c r="L2095" s="448">
        <v>35.04</v>
      </c>
      <c r="M2095" s="448">
        <f t="shared" si="64"/>
        <v>-114.96</v>
      </c>
      <c r="N2095" s="448">
        <f t="shared" si="65"/>
        <v>-76.64</v>
      </c>
      <c r="O2095" s="461"/>
    </row>
    <row r="2096" s="419" customFormat="1" customHeight="1" spans="1:15">
      <c r="A2096" s="443" t="s">
        <v>4869</v>
      </c>
      <c r="B2096" s="444" t="s">
        <v>4870</v>
      </c>
      <c r="C2096" s="445"/>
      <c r="D2096" s="446" t="s">
        <v>679</v>
      </c>
      <c r="E2096" s="446" t="s">
        <v>142</v>
      </c>
      <c r="F2096" s="446" t="s">
        <v>671</v>
      </c>
      <c r="G2096" s="447">
        <v>10</v>
      </c>
      <c r="H2096" s="448">
        <v>22.22</v>
      </c>
      <c r="I2096" s="447">
        <v>222.2</v>
      </c>
      <c r="J2096" s="460">
        <v>10</v>
      </c>
      <c r="K2096" s="448">
        <v>3.89</v>
      </c>
      <c r="L2096" s="448">
        <v>38.9</v>
      </c>
      <c r="M2096" s="448">
        <f t="shared" si="64"/>
        <v>-183.3</v>
      </c>
      <c r="N2096" s="448">
        <f t="shared" si="65"/>
        <v>-82.49</v>
      </c>
      <c r="O2096" s="461"/>
    </row>
    <row r="2097" s="419" customFormat="1" customHeight="1" spans="1:15">
      <c r="A2097" s="443" t="s">
        <v>4871</v>
      </c>
      <c r="B2097" s="444" t="s">
        <v>4872</v>
      </c>
      <c r="C2097" s="445"/>
      <c r="D2097" s="446" t="s">
        <v>679</v>
      </c>
      <c r="E2097" s="446" t="s">
        <v>142</v>
      </c>
      <c r="F2097" s="446" t="s">
        <v>671</v>
      </c>
      <c r="G2097" s="447">
        <v>4</v>
      </c>
      <c r="H2097" s="448">
        <v>24.11</v>
      </c>
      <c r="I2097" s="447">
        <v>96.42</v>
      </c>
      <c r="J2097" s="460">
        <v>4</v>
      </c>
      <c r="K2097" s="448">
        <v>4.22</v>
      </c>
      <c r="L2097" s="448">
        <v>16.88</v>
      </c>
      <c r="M2097" s="448">
        <f t="shared" si="64"/>
        <v>-79.54</v>
      </c>
      <c r="N2097" s="448">
        <f t="shared" si="65"/>
        <v>-82.49</v>
      </c>
      <c r="O2097" s="461"/>
    </row>
    <row r="2098" s="419" customFormat="1" customHeight="1" spans="1:15">
      <c r="A2098" s="443" t="s">
        <v>4873</v>
      </c>
      <c r="B2098" s="444" t="s">
        <v>4874</v>
      </c>
      <c r="C2098" s="445"/>
      <c r="D2098" s="446" t="s">
        <v>679</v>
      </c>
      <c r="E2098" s="446" t="s">
        <v>142</v>
      </c>
      <c r="F2098" s="446" t="s">
        <v>671</v>
      </c>
      <c r="G2098" s="447">
        <v>4</v>
      </c>
      <c r="H2098" s="448">
        <v>31.04</v>
      </c>
      <c r="I2098" s="447">
        <v>124.14</v>
      </c>
      <c r="J2098" s="460">
        <v>4</v>
      </c>
      <c r="K2098" s="448">
        <v>5.44</v>
      </c>
      <c r="L2098" s="448">
        <v>21.76</v>
      </c>
      <c r="M2098" s="448">
        <f t="shared" si="64"/>
        <v>-102.38</v>
      </c>
      <c r="N2098" s="448">
        <f t="shared" si="65"/>
        <v>-82.47</v>
      </c>
      <c r="O2098" s="461"/>
    </row>
    <row r="2099" s="419" customFormat="1" customHeight="1" spans="1:15">
      <c r="A2099" s="443" t="s">
        <v>4875</v>
      </c>
      <c r="B2099" s="444" t="s">
        <v>4876</v>
      </c>
      <c r="C2099" s="445"/>
      <c r="D2099" s="446" t="s">
        <v>679</v>
      </c>
      <c r="E2099" s="446" t="s">
        <v>142</v>
      </c>
      <c r="F2099" s="446" t="s">
        <v>671</v>
      </c>
      <c r="G2099" s="447">
        <v>10</v>
      </c>
      <c r="H2099" s="448">
        <v>42.74</v>
      </c>
      <c r="I2099" s="447">
        <v>427.4</v>
      </c>
      <c r="J2099" s="460">
        <v>10</v>
      </c>
      <c r="K2099" s="448">
        <v>7.49</v>
      </c>
      <c r="L2099" s="448">
        <v>74.9</v>
      </c>
      <c r="M2099" s="448">
        <f t="shared" si="64"/>
        <v>-352.5</v>
      </c>
      <c r="N2099" s="448">
        <f t="shared" si="65"/>
        <v>-82.48</v>
      </c>
      <c r="O2099" s="461"/>
    </row>
    <row r="2100" s="419" customFormat="1" customHeight="1" spans="1:15">
      <c r="A2100" s="443" t="s">
        <v>4877</v>
      </c>
      <c r="B2100" s="444" t="s">
        <v>4878</v>
      </c>
      <c r="C2100" s="445"/>
      <c r="D2100" s="446" t="s">
        <v>679</v>
      </c>
      <c r="E2100" s="446" t="s">
        <v>142</v>
      </c>
      <c r="F2100" s="446" t="s">
        <v>671</v>
      </c>
      <c r="G2100" s="447">
        <v>8</v>
      </c>
      <c r="H2100" s="448">
        <v>29.06</v>
      </c>
      <c r="I2100" s="447">
        <v>232.48</v>
      </c>
      <c r="J2100" s="460">
        <v>8</v>
      </c>
      <c r="K2100" s="448">
        <v>5.09</v>
      </c>
      <c r="L2100" s="448">
        <v>40.72</v>
      </c>
      <c r="M2100" s="448">
        <f t="shared" si="64"/>
        <v>-191.76</v>
      </c>
      <c r="N2100" s="448">
        <f t="shared" si="65"/>
        <v>-82.48</v>
      </c>
      <c r="O2100" s="461"/>
    </row>
    <row r="2101" s="419" customFormat="1" customHeight="1" spans="1:15">
      <c r="A2101" s="443" t="s">
        <v>4879</v>
      </c>
      <c r="B2101" s="444" t="s">
        <v>4880</v>
      </c>
      <c r="C2101" s="445"/>
      <c r="D2101" s="446" t="s">
        <v>679</v>
      </c>
      <c r="E2101" s="446" t="s">
        <v>142</v>
      </c>
      <c r="F2101" s="446" t="s">
        <v>671</v>
      </c>
      <c r="G2101" s="447">
        <v>1</v>
      </c>
      <c r="H2101" s="448">
        <v>837.61</v>
      </c>
      <c r="I2101" s="447">
        <v>837.61</v>
      </c>
      <c r="J2101" s="460">
        <v>1</v>
      </c>
      <c r="K2101" s="448">
        <v>146.75</v>
      </c>
      <c r="L2101" s="448">
        <v>146.75</v>
      </c>
      <c r="M2101" s="448">
        <f t="shared" si="64"/>
        <v>-690.86</v>
      </c>
      <c r="N2101" s="448">
        <f t="shared" si="65"/>
        <v>-82.48</v>
      </c>
      <c r="O2101" s="461"/>
    </row>
    <row r="2102" s="419" customFormat="1" customHeight="1" spans="1:15">
      <c r="A2102" s="443" t="s">
        <v>4881</v>
      </c>
      <c r="B2102" s="444" t="s">
        <v>4882</v>
      </c>
      <c r="C2102" s="445"/>
      <c r="D2102" s="446" t="s">
        <v>679</v>
      </c>
      <c r="E2102" s="446" t="s">
        <v>142</v>
      </c>
      <c r="F2102" s="446" t="s">
        <v>671</v>
      </c>
      <c r="G2102" s="447">
        <v>13</v>
      </c>
      <c r="H2102" s="448">
        <v>1162.39</v>
      </c>
      <c r="I2102" s="447">
        <v>15111.07</v>
      </c>
      <c r="J2102" s="460">
        <v>13</v>
      </c>
      <c r="K2102" s="448">
        <v>203.65</v>
      </c>
      <c r="L2102" s="448">
        <v>2647.45</v>
      </c>
      <c r="M2102" s="448">
        <f t="shared" si="64"/>
        <v>-12463.62</v>
      </c>
      <c r="N2102" s="448">
        <f t="shared" si="65"/>
        <v>-82.48</v>
      </c>
      <c r="O2102" s="461"/>
    </row>
    <row r="2103" s="419" customFormat="1" customHeight="1" spans="1:15">
      <c r="A2103" s="443" t="s">
        <v>4883</v>
      </c>
      <c r="B2103" s="444" t="s">
        <v>4884</v>
      </c>
      <c r="C2103" s="445"/>
      <c r="D2103" s="446" t="s">
        <v>679</v>
      </c>
      <c r="E2103" s="446" t="s">
        <v>142</v>
      </c>
      <c r="F2103" s="446" t="s">
        <v>671</v>
      </c>
      <c r="G2103" s="447">
        <v>3</v>
      </c>
      <c r="H2103" s="448">
        <v>153.85</v>
      </c>
      <c r="I2103" s="447">
        <v>461.55</v>
      </c>
      <c r="J2103" s="460">
        <v>3</v>
      </c>
      <c r="K2103" s="448">
        <v>26.96</v>
      </c>
      <c r="L2103" s="448">
        <v>80.88</v>
      </c>
      <c r="M2103" s="448">
        <f t="shared" si="64"/>
        <v>-380.67</v>
      </c>
      <c r="N2103" s="448">
        <f t="shared" si="65"/>
        <v>-82.48</v>
      </c>
      <c r="O2103" s="461"/>
    </row>
    <row r="2104" s="419" customFormat="1" customHeight="1" spans="1:15">
      <c r="A2104" s="443" t="s">
        <v>4885</v>
      </c>
      <c r="B2104" s="444" t="s">
        <v>4886</v>
      </c>
      <c r="C2104" s="445"/>
      <c r="D2104" s="446" t="s">
        <v>679</v>
      </c>
      <c r="E2104" s="446" t="s">
        <v>142</v>
      </c>
      <c r="F2104" s="446" t="s">
        <v>671</v>
      </c>
      <c r="G2104" s="447">
        <v>1</v>
      </c>
      <c r="H2104" s="448">
        <v>205.13</v>
      </c>
      <c r="I2104" s="447">
        <v>205.13</v>
      </c>
      <c r="J2104" s="460">
        <v>1</v>
      </c>
      <c r="K2104" s="448">
        <v>35.94</v>
      </c>
      <c r="L2104" s="448">
        <v>35.94</v>
      </c>
      <c r="M2104" s="448">
        <f t="shared" si="64"/>
        <v>-169.19</v>
      </c>
      <c r="N2104" s="448">
        <f t="shared" si="65"/>
        <v>-82.48</v>
      </c>
      <c r="O2104" s="461"/>
    </row>
    <row r="2105" s="419" customFormat="1" customHeight="1" spans="1:15">
      <c r="A2105" s="443" t="s">
        <v>4887</v>
      </c>
      <c r="B2105" s="444" t="s">
        <v>4888</v>
      </c>
      <c r="C2105" s="445"/>
      <c r="D2105" s="446" t="s">
        <v>679</v>
      </c>
      <c r="E2105" s="446" t="s">
        <v>142</v>
      </c>
      <c r="F2105" s="446" t="s">
        <v>671</v>
      </c>
      <c r="G2105" s="447">
        <v>7</v>
      </c>
      <c r="H2105" s="448">
        <v>348.21</v>
      </c>
      <c r="I2105" s="447">
        <v>2437.47</v>
      </c>
      <c r="J2105" s="460">
        <v>7</v>
      </c>
      <c r="K2105" s="448">
        <v>61.01</v>
      </c>
      <c r="L2105" s="448">
        <v>427.07</v>
      </c>
      <c r="M2105" s="448">
        <f t="shared" si="64"/>
        <v>-2010.4</v>
      </c>
      <c r="N2105" s="448">
        <f t="shared" si="65"/>
        <v>-82.48</v>
      </c>
      <c r="O2105" s="461"/>
    </row>
    <row r="2106" s="419" customFormat="1" customHeight="1" spans="1:15">
      <c r="A2106" s="443" t="s">
        <v>4889</v>
      </c>
      <c r="B2106" s="444" t="s">
        <v>4890</v>
      </c>
      <c r="C2106" s="445"/>
      <c r="D2106" s="446" t="s">
        <v>679</v>
      </c>
      <c r="E2106" s="446" t="s">
        <v>142</v>
      </c>
      <c r="F2106" s="446" t="s">
        <v>671</v>
      </c>
      <c r="G2106" s="447">
        <v>7</v>
      </c>
      <c r="H2106" s="448">
        <v>47.66</v>
      </c>
      <c r="I2106" s="447">
        <v>333.59</v>
      </c>
      <c r="J2106" s="460">
        <v>7</v>
      </c>
      <c r="K2106" s="448">
        <v>8.35</v>
      </c>
      <c r="L2106" s="448">
        <v>58.45</v>
      </c>
      <c r="M2106" s="448">
        <f t="shared" si="64"/>
        <v>-275.14</v>
      </c>
      <c r="N2106" s="448">
        <f t="shared" si="65"/>
        <v>-82.48</v>
      </c>
      <c r="O2106" s="461"/>
    </row>
    <row r="2107" s="419" customFormat="1" customHeight="1" spans="1:15">
      <c r="A2107" s="443" t="s">
        <v>4891</v>
      </c>
      <c r="B2107" s="444" t="s">
        <v>4892</v>
      </c>
      <c r="C2107" s="445"/>
      <c r="D2107" s="446" t="s">
        <v>679</v>
      </c>
      <c r="E2107" s="446" t="s">
        <v>142</v>
      </c>
      <c r="F2107" s="446" t="s">
        <v>671</v>
      </c>
      <c r="G2107" s="447">
        <v>28</v>
      </c>
      <c r="H2107" s="448">
        <v>21.37</v>
      </c>
      <c r="I2107" s="447">
        <v>598.29</v>
      </c>
      <c r="J2107" s="460">
        <v>28</v>
      </c>
      <c r="K2107" s="448">
        <v>3.74</v>
      </c>
      <c r="L2107" s="448">
        <v>104.72</v>
      </c>
      <c r="M2107" s="448">
        <f t="shared" si="64"/>
        <v>-493.57</v>
      </c>
      <c r="N2107" s="448">
        <f t="shared" si="65"/>
        <v>-82.5</v>
      </c>
      <c r="O2107" s="461"/>
    </row>
    <row r="2108" s="419" customFormat="1" customHeight="1" spans="1:15">
      <c r="A2108" s="443" t="s">
        <v>4893</v>
      </c>
      <c r="B2108" s="444" t="s">
        <v>4894</v>
      </c>
      <c r="C2108" s="445"/>
      <c r="D2108" s="446" t="s">
        <v>679</v>
      </c>
      <c r="E2108" s="446" t="s">
        <v>142</v>
      </c>
      <c r="F2108" s="446" t="s">
        <v>671</v>
      </c>
      <c r="G2108" s="447">
        <v>2</v>
      </c>
      <c r="H2108" s="448">
        <v>64.11</v>
      </c>
      <c r="I2108" s="447">
        <v>128.21</v>
      </c>
      <c r="J2108" s="460">
        <v>2</v>
      </c>
      <c r="K2108" s="448">
        <v>11.23</v>
      </c>
      <c r="L2108" s="448">
        <v>22.46</v>
      </c>
      <c r="M2108" s="448">
        <f t="shared" si="64"/>
        <v>-105.75</v>
      </c>
      <c r="N2108" s="448">
        <f t="shared" si="65"/>
        <v>-82.48</v>
      </c>
      <c r="O2108" s="461"/>
    </row>
    <row r="2109" s="419" customFormat="1" customHeight="1" spans="1:15">
      <c r="A2109" s="443" t="s">
        <v>4895</v>
      </c>
      <c r="B2109" s="444" t="s">
        <v>4896</v>
      </c>
      <c r="C2109" s="445"/>
      <c r="D2109" s="446" t="s">
        <v>679</v>
      </c>
      <c r="E2109" s="446" t="s">
        <v>142</v>
      </c>
      <c r="F2109" s="446" t="s">
        <v>671</v>
      </c>
      <c r="G2109" s="447">
        <v>3</v>
      </c>
      <c r="H2109" s="448">
        <v>47.86</v>
      </c>
      <c r="I2109" s="447">
        <v>143.59</v>
      </c>
      <c r="J2109" s="460">
        <v>3</v>
      </c>
      <c r="K2109" s="448">
        <v>8.39</v>
      </c>
      <c r="L2109" s="448">
        <v>25.17</v>
      </c>
      <c r="M2109" s="448">
        <f t="shared" si="64"/>
        <v>-118.42</v>
      </c>
      <c r="N2109" s="448">
        <f t="shared" si="65"/>
        <v>-82.47</v>
      </c>
      <c r="O2109" s="461"/>
    </row>
    <row r="2110" s="419" customFormat="1" customHeight="1" spans="1:15">
      <c r="A2110" s="443" t="s">
        <v>4897</v>
      </c>
      <c r="B2110" s="444" t="s">
        <v>4898</v>
      </c>
      <c r="C2110" s="445"/>
      <c r="D2110" s="446" t="s">
        <v>679</v>
      </c>
      <c r="E2110" s="446" t="s">
        <v>142</v>
      </c>
      <c r="F2110" s="446" t="s">
        <v>671</v>
      </c>
      <c r="G2110" s="447">
        <v>3</v>
      </c>
      <c r="H2110" s="448">
        <v>5.13</v>
      </c>
      <c r="I2110" s="447">
        <v>15.38</v>
      </c>
      <c r="J2110" s="460">
        <v>3</v>
      </c>
      <c r="K2110" s="448">
        <v>0.9</v>
      </c>
      <c r="L2110" s="448">
        <v>2.7</v>
      </c>
      <c r="M2110" s="448">
        <f t="shared" si="64"/>
        <v>-12.68</v>
      </c>
      <c r="N2110" s="448">
        <f t="shared" si="65"/>
        <v>-82.44</v>
      </c>
      <c r="O2110" s="461"/>
    </row>
    <row r="2111" s="419" customFormat="1" customHeight="1" spans="1:15">
      <c r="A2111" s="443" t="s">
        <v>4899</v>
      </c>
      <c r="B2111" s="444" t="s">
        <v>4900</v>
      </c>
      <c r="C2111" s="445"/>
      <c r="D2111" s="446" t="s">
        <v>679</v>
      </c>
      <c r="E2111" s="446" t="s">
        <v>142</v>
      </c>
      <c r="F2111" s="446" t="s">
        <v>671</v>
      </c>
      <c r="G2111" s="447">
        <v>4</v>
      </c>
      <c r="H2111" s="448">
        <v>9.48</v>
      </c>
      <c r="I2111" s="447">
        <v>37.93</v>
      </c>
      <c r="J2111" s="460">
        <v>4</v>
      </c>
      <c r="K2111" s="448">
        <v>1.66</v>
      </c>
      <c r="L2111" s="448">
        <v>6.64</v>
      </c>
      <c r="M2111" s="448">
        <f t="shared" si="64"/>
        <v>-31.29</v>
      </c>
      <c r="N2111" s="448">
        <f t="shared" si="65"/>
        <v>-82.49</v>
      </c>
      <c r="O2111" s="461"/>
    </row>
    <row r="2112" s="419" customFormat="1" customHeight="1" spans="1:15">
      <c r="A2112" s="443" t="s">
        <v>4901</v>
      </c>
      <c r="B2112" s="444" t="s">
        <v>4902</v>
      </c>
      <c r="C2112" s="445"/>
      <c r="D2112" s="446" t="s">
        <v>679</v>
      </c>
      <c r="E2112" s="446" t="s">
        <v>142</v>
      </c>
      <c r="F2112" s="446" t="s">
        <v>671</v>
      </c>
      <c r="G2112" s="447">
        <v>2</v>
      </c>
      <c r="H2112" s="448">
        <v>63.26</v>
      </c>
      <c r="I2112" s="447">
        <v>126.51</v>
      </c>
      <c r="J2112" s="460">
        <v>2</v>
      </c>
      <c r="K2112" s="448">
        <v>11.08</v>
      </c>
      <c r="L2112" s="448">
        <v>22.16</v>
      </c>
      <c r="M2112" s="448">
        <f t="shared" si="64"/>
        <v>-104.35</v>
      </c>
      <c r="N2112" s="448">
        <f t="shared" si="65"/>
        <v>-82.48</v>
      </c>
      <c r="O2112" s="461"/>
    </row>
    <row r="2113" s="419" customFormat="1" customHeight="1" spans="1:15">
      <c r="A2113" s="443" t="s">
        <v>4903</v>
      </c>
      <c r="B2113" s="444" t="s">
        <v>4904</v>
      </c>
      <c r="C2113" s="445"/>
      <c r="D2113" s="446" t="s">
        <v>679</v>
      </c>
      <c r="E2113" s="446" t="s">
        <v>142</v>
      </c>
      <c r="F2113" s="446" t="s">
        <v>671</v>
      </c>
      <c r="G2113" s="447">
        <v>1</v>
      </c>
      <c r="H2113" s="448">
        <v>1264.96</v>
      </c>
      <c r="I2113" s="447">
        <v>1264.96</v>
      </c>
      <c r="J2113" s="460">
        <v>1</v>
      </c>
      <c r="K2113" s="448">
        <v>221.62</v>
      </c>
      <c r="L2113" s="448">
        <v>221.62</v>
      </c>
      <c r="M2113" s="448">
        <f t="shared" si="64"/>
        <v>-1043.34</v>
      </c>
      <c r="N2113" s="448">
        <f t="shared" si="65"/>
        <v>-82.48</v>
      </c>
      <c r="O2113" s="461"/>
    </row>
    <row r="2114" s="419" customFormat="1" customHeight="1" spans="1:15">
      <c r="A2114" s="443" t="s">
        <v>4905</v>
      </c>
      <c r="B2114" s="444" t="s">
        <v>4906</v>
      </c>
      <c r="C2114" s="445"/>
      <c r="D2114" s="446" t="s">
        <v>679</v>
      </c>
      <c r="E2114" s="446" t="s">
        <v>142</v>
      </c>
      <c r="F2114" s="446" t="s">
        <v>671</v>
      </c>
      <c r="G2114" s="447">
        <v>3</v>
      </c>
      <c r="H2114" s="448">
        <v>247.86</v>
      </c>
      <c r="I2114" s="447">
        <v>743.59</v>
      </c>
      <c r="J2114" s="460">
        <v>3</v>
      </c>
      <c r="K2114" s="448">
        <v>43.43</v>
      </c>
      <c r="L2114" s="448">
        <v>130.29</v>
      </c>
      <c r="M2114" s="448">
        <f t="shared" si="64"/>
        <v>-613.3</v>
      </c>
      <c r="N2114" s="448">
        <f t="shared" si="65"/>
        <v>-82.48</v>
      </c>
      <c r="O2114" s="461"/>
    </row>
    <row r="2115" s="419" customFormat="1" customHeight="1" spans="1:15">
      <c r="A2115" s="443" t="s">
        <v>4907</v>
      </c>
      <c r="B2115" s="444" t="s">
        <v>4908</v>
      </c>
      <c r="C2115" s="445"/>
      <c r="D2115" s="446" t="s">
        <v>679</v>
      </c>
      <c r="E2115" s="446" t="s">
        <v>142</v>
      </c>
      <c r="F2115" s="446" t="s">
        <v>671</v>
      </c>
      <c r="G2115" s="447">
        <v>2</v>
      </c>
      <c r="H2115" s="448">
        <v>393.17</v>
      </c>
      <c r="I2115" s="447">
        <v>786.33</v>
      </c>
      <c r="J2115" s="460">
        <v>2</v>
      </c>
      <c r="K2115" s="448">
        <v>68.88</v>
      </c>
      <c r="L2115" s="448">
        <v>137.76</v>
      </c>
      <c r="M2115" s="448">
        <f t="shared" si="64"/>
        <v>-648.57</v>
      </c>
      <c r="N2115" s="448">
        <f t="shared" si="65"/>
        <v>-82.48</v>
      </c>
      <c r="O2115" s="461"/>
    </row>
    <row r="2116" s="419" customFormat="1" customHeight="1" spans="1:15">
      <c r="A2116" s="443" t="s">
        <v>4909</v>
      </c>
      <c r="B2116" s="444" t="s">
        <v>4910</v>
      </c>
      <c r="C2116" s="445"/>
      <c r="D2116" s="446" t="s">
        <v>679</v>
      </c>
      <c r="E2116" s="446" t="s">
        <v>142</v>
      </c>
      <c r="F2116" s="446" t="s">
        <v>671</v>
      </c>
      <c r="G2116" s="447">
        <v>5</v>
      </c>
      <c r="H2116" s="448">
        <v>350.43</v>
      </c>
      <c r="I2116" s="447">
        <v>1752.13</v>
      </c>
      <c r="J2116" s="460">
        <v>5</v>
      </c>
      <c r="K2116" s="448">
        <v>61.4</v>
      </c>
      <c r="L2116" s="448">
        <v>307</v>
      </c>
      <c r="M2116" s="448">
        <f t="shared" si="64"/>
        <v>-1445.13</v>
      </c>
      <c r="N2116" s="448">
        <f t="shared" si="65"/>
        <v>-82.48</v>
      </c>
      <c r="O2116" s="461"/>
    </row>
    <row r="2117" s="419" customFormat="1" customHeight="1" spans="1:15">
      <c r="A2117" s="443" t="s">
        <v>4911</v>
      </c>
      <c r="B2117" s="444" t="s">
        <v>4912</v>
      </c>
      <c r="C2117" s="445"/>
      <c r="D2117" s="446" t="s">
        <v>3122</v>
      </c>
      <c r="E2117" s="446" t="s">
        <v>142</v>
      </c>
      <c r="F2117" s="446" t="s">
        <v>671</v>
      </c>
      <c r="G2117" s="447">
        <v>7</v>
      </c>
      <c r="H2117" s="448">
        <v>159.84</v>
      </c>
      <c r="I2117" s="447">
        <v>1118.91</v>
      </c>
      <c r="J2117" s="460">
        <v>7</v>
      </c>
      <c r="K2117" s="448">
        <v>28</v>
      </c>
      <c r="L2117" s="448">
        <v>196</v>
      </c>
      <c r="M2117" s="448">
        <f t="shared" si="64"/>
        <v>-922.91</v>
      </c>
      <c r="N2117" s="448">
        <f t="shared" si="65"/>
        <v>-82.48</v>
      </c>
      <c r="O2117" s="461"/>
    </row>
    <row r="2118" s="419" customFormat="1" customHeight="1" spans="1:15">
      <c r="A2118" s="443" t="s">
        <v>4913</v>
      </c>
      <c r="B2118" s="444" t="s">
        <v>4914</v>
      </c>
      <c r="C2118" s="445"/>
      <c r="D2118" s="446" t="s">
        <v>3122</v>
      </c>
      <c r="E2118" s="446" t="s">
        <v>142</v>
      </c>
      <c r="F2118" s="446" t="s">
        <v>671</v>
      </c>
      <c r="G2118" s="447">
        <v>5</v>
      </c>
      <c r="H2118" s="448">
        <v>245.19</v>
      </c>
      <c r="I2118" s="447">
        <v>1225.97</v>
      </c>
      <c r="J2118" s="460">
        <v>5</v>
      </c>
      <c r="K2118" s="448">
        <v>42.96</v>
      </c>
      <c r="L2118" s="448">
        <v>214.8</v>
      </c>
      <c r="M2118" s="448">
        <f t="shared" si="64"/>
        <v>-1011.17</v>
      </c>
      <c r="N2118" s="448">
        <f t="shared" si="65"/>
        <v>-82.48</v>
      </c>
      <c r="O2118" s="461"/>
    </row>
    <row r="2119" s="419" customFormat="1" customHeight="1" spans="1:15">
      <c r="A2119" s="443" t="s">
        <v>4915</v>
      </c>
      <c r="B2119" s="444" t="s">
        <v>4916</v>
      </c>
      <c r="C2119" s="445"/>
      <c r="D2119" s="446" t="s">
        <v>3122</v>
      </c>
      <c r="E2119" s="446" t="s">
        <v>142</v>
      </c>
      <c r="F2119" s="446" t="s">
        <v>671</v>
      </c>
      <c r="G2119" s="447">
        <v>2</v>
      </c>
      <c r="H2119" s="448">
        <v>35.4</v>
      </c>
      <c r="I2119" s="447">
        <v>70.79</v>
      </c>
      <c r="J2119" s="460">
        <v>2</v>
      </c>
      <c r="K2119" s="448">
        <v>6.2</v>
      </c>
      <c r="L2119" s="448">
        <v>12.4</v>
      </c>
      <c r="M2119" s="448">
        <f t="shared" si="64"/>
        <v>-58.39</v>
      </c>
      <c r="N2119" s="448">
        <f t="shared" si="65"/>
        <v>-82.48</v>
      </c>
      <c r="O2119" s="461"/>
    </row>
    <row r="2120" s="419" customFormat="1" customHeight="1" spans="1:15">
      <c r="A2120" s="443" t="s">
        <v>4917</v>
      </c>
      <c r="B2120" s="444" t="s">
        <v>4918</v>
      </c>
      <c r="C2120" s="445"/>
      <c r="D2120" s="446" t="s">
        <v>3122</v>
      </c>
      <c r="E2120" s="446" t="s">
        <v>672</v>
      </c>
      <c r="F2120" s="446" t="s">
        <v>671</v>
      </c>
      <c r="G2120" s="447">
        <v>2</v>
      </c>
      <c r="H2120" s="448">
        <v>323.41</v>
      </c>
      <c r="I2120" s="447">
        <v>646.82</v>
      </c>
      <c r="J2120" s="460">
        <v>2</v>
      </c>
      <c r="K2120" s="448">
        <v>90.9</v>
      </c>
      <c r="L2120" s="448">
        <v>181.8</v>
      </c>
      <c r="M2120" s="448">
        <f t="shared" ref="M2120:M2183" si="66">L2120-I2120</f>
        <v>-465.02</v>
      </c>
      <c r="N2120" s="448">
        <f t="shared" ref="N2120:N2183" si="67">IF(I2120=0,0,ROUND(M2120/I2120*100,2))</f>
        <v>-71.89</v>
      </c>
      <c r="O2120" s="461"/>
    </row>
    <row r="2121" s="419" customFormat="1" customHeight="1" spans="1:15">
      <c r="A2121" s="443" t="s">
        <v>4919</v>
      </c>
      <c r="B2121" s="444" t="s">
        <v>4920</v>
      </c>
      <c r="C2121" s="445"/>
      <c r="D2121" s="446" t="s">
        <v>3122</v>
      </c>
      <c r="E2121" s="446" t="s">
        <v>142</v>
      </c>
      <c r="F2121" s="446" t="s">
        <v>671</v>
      </c>
      <c r="G2121" s="447">
        <v>9</v>
      </c>
      <c r="H2121" s="448">
        <v>65.61</v>
      </c>
      <c r="I2121" s="447">
        <v>590.51</v>
      </c>
      <c r="J2121" s="460">
        <v>9</v>
      </c>
      <c r="K2121" s="448">
        <v>11.49</v>
      </c>
      <c r="L2121" s="448">
        <v>103.41</v>
      </c>
      <c r="M2121" s="448">
        <f t="shared" si="66"/>
        <v>-487.1</v>
      </c>
      <c r="N2121" s="448">
        <f t="shared" si="67"/>
        <v>-82.49</v>
      </c>
      <c r="O2121" s="461"/>
    </row>
    <row r="2122" s="419" customFormat="1" customHeight="1" spans="1:15">
      <c r="A2122" s="443" t="s">
        <v>4921</v>
      </c>
      <c r="B2122" s="444" t="s">
        <v>4922</v>
      </c>
      <c r="C2122" s="445"/>
      <c r="D2122" s="446" t="s">
        <v>3122</v>
      </c>
      <c r="E2122" s="446" t="s">
        <v>142</v>
      </c>
      <c r="F2122" s="446" t="s">
        <v>671</v>
      </c>
      <c r="G2122" s="447">
        <v>7</v>
      </c>
      <c r="H2122" s="448">
        <v>281.88</v>
      </c>
      <c r="I2122" s="447">
        <v>1973.16</v>
      </c>
      <c r="J2122" s="460">
        <v>7</v>
      </c>
      <c r="K2122" s="448">
        <v>49.39</v>
      </c>
      <c r="L2122" s="448">
        <v>345.73</v>
      </c>
      <c r="M2122" s="448">
        <f t="shared" si="66"/>
        <v>-1627.43</v>
      </c>
      <c r="N2122" s="448">
        <f t="shared" si="67"/>
        <v>-82.48</v>
      </c>
      <c r="O2122" s="461"/>
    </row>
    <row r="2123" s="419" customFormat="1" customHeight="1" spans="1:15">
      <c r="A2123" s="443" t="s">
        <v>4923</v>
      </c>
      <c r="B2123" s="444" t="s">
        <v>4924</v>
      </c>
      <c r="C2123" s="445"/>
      <c r="D2123" s="446" t="s">
        <v>3122</v>
      </c>
      <c r="E2123" s="446" t="s">
        <v>142</v>
      </c>
      <c r="F2123" s="446" t="s">
        <v>671</v>
      </c>
      <c r="G2123" s="447">
        <v>2</v>
      </c>
      <c r="H2123" s="448">
        <v>54.43</v>
      </c>
      <c r="I2123" s="447">
        <v>108.85</v>
      </c>
      <c r="J2123" s="460">
        <v>2</v>
      </c>
      <c r="K2123" s="448">
        <v>9.54</v>
      </c>
      <c r="L2123" s="448">
        <v>19.08</v>
      </c>
      <c r="M2123" s="448">
        <f t="shared" si="66"/>
        <v>-89.77</v>
      </c>
      <c r="N2123" s="448">
        <f t="shared" si="67"/>
        <v>-82.47</v>
      </c>
      <c r="O2123" s="461"/>
    </row>
    <row r="2124" s="419" customFormat="1" customHeight="1" spans="1:15">
      <c r="A2124" s="443" t="s">
        <v>4925</v>
      </c>
      <c r="B2124" s="444" t="s">
        <v>4926</v>
      </c>
      <c r="C2124" s="445"/>
      <c r="D2124" s="446" t="s">
        <v>3122</v>
      </c>
      <c r="E2124" s="446" t="s">
        <v>672</v>
      </c>
      <c r="F2124" s="446" t="s">
        <v>671</v>
      </c>
      <c r="G2124" s="447">
        <v>6</v>
      </c>
      <c r="H2124" s="448">
        <v>65</v>
      </c>
      <c r="I2124" s="447">
        <v>390</v>
      </c>
      <c r="J2124" s="460">
        <v>6</v>
      </c>
      <c r="K2124" s="448">
        <v>18.27</v>
      </c>
      <c r="L2124" s="448">
        <v>109.62</v>
      </c>
      <c r="M2124" s="448">
        <f t="shared" si="66"/>
        <v>-280.38</v>
      </c>
      <c r="N2124" s="448">
        <f t="shared" si="67"/>
        <v>-71.89</v>
      </c>
      <c r="O2124" s="461"/>
    </row>
    <row r="2125" s="419" customFormat="1" customHeight="1" spans="1:15">
      <c r="A2125" s="443" t="s">
        <v>4927</v>
      </c>
      <c r="B2125" s="444" t="s">
        <v>4928</v>
      </c>
      <c r="C2125" s="445"/>
      <c r="D2125" s="446" t="s">
        <v>3122</v>
      </c>
      <c r="E2125" s="446" t="s">
        <v>672</v>
      </c>
      <c r="F2125" s="446" t="s">
        <v>671</v>
      </c>
      <c r="G2125" s="447">
        <v>5</v>
      </c>
      <c r="H2125" s="448">
        <v>116.06</v>
      </c>
      <c r="I2125" s="447">
        <v>580.28</v>
      </c>
      <c r="J2125" s="460">
        <v>5</v>
      </c>
      <c r="K2125" s="448">
        <v>32.62</v>
      </c>
      <c r="L2125" s="448">
        <v>163.1</v>
      </c>
      <c r="M2125" s="448">
        <f t="shared" si="66"/>
        <v>-417.18</v>
      </c>
      <c r="N2125" s="448">
        <f t="shared" si="67"/>
        <v>-71.89</v>
      </c>
      <c r="O2125" s="461"/>
    </row>
    <row r="2126" s="419" customFormat="1" customHeight="1" spans="1:15">
      <c r="A2126" s="443" t="s">
        <v>4929</v>
      </c>
      <c r="B2126" s="444" t="s">
        <v>4930</v>
      </c>
      <c r="C2126" s="445"/>
      <c r="D2126" s="446" t="s">
        <v>679</v>
      </c>
      <c r="E2126" s="446" t="s">
        <v>142</v>
      </c>
      <c r="F2126" s="446" t="s">
        <v>671</v>
      </c>
      <c r="G2126" s="447">
        <v>1</v>
      </c>
      <c r="H2126" s="448">
        <v>769.23</v>
      </c>
      <c r="I2126" s="447">
        <v>769.23</v>
      </c>
      <c r="J2126" s="460">
        <v>1</v>
      </c>
      <c r="K2126" s="448">
        <v>134.77</v>
      </c>
      <c r="L2126" s="448">
        <v>134.77</v>
      </c>
      <c r="M2126" s="448">
        <f t="shared" si="66"/>
        <v>-634.46</v>
      </c>
      <c r="N2126" s="448">
        <f t="shared" si="67"/>
        <v>-82.48</v>
      </c>
      <c r="O2126" s="461"/>
    </row>
    <row r="2127" s="419" customFormat="1" customHeight="1" spans="1:15">
      <c r="A2127" s="443" t="s">
        <v>4931</v>
      </c>
      <c r="B2127" s="444" t="s">
        <v>4932</v>
      </c>
      <c r="C2127" s="445"/>
      <c r="D2127" s="446" t="s">
        <v>679</v>
      </c>
      <c r="E2127" s="446" t="s">
        <v>672</v>
      </c>
      <c r="F2127" s="446" t="s">
        <v>671</v>
      </c>
      <c r="G2127" s="447">
        <v>1</v>
      </c>
      <c r="H2127" s="448">
        <v>53.98</v>
      </c>
      <c r="I2127" s="447">
        <v>53.98</v>
      </c>
      <c r="J2127" s="460">
        <v>1</v>
      </c>
      <c r="K2127" s="448">
        <v>15.17</v>
      </c>
      <c r="L2127" s="448">
        <v>15.17</v>
      </c>
      <c r="M2127" s="448">
        <f t="shared" si="66"/>
        <v>-38.81</v>
      </c>
      <c r="N2127" s="448">
        <f t="shared" si="67"/>
        <v>-71.9</v>
      </c>
      <c r="O2127" s="461"/>
    </row>
    <row r="2128" s="419" customFormat="1" customHeight="1" spans="1:15">
      <c r="A2128" s="443" t="s">
        <v>4933</v>
      </c>
      <c r="B2128" s="444" t="s">
        <v>4934</v>
      </c>
      <c r="C2128" s="445"/>
      <c r="D2128" s="446" t="s">
        <v>679</v>
      </c>
      <c r="E2128" s="446" t="s">
        <v>142</v>
      </c>
      <c r="F2128" s="446" t="s">
        <v>671</v>
      </c>
      <c r="G2128" s="447">
        <v>5</v>
      </c>
      <c r="H2128" s="448">
        <v>12.82</v>
      </c>
      <c r="I2128" s="447">
        <v>64.11</v>
      </c>
      <c r="J2128" s="460">
        <v>5</v>
      </c>
      <c r="K2128" s="448">
        <v>2.25</v>
      </c>
      <c r="L2128" s="448">
        <v>11.25</v>
      </c>
      <c r="M2128" s="448">
        <f t="shared" si="66"/>
        <v>-52.86</v>
      </c>
      <c r="N2128" s="448">
        <f t="shared" si="67"/>
        <v>-82.45</v>
      </c>
      <c r="O2128" s="461"/>
    </row>
    <row r="2129" s="419" customFormat="1" customHeight="1" spans="1:15">
      <c r="A2129" s="443" t="s">
        <v>4935</v>
      </c>
      <c r="B2129" s="444" t="s">
        <v>4936</v>
      </c>
      <c r="C2129" s="445"/>
      <c r="D2129" s="446" t="s">
        <v>679</v>
      </c>
      <c r="E2129" s="446" t="s">
        <v>142</v>
      </c>
      <c r="F2129" s="446" t="s">
        <v>671</v>
      </c>
      <c r="G2129" s="447">
        <v>10</v>
      </c>
      <c r="H2129" s="448">
        <v>17.07</v>
      </c>
      <c r="I2129" s="447">
        <v>170.69</v>
      </c>
      <c r="J2129" s="460">
        <v>10</v>
      </c>
      <c r="K2129" s="448">
        <v>2.99</v>
      </c>
      <c r="L2129" s="448">
        <v>29.9</v>
      </c>
      <c r="M2129" s="448">
        <f t="shared" si="66"/>
        <v>-140.79</v>
      </c>
      <c r="N2129" s="448">
        <f t="shared" si="67"/>
        <v>-82.48</v>
      </c>
      <c r="O2129" s="461"/>
    </row>
    <row r="2130" s="419" customFormat="1" customHeight="1" spans="1:15">
      <c r="A2130" s="443" t="s">
        <v>4937</v>
      </c>
      <c r="B2130" s="444" t="s">
        <v>4938</v>
      </c>
      <c r="C2130" s="445"/>
      <c r="D2130" s="446" t="s">
        <v>679</v>
      </c>
      <c r="E2130" s="446" t="s">
        <v>142</v>
      </c>
      <c r="F2130" s="446" t="s">
        <v>671</v>
      </c>
      <c r="G2130" s="447">
        <v>24</v>
      </c>
      <c r="H2130" s="448">
        <v>27.23</v>
      </c>
      <c r="I2130" s="447">
        <v>653.47</v>
      </c>
      <c r="J2130" s="460">
        <v>24</v>
      </c>
      <c r="K2130" s="448">
        <v>4.77</v>
      </c>
      <c r="L2130" s="448">
        <v>114.48</v>
      </c>
      <c r="M2130" s="448">
        <f t="shared" si="66"/>
        <v>-538.99</v>
      </c>
      <c r="N2130" s="448">
        <f t="shared" si="67"/>
        <v>-82.48</v>
      </c>
      <c r="O2130" s="461"/>
    </row>
    <row r="2131" s="419" customFormat="1" customHeight="1" spans="1:15">
      <c r="A2131" s="443" t="s">
        <v>4939</v>
      </c>
      <c r="B2131" s="444" t="s">
        <v>4940</v>
      </c>
      <c r="C2131" s="445"/>
      <c r="D2131" s="446" t="s">
        <v>679</v>
      </c>
      <c r="E2131" s="446" t="s">
        <v>672</v>
      </c>
      <c r="F2131" s="446" t="s">
        <v>671</v>
      </c>
      <c r="G2131" s="447">
        <v>28</v>
      </c>
      <c r="H2131" s="448">
        <v>33.75</v>
      </c>
      <c r="I2131" s="447">
        <v>945.11</v>
      </c>
      <c r="J2131" s="460">
        <v>28</v>
      </c>
      <c r="K2131" s="448">
        <v>9.48</v>
      </c>
      <c r="L2131" s="448">
        <v>265.44</v>
      </c>
      <c r="M2131" s="448">
        <f t="shared" si="66"/>
        <v>-679.67</v>
      </c>
      <c r="N2131" s="448">
        <f t="shared" si="67"/>
        <v>-71.91</v>
      </c>
      <c r="O2131" s="461"/>
    </row>
    <row r="2132" s="419" customFormat="1" customHeight="1" spans="1:15">
      <c r="A2132" s="443" t="s">
        <v>4941</v>
      </c>
      <c r="B2132" s="444" t="s">
        <v>4942</v>
      </c>
      <c r="C2132" s="445"/>
      <c r="D2132" s="446" t="s">
        <v>679</v>
      </c>
      <c r="E2132" s="446" t="s">
        <v>142</v>
      </c>
      <c r="F2132" s="446" t="s">
        <v>671</v>
      </c>
      <c r="G2132" s="447">
        <v>12</v>
      </c>
      <c r="H2132" s="448">
        <v>29.06</v>
      </c>
      <c r="I2132" s="447">
        <v>348.72</v>
      </c>
      <c r="J2132" s="460">
        <v>12</v>
      </c>
      <c r="K2132" s="448">
        <v>5.09</v>
      </c>
      <c r="L2132" s="448">
        <v>61.08</v>
      </c>
      <c r="M2132" s="448">
        <f t="shared" si="66"/>
        <v>-287.64</v>
      </c>
      <c r="N2132" s="448">
        <f t="shared" si="67"/>
        <v>-82.48</v>
      </c>
      <c r="O2132" s="461"/>
    </row>
    <row r="2133" s="419" customFormat="1" customHeight="1" spans="1:15">
      <c r="A2133" s="443" t="s">
        <v>4943</v>
      </c>
      <c r="B2133" s="444" t="s">
        <v>4944</v>
      </c>
      <c r="C2133" s="445"/>
      <c r="D2133" s="446" t="s">
        <v>679</v>
      </c>
      <c r="E2133" s="446" t="s">
        <v>142</v>
      </c>
      <c r="F2133" s="446" t="s">
        <v>671</v>
      </c>
      <c r="G2133" s="447">
        <v>1</v>
      </c>
      <c r="H2133" s="448">
        <v>102.56</v>
      </c>
      <c r="I2133" s="447">
        <v>102.56</v>
      </c>
      <c r="J2133" s="460">
        <v>1</v>
      </c>
      <c r="K2133" s="448">
        <v>17.97</v>
      </c>
      <c r="L2133" s="448">
        <v>17.97</v>
      </c>
      <c r="M2133" s="448">
        <f t="shared" si="66"/>
        <v>-84.59</v>
      </c>
      <c r="N2133" s="448">
        <f t="shared" si="67"/>
        <v>-82.48</v>
      </c>
      <c r="O2133" s="461"/>
    </row>
    <row r="2134" s="419" customFormat="1" customHeight="1" spans="1:15">
      <c r="A2134" s="443" t="s">
        <v>4945</v>
      </c>
      <c r="B2134" s="444" t="s">
        <v>4946</v>
      </c>
      <c r="C2134" s="445"/>
      <c r="D2134" s="446" t="s">
        <v>679</v>
      </c>
      <c r="E2134" s="446" t="s">
        <v>142</v>
      </c>
      <c r="F2134" s="446" t="s">
        <v>671</v>
      </c>
      <c r="G2134" s="447">
        <v>1</v>
      </c>
      <c r="H2134" s="448">
        <v>85.47</v>
      </c>
      <c r="I2134" s="447">
        <v>85.47</v>
      </c>
      <c r="J2134" s="460">
        <v>1</v>
      </c>
      <c r="K2134" s="448">
        <v>14.97</v>
      </c>
      <c r="L2134" s="448">
        <v>14.97</v>
      </c>
      <c r="M2134" s="448">
        <f t="shared" si="66"/>
        <v>-70.5</v>
      </c>
      <c r="N2134" s="448">
        <f t="shared" si="67"/>
        <v>-82.49</v>
      </c>
      <c r="O2134" s="461"/>
    </row>
    <row r="2135" s="419" customFormat="1" customHeight="1" spans="1:15">
      <c r="A2135" s="443" t="s">
        <v>4947</v>
      </c>
      <c r="B2135" s="444" t="s">
        <v>4948</v>
      </c>
      <c r="C2135" s="445"/>
      <c r="D2135" s="446" t="s">
        <v>679</v>
      </c>
      <c r="E2135" s="446" t="s">
        <v>142</v>
      </c>
      <c r="F2135" s="446" t="s">
        <v>671</v>
      </c>
      <c r="G2135" s="447">
        <v>3</v>
      </c>
      <c r="H2135" s="448">
        <v>55.53</v>
      </c>
      <c r="I2135" s="447">
        <v>166.6</v>
      </c>
      <c r="J2135" s="460">
        <v>3</v>
      </c>
      <c r="K2135" s="448">
        <v>9.73</v>
      </c>
      <c r="L2135" s="448">
        <v>29.19</v>
      </c>
      <c r="M2135" s="448">
        <f t="shared" si="66"/>
        <v>-137.41</v>
      </c>
      <c r="N2135" s="448">
        <f t="shared" si="67"/>
        <v>-82.48</v>
      </c>
      <c r="O2135" s="461"/>
    </row>
    <row r="2136" s="419" customFormat="1" customHeight="1" spans="1:15">
      <c r="A2136" s="443" t="s">
        <v>4949</v>
      </c>
      <c r="B2136" s="444" t="s">
        <v>4950</v>
      </c>
      <c r="C2136" s="445"/>
      <c r="D2136" s="446" t="s">
        <v>679</v>
      </c>
      <c r="E2136" s="446" t="s">
        <v>672</v>
      </c>
      <c r="F2136" s="446" t="s">
        <v>671</v>
      </c>
      <c r="G2136" s="447">
        <v>1</v>
      </c>
      <c r="H2136" s="448">
        <v>960.17</v>
      </c>
      <c r="I2136" s="447">
        <v>960.17</v>
      </c>
      <c r="J2136" s="460">
        <v>1</v>
      </c>
      <c r="K2136" s="448">
        <v>269.86</v>
      </c>
      <c r="L2136" s="448">
        <v>269.86</v>
      </c>
      <c r="M2136" s="448">
        <f t="shared" si="66"/>
        <v>-690.31</v>
      </c>
      <c r="N2136" s="448">
        <f t="shared" si="67"/>
        <v>-71.89</v>
      </c>
      <c r="O2136" s="461"/>
    </row>
    <row r="2137" s="419" customFormat="1" customHeight="1" spans="1:15">
      <c r="A2137" s="443" t="s">
        <v>4951</v>
      </c>
      <c r="B2137" s="444" t="s">
        <v>4952</v>
      </c>
      <c r="C2137" s="445"/>
      <c r="D2137" s="446" t="s">
        <v>679</v>
      </c>
      <c r="E2137" s="446" t="s">
        <v>142</v>
      </c>
      <c r="F2137" s="446" t="s">
        <v>671</v>
      </c>
      <c r="G2137" s="447">
        <v>2</v>
      </c>
      <c r="H2137" s="448">
        <v>663.72</v>
      </c>
      <c r="I2137" s="447">
        <v>1327.43</v>
      </c>
      <c r="J2137" s="460">
        <v>2</v>
      </c>
      <c r="K2137" s="448">
        <v>116.28</v>
      </c>
      <c r="L2137" s="448">
        <v>232.56</v>
      </c>
      <c r="M2137" s="448">
        <f t="shared" si="66"/>
        <v>-1094.87</v>
      </c>
      <c r="N2137" s="448">
        <f t="shared" si="67"/>
        <v>-82.48</v>
      </c>
      <c r="O2137" s="461"/>
    </row>
    <row r="2138" s="419" customFormat="1" customHeight="1" spans="1:15">
      <c r="A2138" s="443" t="s">
        <v>4953</v>
      </c>
      <c r="B2138" s="444" t="s">
        <v>4954</v>
      </c>
      <c r="C2138" s="445"/>
      <c r="D2138" s="446" t="s">
        <v>679</v>
      </c>
      <c r="E2138" s="446" t="s">
        <v>142</v>
      </c>
      <c r="F2138" s="446" t="s">
        <v>671</v>
      </c>
      <c r="G2138" s="447">
        <v>3</v>
      </c>
      <c r="H2138" s="448">
        <v>3.42</v>
      </c>
      <c r="I2138" s="447">
        <v>10.25</v>
      </c>
      <c r="J2138" s="460">
        <v>3</v>
      </c>
      <c r="K2138" s="448">
        <v>0.6</v>
      </c>
      <c r="L2138" s="448">
        <v>1.8</v>
      </c>
      <c r="M2138" s="448">
        <f t="shared" si="66"/>
        <v>-8.45</v>
      </c>
      <c r="N2138" s="448">
        <f t="shared" si="67"/>
        <v>-82.44</v>
      </c>
      <c r="O2138" s="461"/>
    </row>
    <row r="2139" s="419" customFormat="1" customHeight="1" spans="1:15">
      <c r="A2139" s="443" t="s">
        <v>4955</v>
      </c>
      <c r="B2139" s="444" t="s">
        <v>4956</v>
      </c>
      <c r="C2139" s="445"/>
      <c r="D2139" s="446" t="s">
        <v>679</v>
      </c>
      <c r="E2139" s="446" t="s">
        <v>672</v>
      </c>
      <c r="F2139" s="446" t="s">
        <v>671</v>
      </c>
      <c r="G2139" s="447">
        <v>24</v>
      </c>
      <c r="H2139" s="448">
        <v>13.43</v>
      </c>
      <c r="I2139" s="447">
        <v>322.39</v>
      </c>
      <c r="J2139" s="460">
        <v>24</v>
      </c>
      <c r="K2139" s="448">
        <v>3.78</v>
      </c>
      <c r="L2139" s="448">
        <v>90.72</v>
      </c>
      <c r="M2139" s="448">
        <f t="shared" si="66"/>
        <v>-231.67</v>
      </c>
      <c r="N2139" s="448">
        <f t="shared" si="67"/>
        <v>-71.86</v>
      </c>
      <c r="O2139" s="461"/>
    </row>
    <row r="2140" s="419" customFormat="1" customHeight="1" spans="1:15">
      <c r="A2140" s="443" t="s">
        <v>4957</v>
      </c>
      <c r="B2140" s="444" t="s">
        <v>4958</v>
      </c>
      <c r="C2140" s="445"/>
      <c r="D2140" s="446" t="s">
        <v>679</v>
      </c>
      <c r="E2140" s="446" t="s">
        <v>142</v>
      </c>
      <c r="F2140" s="446" t="s">
        <v>671</v>
      </c>
      <c r="G2140" s="447">
        <v>4</v>
      </c>
      <c r="H2140" s="448">
        <v>6.94</v>
      </c>
      <c r="I2140" s="447">
        <v>27.74</v>
      </c>
      <c r="J2140" s="460">
        <v>4</v>
      </c>
      <c r="K2140" s="448">
        <v>1.22</v>
      </c>
      <c r="L2140" s="448">
        <v>4.88</v>
      </c>
      <c r="M2140" s="448">
        <f t="shared" si="66"/>
        <v>-22.86</v>
      </c>
      <c r="N2140" s="448">
        <f t="shared" si="67"/>
        <v>-82.41</v>
      </c>
      <c r="O2140" s="461"/>
    </row>
    <row r="2141" s="419" customFormat="1" customHeight="1" spans="1:15">
      <c r="A2141" s="443" t="s">
        <v>4959</v>
      </c>
      <c r="B2141" s="444" t="s">
        <v>4960</v>
      </c>
      <c r="C2141" s="445"/>
      <c r="D2141" s="446" t="s">
        <v>679</v>
      </c>
      <c r="E2141" s="446" t="s">
        <v>142</v>
      </c>
      <c r="F2141" s="446" t="s">
        <v>671</v>
      </c>
      <c r="G2141" s="447">
        <v>26</v>
      </c>
      <c r="H2141" s="448">
        <v>12.93</v>
      </c>
      <c r="I2141" s="447">
        <v>336.21</v>
      </c>
      <c r="J2141" s="460">
        <v>26</v>
      </c>
      <c r="K2141" s="448">
        <v>2.27</v>
      </c>
      <c r="L2141" s="448">
        <v>59.02</v>
      </c>
      <c r="M2141" s="448">
        <f t="shared" si="66"/>
        <v>-277.19</v>
      </c>
      <c r="N2141" s="448">
        <f t="shared" si="67"/>
        <v>-82.45</v>
      </c>
      <c r="O2141" s="461"/>
    </row>
    <row r="2142" s="419" customFormat="1" customHeight="1" spans="1:15">
      <c r="A2142" s="443" t="s">
        <v>4961</v>
      </c>
      <c r="B2142" s="444" t="s">
        <v>4962</v>
      </c>
      <c r="C2142" s="445"/>
      <c r="D2142" s="446" t="s">
        <v>679</v>
      </c>
      <c r="E2142" s="446" t="s">
        <v>142</v>
      </c>
      <c r="F2142" s="446" t="s">
        <v>671</v>
      </c>
      <c r="G2142" s="447">
        <v>11</v>
      </c>
      <c r="H2142" s="448">
        <v>24.89</v>
      </c>
      <c r="I2142" s="447">
        <v>273.74</v>
      </c>
      <c r="J2142" s="460">
        <v>11</v>
      </c>
      <c r="K2142" s="448">
        <v>4.36</v>
      </c>
      <c r="L2142" s="448">
        <v>47.96</v>
      </c>
      <c r="M2142" s="448">
        <f t="shared" si="66"/>
        <v>-225.78</v>
      </c>
      <c r="N2142" s="448">
        <f t="shared" si="67"/>
        <v>-82.48</v>
      </c>
      <c r="O2142" s="461"/>
    </row>
    <row r="2143" s="419" customFormat="1" customHeight="1" spans="1:15">
      <c r="A2143" s="443" t="s">
        <v>4963</v>
      </c>
      <c r="B2143" s="444" t="s">
        <v>4964</v>
      </c>
      <c r="C2143" s="445"/>
      <c r="D2143" s="446" t="s">
        <v>679</v>
      </c>
      <c r="E2143" s="446" t="s">
        <v>672</v>
      </c>
      <c r="F2143" s="446" t="s">
        <v>671</v>
      </c>
      <c r="G2143" s="447">
        <v>2</v>
      </c>
      <c r="H2143" s="448">
        <v>28.4</v>
      </c>
      <c r="I2143" s="447">
        <v>56.8</v>
      </c>
      <c r="J2143" s="460">
        <v>2</v>
      </c>
      <c r="K2143" s="448">
        <v>7.98</v>
      </c>
      <c r="L2143" s="448">
        <v>15.96</v>
      </c>
      <c r="M2143" s="448">
        <f t="shared" si="66"/>
        <v>-40.84</v>
      </c>
      <c r="N2143" s="448">
        <f t="shared" si="67"/>
        <v>-71.9</v>
      </c>
      <c r="O2143" s="461"/>
    </row>
    <row r="2144" s="419" customFormat="1" customHeight="1" spans="1:15">
      <c r="A2144" s="443" t="s">
        <v>4965</v>
      </c>
      <c r="B2144" s="444" t="s">
        <v>4966</v>
      </c>
      <c r="C2144" s="445"/>
      <c r="D2144" s="446" t="s">
        <v>679</v>
      </c>
      <c r="E2144" s="446" t="s">
        <v>142</v>
      </c>
      <c r="F2144" s="446" t="s">
        <v>671</v>
      </c>
      <c r="G2144" s="447">
        <v>2</v>
      </c>
      <c r="H2144" s="448">
        <v>85.91</v>
      </c>
      <c r="I2144" s="447">
        <v>171.82</v>
      </c>
      <c r="J2144" s="460">
        <v>2</v>
      </c>
      <c r="K2144" s="448">
        <v>15.05</v>
      </c>
      <c r="L2144" s="448">
        <v>30.1</v>
      </c>
      <c r="M2144" s="448">
        <f t="shared" si="66"/>
        <v>-141.72</v>
      </c>
      <c r="N2144" s="448">
        <f t="shared" si="67"/>
        <v>-82.48</v>
      </c>
      <c r="O2144" s="461"/>
    </row>
    <row r="2145" s="419" customFormat="1" customHeight="1" spans="1:15">
      <c r="A2145" s="443" t="s">
        <v>4967</v>
      </c>
      <c r="B2145" s="444" t="s">
        <v>4968</v>
      </c>
      <c r="C2145" s="445"/>
      <c r="D2145" s="446" t="s">
        <v>679</v>
      </c>
      <c r="E2145" s="446" t="s">
        <v>142</v>
      </c>
      <c r="F2145" s="446" t="s">
        <v>671</v>
      </c>
      <c r="G2145" s="447">
        <v>5</v>
      </c>
      <c r="H2145" s="448">
        <v>3.82</v>
      </c>
      <c r="I2145" s="447">
        <v>19.12</v>
      </c>
      <c r="J2145" s="460">
        <v>5</v>
      </c>
      <c r="K2145" s="448">
        <v>0.67</v>
      </c>
      <c r="L2145" s="448">
        <v>3.35</v>
      </c>
      <c r="M2145" s="448">
        <f t="shared" si="66"/>
        <v>-15.77</v>
      </c>
      <c r="N2145" s="448">
        <f t="shared" si="67"/>
        <v>-82.48</v>
      </c>
      <c r="O2145" s="461"/>
    </row>
    <row r="2146" s="419" customFormat="1" customHeight="1" spans="1:15">
      <c r="A2146" s="443" t="s">
        <v>4969</v>
      </c>
      <c r="B2146" s="444" t="s">
        <v>4970</v>
      </c>
      <c r="C2146" s="445"/>
      <c r="D2146" s="446" t="s">
        <v>679</v>
      </c>
      <c r="E2146" s="446" t="s">
        <v>142</v>
      </c>
      <c r="F2146" s="446" t="s">
        <v>671</v>
      </c>
      <c r="G2146" s="447">
        <v>1</v>
      </c>
      <c r="H2146" s="448">
        <v>47.01</v>
      </c>
      <c r="I2146" s="447">
        <v>47.01</v>
      </c>
      <c r="J2146" s="460">
        <v>1</v>
      </c>
      <c r="K2146" s="448">
        <v>8.24</v>
      </c>
      <c r="L2146" s="448">
        <v>8.24</v>
      </c>
      <c r="M2146" s="448">
        <f t="shared" si="66"/>
        <v>-38.77</v>
      </c>
      <c r="N2146" s="448">
        <f t="shared" si="67"/>
        <v>-82.47</v>
      </c>
      <c r="O2146" s="461"/>
    </row>
    <row r="2147" s="419" customFormat="1" customHeight="1" spans="1:15">
      <c r="A2147" s="443" t="s">
        <v>4971</v>
      </c>
      <c r="B2147" s="444" t="s">
        <v>4972</v>
      </c>
      <c r="C2147" s="445"/>
      <c r="D2147" s="446" t="s">
        <v>679</v>
      </c>
      <c r="E2147" s="446" t="s">
        <v>672</v>
      </c>
      <c r="F2147" s="446" t="s">
        <v>671</v>
      </c>
      <c r="G2147" s="447">
        <v>25</v>
      </c>
      <c r="H2147" s="448">
        <v>20.22</v>
      </c>
      <c r="I2147" s="447">
        <v>505.38</v>
      </c>
      <c r="J2147" s="460">
        <v>25</v>
      </c>
      <c r="K2147" s="448">
        <v>5.68</v>
      </c>
      <c r="L2147" s="448">
        <v>142</v>
      </c>
      <c r="M2147" s="448">
        <f t="shared" si="66"/>
        <v>-363.38</v>
      </c>
      <c r="N2147" s="448">
        <f t="shared" si="67"/>
        <v>-71.9</v>
      </c>
      <c r="O2147" s="461"/>
    </row>
    <row r="2148" s="419" customFormat="1" customHeight="1" spans="1:15">
      <c r="A2148" s="443" t="s">
        <v>4973</v>
      </c>
      <c r="B2148" s="444" t="s">
        <v>4974</v>
      </c>
      <c r="C2148" s="445"/>
      <c r="D2148" s="446" t="s">
        <v>679</v>
      </c>
      <c r="E2148" s="446" t="s">
        <v>672</v>
      </c>
      <c r="F2148" s="446" t="s">
        <v>671</v>
      </c>
      <c r="G2148" s="447">
        <v>2</v>
      </c>
      <c r="H2148" s="448">
        <v>57.61</v>
      </c>
      <c r="I2148" s="447">
        <v>115.21</v>
      </c>
      <c r="J2148" s="460">
        <v>2</v>
      </c>
      <c r="K2148" s="448">
        <v>16.19</v>
      </c>
      <c r="L2148" s="448">
        <v>32.38</v>
      </c>
      <c r="M2148" s="448">
        <f t="shared" si="66"/>
        <v>-82.83</v>
      </c>
      <c r="N2148" s="448">
        <f t="shared" si="67"/>
        <v>-71.89</v>
      </c>
      <c r="O2148" s="461"/>
    </row>
    <row r="2149" s="419" customFormat="1" customHeight="1" spans="1:15">
      <c r="A2149" s="443" t="s">
        <v>4975</v>
      </c>
      <c r="B2149" s="444" t="s">
        <v>4976</v>
      </c>
      <c r="C2149" s="445"/>
      <c r="D2149" s="446" t="s">
        <v>679</v>
      </c>
      <c r="E2149" s="446" t="s">
        <v>672</v>
      </c>
      <c r="F2149" s="446" t="s">
        <v>671</v>
      </c>
      <c r="G2149" s="447">
        <v>2</v>
      </c>
      <c r="H2149" s="448">
        <v>46.02</v>
      </c>
      <c r="I2149" s="447">
        <v>92.03</v>
      </c>
      <c r="J2149" s="460">
        <v>2</v>
      </c>
      <c r="K2149" s="448">
        <v>12.94</v>
      </c>
      <c r="L2149" s="448">
        <v>25.88</v>
      </c>
      <c r="M2149" s="448">
        <f t="shared" si="66"/>
        <v>-66.15</v>
      </c>
      <c r="N2149" s="448">
        <f t="shared" si="67"/>
        <v>-71.88</v>
      </c>
      <c r="O2149" s="461"/>
    </row>
    <row r="2150" s="419" customFormat="1" customHeight="1" spans="1:15">
      <c r="A2150" s="443" t="s">
        <v>4977</v>
      </c>
      <c r="B2150" s="444" t="s">
        <v>4978</v>
      </c>
      <c r="C2150" s="445"/>
      <c r="D2150" s="446" t="s">
        <v>679</v>
      </c>
      <c r="E2150" s="446" t="s">
        <v>672</v>
      </c>
      <c r="F2150" s="446" t="s">
        <v>671</v>
      </c>
      <c r="G2150" s="447">
        <v>1</v>
      </c>
      <c r="H2150" s="448">
        <v>85</v>
      </c>
      <c r="I2150" s="447">
        <v>85</v>
      </c>
      <c r="J2150" s="460">
        <v>1</v>
      </c>
      <c r="K2150" s="448">
        <v>23.89</v>
      </c>
      <c r="L2150" s="448">
        <v>23.89</v>
      </c>
      <c r="M2150" s="448">
        <f t="shared" si="66"/>
        <v>-61.11</v>
      </c>
      <c r="N2150" s="448">
        <f t="shared" si="67"/>
        <v>-71.89</v>
      </c>
      <c r="O2150" s="461"/>
    </row>
    <row r="2151" s="419" customFormat="1" customHeight="1" spans="1:15">
      <c r="A2151" s="443" t="s">
        <v>4979</v>
      </c>
      <c r="B2151" s="444" t="s">
        <v>4980</v>
      </c>
      <c r="C2151" s="445"/>
      <c r="D2151" s="446" t="s">
        <v>679</v>
      </c>
      <c r="E2151" s="446" t="s">
        <v>672</v>
      </c>
      <c r="F2151" s="446" t="s">
        <v>671</v>
      </c>
      <c r="G2151" s="447">
        <v>2</v>
      </c>
      <c r="H2151" s="448">
        <v>79.65</v>
      </c>
      <c r="I2151" s="447">
        <v>159.29</v>
      </c>
      <c r="J2151" s="460">
        <v>2</v>
      </c>
      <c r="K2151" s="448">
        <v>22.39</v>
      </c>
      <c r="L2151" s="448">
        <v>44.78</v>
      </c>
      <c r="M2151" s="448">
        <f t="shared" si="66"/>
        <v>-114.51</v>
      </c>
      <c r="N2151" s="448">
        <f t="shared" si="67"/>
        <v>-71.89</v>
      </c>
      <c r="O2151" s="461"/>
    </row>
    <row r="2152" s="419" customFormat="1" customHeight="1" spans="1:15">
      <c r="A2152" s="443" t="s">
        <v>4981</v>
      </c>
      <c r="B2152" s="444" t="s">
        <v>4982</v>
      </c>
      <c r="C2152" s="445"/>
      <c r="D2152" s="446" t="s">
        <v>679</v>
      </c>
      <c r="E2152" s="446" t="s">
        <v>142</v>
      </c>
      <c r="F2152" s="446" t="s">
        <v>671</v>
      </c>
      <c r="G2152" s="447">
        <v>5</v>
      </c>
      <c r="H2152" s="448">
        <v>34.19</v>
      </c>
      <c r="I2152" s="447">
        <v>170.95</v>
      </c>
      <c r="J2152" s="460">
        <v>5</v>
      </c>
      <c r="K2152" s="448">
        <v>5.99</v>
      </c>
      <c r="L2152" s="448">
        <v>29.95</v>
      </c>
      <c r="M2152" s="448">
        <f t="shared" si="66"/>
        <v>-141</v>
      </c>
      <c r="N2152" s="448">
        <f t="shared" si="67"/>
        <v>-82.48</v>
      </c>
      <c r="O2152" s="461"/>
    </row>
    <row r="2153" s="419" customFormat="1" customHeight="1" spans="1:15">
      <c r="A2153" s="443" t="s">
        <v>4983</v>
      </c>
      <c r="B2153" s="444" t="s">
        <v>4984</v>
      </c>
      <c r="C2153" s="445"/>
      <c r="D2153" s="446" t="s">
        <v>679</v>
      </c>
      <c r="E2153" s="446" t="s">
        <v>142</v>
      </c>
      <c r="F2153" s="446" t="s">
        <v>671</v>
      </c>
      <c r="G2153" s="447">
        <v>2</v>
      </c>
      <c r="H2153" s="448">
        <v>929.21</v>
      </c>
      <c r="I2153" s="447">
        <v>1858.41</v>
      </c>
      <c r="J2153" s="460">
        <v>2</v>
      </c>
      <c r="K2153" s="448">
        <v>162.8</v>
      </c>
      <c r="L2153" s="448">
        <v>325.6</v>
      </c>
      <c r="M2153" s="448">
        <f t="shared" si="66"/>
        <v>-1532.81</v>
      </c>
      <c r="N2153" s="448">
        <f t="shared" si="67"/>
        <v>-82.48</v>
      </c>
      <c r="O2153" s="461"/>
    </row>
    <row r="2154" s="419" customFormat="1" customHeight="1" spans="1:15">
      <c r="A2154" s="443" t="s">
        <v>4985</v>
      </c>
      <c r="B2154" s="444" t="s">
        <v>4986</v>
      </c>
      <c r="C2154" s="445"/>
      <c r="D2154" s="446" t="s">
        <v>679</v>
      </c>
      <c r="E2154" s="446" t="s">
        <v>142</v>
      </c>
      <c r="F2154" s="446" t="s">
        <v>671</v>
      </c>
      <c r="G2154" s="447">
        <v>1</v>
      </c>
      <c r="H2154" s="448">
        <v>764.88</v>
      </c>
      <c r="I2154" s="447">
        <v>764.88</v>
      </c>
      <c r="J2154" s="460">
        <v>1</v>
      </c>
      <c r="K2154" s="448">
        <v>134.01</v>
      </c>
      <c r="L2154" s="448">
        <v>134.01</v>
      </c>
      <c r="M2154" s="448">
        <f t="shared" si="66"/>
        <v>-630.87</v>
      </c>
      <c r="N2154" s="448">
        <f t="shared" si="67"/>
        <v>-82.48</v>
      </c>
      <c r="O2154" s="461"/>
    </row>
    <row r="2155" s="419" customFormat="1" customHeight="1" spans="1:15">
      <c r="A2155" s="443" t="s">
        <v>4987</v>
      </c>
      <c r="B2155" s="444" t="s">
        <v>4988</v>
      </c>
      <c r="C2155" s="445"/>
      <c r="D2155" s="446" t="s">
        <v>679</v>
      </c>
      <c r="E2155" s="446" t="s">
        <v>142</v>
      </c>
      <c r="F2155" s="446" t="s">
        <v>671</v>
      </c>
      <c r="G2155" s="447">
        <v>9</v>
      </c>
      <c r="H2155" s="448">
        <v>17.95</v>
      </c>
      <c r="I2155" s="447">
        <v>161.55</v>
      </c>
      <c r="J2155" s="460">
        <v>9</v>
      </c>
      <c r="K2155" s="448">
        <v>3.15</v>
      </c>
      <c r="L2155" s="448">
        <v>28.35</v>
      </c>
      <c r="M2155" s="448">
        <f t="shared" si="66"/>
        <v>-133.2</v>
      </c>
      <c r="N2155" s="448">
        <f t="shared" si="67"/>
        <v>-82.45</v>
      </c>
      <c r="O2155" s="461"/>
    </row>
    <row r="2156" s="419" customFormat="1" customHeight="1" spans="1:15">
      <c r="A2156" s="443" t="s">
        <v>4989</v>
      </c>
      <c r="B2156" s="444" t="s">
        <v>4990</v>
      </c>
      <c r="C2156" s="445"/>
      <c r="D2156" s="446" t="s">
        <v>679</v>
      </c>
      <c r="E2156" s="446" t="s">
        <v>142</v>
      </c>
      <c r="F2156" s="446" t="s">
        <v>671</v>
      </c>
      <c r="G2156" s="447">
        <v>5</v>
      </c>
      <c r="H2156" s="448">
        <v>30.77</v>
      </c>
      <c r="I2156" s="447">
        <v>153.85</v>
      </c>
      <c r="J2156" s="460">
        <v>5</v>
      </c>
      <c r="K2156" s="448">
        <v>5.39</v>
      </c>
      <c r="L2156" s="448">
        <v>26.95</v>
      </c>
      <c r="M2156" s="448">
        <f t="shared" si="66"/>
        <v>-126.9</v>
      </c>
      <c r="N2156" s="448">
        <f t="shared" si="67"/>
        <v>-82.48</v>
      </c>
      <c r="O2156" s="461"/>
    </row>
    <row r="2157" s="419" customFormat="1" customHeight="1" spans="1:15">
      <c r="A2157" s="443" t="s">
        <v>4991</v>
      </c>
      <c r="B2157" s="444" t="s">
        <v>4992</v>
      </c>
      <c r="C2157" s="445"/>
      <c r="D2157" s="446" t="s">
        <v>679</v>
      </c>
      <c r="E2157" s="446" t="s">
        <v>142</v>
      </c>
      <c r="F2157" s="446" t="s">
        <v>671</v>
      </c>
      <c r="G2157" s="447">
        <v>8</v>
      </c>
      <c r="H2157" s="448">
        <v>15.52</v>
      </c>
      <c r="I2157" s="447">
        <v>124.13</v>
      </c>
      <c r="J2157" s="460">
        <v>8</v>
      </c>
      <c r="K2157" s="448">
        <v>2.72</v>
      </c>
      <c r="L2157" s="448">
        <v>21.76</v>
      </c>
      <c r="M2157" s="448">
        <f t="shared" si="66"/>
        <v>-102.37</v>
      </c>
      <c r="N2157" s="448">
        <f t="shared" si="67"/>
        <v>-82.47</v>
      </c>
      <c r="O2157" s="461"/>
    </row>
    <row r="2158" s="419" customFormat="1" customHeight="1" spans="1:15">
      <c r="A2158" s="443" t="s">
        <v>4993</v>
      </c>
      <c r="B2158" s="444" t="s">
        <v>4994</v>
      </c>
      <c r="C2158" s="445"/>
      <c r="D2158" s="446" t="s">
        <v>679</v>
      </c>
      <c r="E2158" s="446" t="s">
        <v>142</v>
      </c>
      <c r="F2158" s="446" t="s">
        <v>671</v>
      </c>
      <c r="G2158" s="447">
        <v>8</v>
      </c>
      <c r="H2158" s="448">
        <v>27.71</v>
      </c>
      <c r="I2158" s="447">
        <v>221.65</v>
      </c>
      <c r="J2158" s="460">
        <v>8</v>
      </c>
      <c r="K2158" s="448">
        <v>4.85</v>
      </c>
      <c r="L2158" s="448">
        <v>38.8</v>
      </c>
      <c r="M2158" s="448">
        <f t="shared" si="66"/>
        <v>-182.85</v>
      </c>
      <c r="N2158" s="448">
        <f t="shared" si="67"/>
        <v>-82.49</v>
      </c>
      <c r="O2158" s="461"/>
    </row>
    <row r="2159" s="419" customFormat="1" customHeight="1" spans="1:15">
      <c r="A2159" s="443" t="s">
        <v>4995</v>
      </c>
      <c r="B2159" s="444" t="s">
        <v>4996</v>
      </c>
      <c r="C2159" s="445"/>
      <c r="D2159" s="446" t="s">
        <v>679</v>
      </c>
      <c r="E2159" s="446" t="s">
        <v>142</v>
      </c>
      <c r="F2159" s="446" t="s">
        <v>671</v>
      </c>
      <c r="G2159" s="447">
        <v>9</v>
      </c>
      <c r="H2159" s="448">
        <v>41.03</v>
      </c>
      <c r="I2159" s="447">
        <v>369.27</v>
      </c>
      <c r="J2159" s="460">
        <v>9</v>
      </c>
      <c r="K2159" s="448">
        <v>7.19</v>
      </c>
      <c r="L2159" s="448">
        <v>64.71</v>
      </c>
      <c r="M2159" s="448">
        <f t="shared" si="66"/>
        <v>-304.56</v>
      </c>
      <c r="N2159" s="448">
        <f t="shared" si="67"/>
        <v>-82.48</v>
      </c>
      <c r="O2159" s="461"/>
    </row>
    <row r="2160" s="419" customFormat="1" customHeight="1" spans="1:15">
      <c r="A2160" s="443" t="s">
        <v>4997</v>
      </c>
      <c r="B2160" s="444" t="s">
        <v>4998</v>
      </c>
      <c r="C2160" s="445"/>
      <c r="D2160" s="446" t="s">
        <v>679</v>
      </c>
      <c r="E2160" s="446" t="s">
        <v>142</v>
      </c>
      <c r="F2160" s="446" t="s">
        <v>671</v>
      </c>
      <c r="G2160" s="447">
        <v>4</v>
      </c>
      <c r="H2160" s="448">
        <v>76.92</v>
      </c>
      <c r="I2160" s="447">
        <v>307.68</v>
      </c>
      <c r="J2160" s="460">
        <v>4</v>
      </c>
      <c r="K2160" s="448">
        <v>13.48</v>
      </c>
      <c r="L2160" s="448">
        <v>53.92</v>
      </c>
      <c r="M2160" s="448">
        <f t="shared" si="66"/>
        <v>-253.76</v>
      </c>
      <c r="N2160" s="448">
        <f t="shared" si="67"/>
        <v>-82.48</v>
      </c>
      <c r="O2160" s="461"/>
    </row>
    <row r="2161" s="419" customFormat="1" customHeight="1" spans="1:15">
      <c r="A2161" s="443" t="s">
        <v>4999</v>
      </c>
      <c r="B2161" s="444" t="s">
        <v>5000</v>
      </c>
      <c r="C2161" s="445"/>
      <c r="D2161" s="446" t="s">
        <v>679</v>
      </c>
      <c r="E2161" s="446" t="s">
        <v>142</v>
      </c>
      <c r="F2161" s="446" t="s">
        <v>671</v>
      </c>
      <c r="G2161" s="447">
        <v>3</v>
      </c>
      <c r="H2161" s="448">
        <v>44.79</v>
      </c>
      <c r="I2161" s="447">
        <v>134.37</v>
      </c>
      <c r="J2161" s="460">
        <v>3</v>
      </c>
      <c r="K2161" s="448">
        <v>7.85</v>
      </c>
      <c r="L2161" s="448">
        <v>23.55</v>
      </c>
      <c r="M2161" s="448">
        <f t="shared" si="66"/>
        <v>-110.82</v>
      </c>
      <c r="N2161" s="448">
        <f t="shared" si="67"/>
        <v>-82.47</v>
      </c>
      <c r="O2161" s="461"/>
    </row>
    <row r="2162" s="419" customFormat="1" customHeight="1" spans="1:15">
      <c r="A2162" s="443" t="s">
        <v>5001</v>
      </c>
      <c r="B2162" s="444" t="s">
        <v>5002</v>
      </c>
      <c r="C2162" s="445"/>
      <c r="D2162" s="446" t="s">
        <v>679</v>
      </c>
      <c r="E2162" s="446" t="s">
        <v>142</v>
      </c>
      <c r="F2162" s="446" t="s">
        <v>671</v>
      </c>
      <c r="G2162" s="447">
        <v>6</v>
      </c>
      <c r="H2162" s="448">
        <v>61.54</v>
      </c>
      <c r="I2162" s="447">
        <v>369.21</v>
      </c>
      <c r="J2162" s="460">
        <v>6</v>
      </c>
      <c r="K2162" s="448">
        <v>10.78</v>
      </c>
      <c r="L2162" s="448">
        <v>64.68</v>
      </c>
      <c r="M2162" s="448">
        <f t="shared" si="66"/>
        <v>-304.53</v>
      </c>
      <c r="N2162" s="448">
        <f t="shared" si="67"/>
        <v>-82.48</v>
      </c>
      <c r="O2162" s="461"/>
    </row>
    <row r="2163" s="419" customFormat="1" customHeight="1" spans="1:15">
      <c r="A2163" s="443" t="s">
        <v>5003</v>
      </c>
      <c r="B2163" s="444" t="s">
        <v>5004</v>
      </c>
      <c r="C2163" s="445"/>
      <c r="D2163" s="446" t="s">
        <v>679</v>
      </c>
      <c r="E2163" s="446" t="s">
        <v>142</v>
      </c>
      <c r="F2163" s="446" t="s">
        <v>671</v>
      </c>
      <c r="G2163" s="447">
        <v>2</v>
      </c>
      <c r="H2163" s="448">
        <v>73.08</v>
      </c>
      <c r="I2163" s="447">
        <v>146.16</v>
      </c>
      <c r="J2163" s="460">
        <v>2</v>
      </c>
      <c r="K2163" s="448">
        <v>12.8</v>
      </c>
      <c r="L2163" s="448">
        <v>25.6</v>
      </c>
      <c r="M2163" s="448">
        <f t="shared" si="66"/>
        <v>-120.56</v>
      </c>
      <c r="N2163" s="448">
        <f t="shared" si="67"/>
        <v>-82.48</v>
      </c>
      <c r="O2163" s="461"/>
    </row>
    <row r="2164" s="419" customFormat="1" customHeight="1" spans="1:15">
      <c r="A2164" s="443" t="s">
        <v>5005</v>
      </c>
      <c r="B2164" s="444" t="s">
        <v>5006</v>
      </c>
      <c r="C2164" s="445"/>
      <c r="D2164" s="446" t="s">
        <v>679</v>
      </c>
      <c r="E2164" s="446" t="s">
        <v>672</v>
      </c>
      <c r="F2164" s="446" t="s">
        <v>671</v>
      </c>
      <c r="G2164" s="447">
        <v>32</v>
      </c>
      <c r="H2164" s="448">
        <v>35.58</v>
      </c>
      <c r="I2164" s="447">
        <v>1138.47</v>
      </c>
      <c r="J2164" s="460">
        <v>32</v>
      </c>
      <c r="K2164" s="448">
        <v>10</v>
      </c>
      <c r="L2164" s="448">
        <v>320</v>
      </c>
      <c r="M2164" s="448">
        <f t="shared" si="66"/>
        <v>-818.47</v>
      </c>
      <c r="N2164" s="448">
        <f t="shared" si="67"/>
        <v>-71.89</v>
      </c>
      <c r="O2164" s="461"/>
    </row>
    <row r="2165" s="419" customFormat="1" customHeight="1" spans="1:15">
      <c r="A2165" s="443" t="s">
        <v>5007</v>
      </c>
      <c r="B2165" s="444" t="s">
        <v>5008</v>
      </c>
      <c r="C2165" s="445"/>
      <c r="D2165" s="446" t="s">
        <v>679</v>
      </c>
      <c r="E2165" s="446" t="s">
        <v>142</v>
      </c>
      <c r="F2165" s="446" t="s">
        <v>671</v>
      </c>
      <c r="G2165" s="447">
        <v>1</v>
      </c>
      <c r="H2165" s="448">
        <v>20.51</v>
      </c>
      <c r="I2165" s="447">
        <v>20.51</v>
      </c>
      <c r="J2165" s="460">
        <v>1</v>
      </c>
      <c r="K2165" s="448">
        <v>3.59</v>
      </c>
      <c r="L2165" s="448">
        <v>3.59</v>
      </c>
      <c r="M2165" s="448">
        <f t="shared" si="66"/>
        <v>-16.92</v>
      </c>
      <c r="N2165" s="448">
        <f t="shared" si="67"/>
        <v>-82.5</v>
      </c>
      <c r="O2165" s="461"/>
    </row>
    <row r="2166" s="419" customFormat="1" customHeight="1" spans="1:15">
      <c r="A2166" s="443" t="s">
        <v>5009</v>
      </c>
      <c r="B2166" s="444" t="s">
        <v>5010</v>
      </c>
      <c r="C2166" s="445"/>
      <c r="D2166" s="446" t="s">
        <v>679</v>
      </c>
      <c r="E2166" s="446" t="s">
        <v>672</v>
      </c>
      <c r="F2166" s="446" t="s">
        <v>671</v>
      </c>
      <c r="G2166" s="447">
        <v>5</v>
      </c>
      <c r="H2166" s="448">
        <v>15.5</v>
      </c>
      <c r="I2166" s="447">
        <v>77.5</v>
      </c>
      <c r="J2166" s="460">
        <v>5</v>
      </c>
      <c r="K2166" s="448">
        <v>4.36</v>
      </c>
      <c r="L2166" s="448">
        <v>21.8</v>
      </c>
      <c r="M2166" s="448">
        <f t="shared" si="66"/>
        <v>-55.7</v>
      </c>
      <c r="N2166" s="448">
        <f t="shared" si="67"/>
        <v>-71.87</v>
      </c>
      <c r="O2166" s="461"/>
    </row>
    <row r="2167" s="419" customFormat="1" customHeight="1" spans="1:15">
      <c r="A2167" s="443" t="s">
        <v>5011</v>
      </c>
      <c r="B2167" s="444" t="s">
        <v>5012</v>
      </c>
      <c r="C2167" s="445"/>
      <c r="D2167" s="446" t="s">
        <v>679</v>
      </c>
      <c r="E2167" s="446" t="s">
        <v>672</v>
      </c>
      <c r="F2167" s="446" t="s">
        <v>671</v>
      </c>
      <c r="G2167" s="447">
        <v>8</v>
      </c>
      <c r="H2167" s="448">
        <v>5.5</v>
      </c>
      <c r="I2167" s="447">
        <v>44</v>
      </c>
      <c r="J2167" s="460">
        <v>8</v>
      </c>
      <c r="K2167" s="448">
        <v>1.55</v>
      </c>
      <c r="L2167" s="448">
        <v>12.4</v>
      </c>
      <c r="M2167" s="448">
        <f t="shared" si="66"/>
        <v>-31.6</v>
      </c>
      <c r="N2167" s="448">
        <f t="shared" si="67"/>
        <v>-71.82</v>
      </c>
      <c r="O2167" s="461"/>
    </row>
    <row r="2168" s="419" customFormat="1" customHeight="1" spans="1:15">
      <c r="A2168" s="443" t="s">
        <v>5013</v>
      </c>
      <c r="B2168" s="444" t="s">
        <v>5014</v>
      </c>
      <c r="C2168" s="445"/>
      <c r="D2168" s="446" t="s">
        <v>679</v>
      </c>
      <c r="E2168" s="446" t="s">
        <v>142</v>
      </c>
      <c r="F2168" s="446" t="s">
        <v>671</v>
      </c>
      <c r="G2168" s="447">
        <v>11</v>
      </c>
      <c r="H2168" s="448">
        <v>6.7</v>
      </c>
      <c r="I2168" s="447">
        <v>73.75</v>
      </c>
      <c r="J2168" s="460">
        <v>11</v>
      </c>
      <c r="K2168" s="448">
        <v>1.17</v>
      </c>
      <c r="L2168" s="448">
        <v>12.87</v>
      </c>
      <c r="M2168" s="448">
        <f t="shared" si="66"/>
        <v>-60.88</v>
      </c>
      <c r="N2168" s="448">
        <f t="shared" si="67"/>
        <v>-82.55</v>
      </c>
      <c r="O2168" s="461"/>
    </row>
    <row r="2169" s="419" customFormat="1" customHeight="1" spans="1:15">
      <c r="A2169" s="443" t="s">
        <v>5015</v>
      </c>
      <c r="B2169" s="444" t="s">
        <v>5016</v>
      </c>
      <c r="C2169" s="445"/>
      <c r="D2169" s="446" t="s">
        <v>679</v>
      </c>
      <c r="E2169" s="446" t="s">
        <v>142</v>
      </c>
      <c r="F2169" s="446" t="s">
        <v>671</v>
      </c>
      <c r="G2169" s="447">
        <v>13</v>
      </c>
      <c r="H2169" s="448">
        <v>19.43</v>
      </c>
      <c r="I2169" s="447">
        <v>252.61</v>
      </c>
      <c r="J2169" s="460">
        <v>13</v>
      </c>
      <c r="K2169" s="448">
        <v>3.4</v>
      </c>
      <c r="L2169" s="448">
        <v>44.2</v>
      </c>
      <c r="M2169" s="448">
        <f t="shared" si="66"/>
        <v>-208.41</v>
      </c>
      <c r="N2169" s="448">
        <f t="shared" si="67"/>
        <v>-82.5</v>
      </c>
      <c r="O2169" s="461"/>
    </row>
    <row r="2170" s="419" customFormat="1" customHeight="1" spans="1:15">
      <c r="A2170" s="443" t="s">
        <v>5017</v>
      </c>
      <c r="B2170" s="444" t="s">
        <v>5018</v>
      </c>
      <c r="C2170" s="445"/>
      <c r="D2170" s="446" t="s">
        <v>679</v>
      </c>
      <c r="E2170" s="446" t="s">
        <v>672</v>
      </c>
      <c r="F2170" s="446" t="s">
        <v>671</v>
      </c>
      <c r="G2170" s="447">
        <v>31</v>
      </c>
      <c r="H2170" s="448">
        <v>9.84</v>
      </c>
      <c r="I2170" s="447">
        <v>304.92</v>
      </c>
      <c r="J2170" s="460">
        <v>31</v>
      </c>
      <c r="K2170" s="448">
        <v>2.77</v>
      </c>
      <c r="L2170" s="448">
        <v>85.87</v>
      </c>
      <c r="M2170" s="448">
        <f t="shared" si="66"/>
        <v>-219.05</v>
      </c>
      <c r="N2170" s="448">
        <f t="shared" si="67"/>
        <v>-71.84</v>
      </c>
      <c r="O2170" s="461"/>
    </row>
    <row r="2171" s="419" customFormat="1" customHeight="1" spans="1:15">
      <c r="A2171" s="443" t="s">
        <v>5019</v>
      </c>
      <c r="B2171" s="444" t="s">
        <v>5020</v>
      </c>
      <c r="C2171" s="445"/>
      <c r="D2171" s="446" t="s">
        <v>679</v>
      </c>
      <c r="E2171" s="446" t="s">
        <v>142</v>
      </c>
      <c r="F2171" s="446" t="s">
        <v>671</v>
      </c>
      <c r="G2171" s="447">
        <v>4</v>
      </c>
      <c r="H2171" s="448">
        <v>34.48</v>
      </c>
      <c r="I2171" s="447">
        <v>137.93</v>
      </c>
      <c r="J2171" s="460">
        <v>4</v>
      </c>
      <c r="K2171" s="448">
        <v>6.04</v>
      </c>
      <c r="L2171" s="448">
        <v>24.16</v>
      </c>
      <c r="M2171" s="448">
        <f t="shared" si="66"/>
        <v>-113.77</v>
      </c>
      <c r="N2171" s="448">
        <f t="shared" si="67"/>
        <v>-82.48</v>
      </c>
      <c r="O2171" s="461"/>
    </row>
    <row r="2172" s="419" customFormat="1" customHeight="1" spans="1:15">
      <c r="A2172" s="443" t="s">
        <v>5021</v>
      </c>
      <c r="B2172" s="444" t="s">
        <v>5022</v>
      </c>
      <c r="C2172" s="445"/>
      <c r="D2172" s="446" t="s">
        <v>679</v>
      </c>
      <c r="E2172" s="446" t="s">
        <v>672</v>
      </c>
      <c r="F2172" s="446" t="s">
        <v>671</v>
      </c>
      <c r="G2172" s="447">
        <v>2</v>
      </c>
      <c r="H2172" s="448">
        <v>21</v>
      </c>
      <c r="I2172" s="447">
        <v>42</v>
      </c>
      <c r="J2172" s="460">
        <v>2</v>
      </c>
      <c r="K2172" s="448">
        <v>5.9</v>
      </c>
      <c r="L2172" s="448">
        <v>11.8</v>
      </c>
      <c r="M2172" s="448">
        <f t="shared" si="66"/>
        <v>-30.2</v>
      </c>
      <c r="N2172" s="448">
        <f t="shared" si="67"/>
        <v>-71.9</v>
      </c>
      <c r="O2172" s="461"/>
    </row>
    <row r="2173" s="419" customFormat="1" customHeight="1" spans="1:15">
      <c r="A2173" s="443" t="s">
        <v>5023</v>
      </c>
      <c r="B2173" s="444" t="s">
        <v>5024</v>
      </c>
      <c r="C2173" s="445"/>
      <c r="D2173" s="446" t="s">
        <v>679</v>
      </c>
      <c r="E2173" s="446" t="s">
        <v>142</v>
      </c>
      <c r="F2173" s="446" t="s">
        <v>671</v>
      </c>
      <c r="G2173" s="447">
        <v>10</v>
      </c>
      <c r="H2173" s="448">
        <v>38.79</v>
      </c>
      <c r="I2173" s="447">
        <v>387.93</v>
      </c>
      <c r="J2173" s="460">
        <v>10</v>
      </c>
      <c r="K2173" s="448">
        <v>6.8</v>
      </c>
      <c r="L2173" s="448">
        <v>68</v>
      </c>
      <c r="M2173" s="448">
        <f t="shared" si="66"/>
        <v>-319.93</v>
      </c>
      <c r="N2173" s="448">
        <f t="shared" si="67"/>
        <v>-82.47</v>
      </c>
      <c r="O2173" s="461"/>
    </row>
    <row r="2174" s="419" customFormat="1" customHeight="1" spans="1:15">
      <c r="A2174" s="443" t="s">
        <v>5025</v>
      </c>
      <c r="B2174" s="444" t="s">
        <v>5026</v>
      </c>
      <c r="C2174" s="445"/>
      <c r="D2174" s="446" t="s">
        <v>679</v>
      </c>
      <c r="E2174" s="446" t="s">
        <v>672</v>
      </c>
      <c r="F2174" s="446" t="s">
        <v>671</v>
      </c>
      <c r="G2174" s="447">
        <v>7</v>
      </c>
      <c r="H2174" s="448">
        <v>39.86</v>
      </c>
      <c r="I2174" s="447">
        <v>278.99</v>
      </c>
      <c r="J2174" s="460">
        <v>7</v>
      </c>
      <c r="K2174" s="448">
        <v>11.2</v>
      </c>
      <c r="L2174" s="448">
        <v>78.4</v>
      </c>
      <c r="M2174" s="448">
        <f t="shared" si="66"/>
        <v>-200.59</v>
      </c>
      <c r="N2174" s="448">
        <f t="shared" si="67"/>
        <v>-71.9</v>
      </c>
      <c r="O2174" s="461"/>
    </row>
    <row r="2175" s="419" customFormat="1" customHeight="1" spans="1:15">
      <c r="A2175" s="443" t="s">
        <v>5027</v>
      </c>
      <c r="B2175" s="444" t="s">
        <v>5028</v>
      </c>
      <c r="C2175" s="445"/>
      <c r="D2175" s="446" t="s">
        <v>679</v>
      </c>
      <c r="E2175" s="446" t="s">
        <v>142</v>
      </c>
      <c r="F2175" s="446" t="s">
        <v>671</v>
      </c>
      <c r="G2175" s="447">
        <v>8</v>
      </c>
      <c r="H2175" s="448">
        <v>4.28</v>
      </c>
      <c r="I2175" s="447">
        <v>34.2</v>
      </c>
      <c r="J2175" s="460">
        <v>8</v>
      </c>
      <c r="K2175" s="448">
        <v>0.75</v>
      </c>
      <c r="L2175" s="448">
        <v>6</v>
      </c>
      <c r="M2175" s="448">
        <f t="shared" si="66"/>
        <v>-28.2</v>
      </c>
      <c r="N2175" s="448">
        <f t="shared" si="67"/>
        <v>-82.46</v>
      </c>
      <c r="O2175" s="461"/>
    </row>
    <row r="2176" s="419" customFormat="1" customHeight="1" spans="1:15">
      <c r="A2176" s="443" t="s">
        <v>5029</v>
      </c>
      <c r="B2176" s="444" t="s">
        <v>5030</v>
      </c>
      <c r="C2176" s="445"/>
      <c r="D2176" s="446" t="s">
        <v>679</v>
      </c>
      <c r="E2176" s="446" t="s">
        <v>142</v>
      </c>
      <c r="F2176" s="446" t="s">
        <v>671</v>
      </c>
      <c r="G2176" s="447">
        <v>1</v>
      </c>
      <c r="H2176" s="448">
        <v>49.58</v>
      </c>
      <c r="I2176" s="447">
        <v>49.58</v>
      </c>
      <c r="J2176" s="460">
        <v>1</v>
      </c>
      <c r="K2176" s="448">
        <v>8.69</v>
      </c>
      <c r="L2176" s="448">
        <v>8.69</v>
      </c>
      <c r="M2176" s="448">
        <f t="shared" si="66"/>
        <v>-40.89</v>
      </c>
      <c r="N2176" s="448">
        <f t="shared" si="67"/>
        <v>-82.47</v>
      </c>
      <c r="O2176" s="461"/>
    </row>
    <row r="2177" s="419" customFormat="1" customHeight="1" spans="1:15">
      <c r="A2177" s="443" t="s">
        <v>5031</v>
      </c>
      <c r="B2177" s="444" t="s">
        <v>5032</v>
      </c>
      <c r="C2177" s="445"/>
      <c r="D2177" s="446" t="s">
        <v>679</v>
      </c>
      <c r="E2177" s="446" t="s">
        <v>142</v>
      </c>
      <c r="F2177" s="446" t="s">
        <v>671</v>
      </c>
      <c r="G2177" s="447">
        <v>2</v>
      </c>
      <c r="H2177" s="448">
        <v>35.9</v>
      </c>
      <c r="I2177" s="447">
        <v>71.8</v>
      </c>
      <c r="J2177" s="460">
        <v>2</v>
      </c>
      <c r="K2177" s="448">
        <v>6.29</v>
      </c>
      <c r="L2177" s="448">
        <v>12.58</v>
      </c>
      <c r="M2177" s="448">
        <f t="shared" si="66"/>
        <v>-59.22</v>
      </c>
      <c r="N2177" s="448">
        <f t="shared" si="67"/>
        <v>-82.48</v>
      </c>
      <c r="O2177" s="461"/>
    </row>
    <row r="2178" s="419" customFormat="1" customHeight="1" spans="1:15">
      <c r="A2178" s="443" t="s">
        <v>5033</v>
      </c>
      <c r="B2178" s="444" t="s">
        <v>5034</v>
      </c>
      <c r="C2178" s="445"/>
      <c r="D2178" s="446" t="s">
        <v>679</v>
      </c>
      <c r="E2178" s="446" t="s">
        <v>142</v>
      </c>
      <c r="F2178" s="446" t="s">
        <v>671</v>
      </c>
      <c r="G2178" s="447">
        <v>1</v>
      </c>
      <c r="H2178" s="448">
        <v>188.04</v>
      </c>
      <c r="I2178" s="447">
        <v>188.04</v>
      </c>
      <c r="J2178" s="460">
        <v>1</v>
      </c>
      <c r="K2178" s="448">
        <v>32.94</v>
      </c>
      <c r="L2178" s="448">
        <v>32.94</v>
      </c>
      <c r="M2178" s="448">
        <f t="shared" si="66"/>
        <v>-155.1</v>
      </c>
      <c r="N2178" s="448">
        <f t="shared" si="67"/>
        <v>-82.48</v>
      </c>
      <c r="O2178" s="461"/>
    </row>
    <row r="2179" s="419" customFormat="1" customHeight="1" spans="1:15">
      <c r="A2179" s="443" t="s">
        <v>5035</v>
      </c>
      <c r="B2179" s="444" t="s">
        <v>5036</v>
      </c>
      <c r="C2179" s="445"/>
      <c r="D2179" s="446" t="s">
        <v>679</v>
      </c>
      <c r="E2179" s="446" t="s">
        <v>142</v>
      </c>
      <c r="F2179" s="446" t="s">
        <v>671</v>
      </c>
      <c r="G2179" s="447">
        <v>1</v>
      </c>
      <c r="H2179" s="448">
        <v>136.75</v>
      </c>
      <c r="I2179" s="447">
        <v>136.75</v>
      </c>
      <c r="J2179" s="460">
        <v>1</v>
      </c>
      <c r="K2179" s="448">
        <v>23.96</v>
      </c>
      <c r="L2179" s="448">
        <v>23.96</v>
      </c>
      <c r="M2179" s="448">
        <f t="shared" si="66"/>
        <v>-112.79</v>
      </c>
      <c r="N2179" s="448">
        <f t="shared" si="67"/>
        <v>-82.48</v>
      </c>
      <c r="O2179" s="461"/>
    </row>
    <row r="2180" s="419" customFormat="1" customHeight="1" spans="1:15">
      <c r="A2180" s="443" t="s">
        <v>5037</v>
      </c>
      <c r="B2180" s="444" t="s">
        <v>5038</v>
      </c>
      <c r="C2180" s="445"/>
      <c r="D2180" s="446" t="s">
        <v>679</v>
      </c>
      <c r="E2180" s="446" t="s">
        <v>142</v>
      </c>
      <c r="F2180" s="446" t="s">
        <v>671</v>
      </c>
      <c r="G2180" s="447">
        <v>1</v>
      </c>
      <c r="H2180" s="448">
        <v>273.5</v>
      </c>
      <c r="I2180" s="447">
        <v>273.5</v>
      </c>
      <c r="J2180" s="460">
        <v>1</v>
      </c>
      <c r="K2180" s="448">
        <v>47.92</v>
      </c>
      <c r="L2180" s="448">
        <v>47.92</v>
      </c>
      <c r="M2180" s="448">
        <f t="shared" si="66"/>
        <v>-225.58</v>
      </c>
      <c r="N2180" s="448">
        <f t="shared" si="67"/>
        <v>-82.48</v>
      </c>
      <c r="O2180" s="461"/>
    </row>
    <row r="2181" s="419" customFormat="1" customHeight="1" spans="1:15">
      <c r="A2181" s="443" t="s">
        <v>5039</v>
      </c>
      <c r="B2181" s="444" t="s">
        <v>5040</v>
      </c>
      <c r="C2181" s="445"/>
      <c r="D2181" s="446" t="s">
        <v>679</v>
      </c>
      <c r="E2181" s="446" t="s">
        <v>142</v>
      </c>
      <c r="F2181" s="446" t="s">
        <v>671</v>
      </c>
      <c r="G2181" s="447">
        <v>3</v>
      </c>
      <c r="H2181" s="448">
        <v>22.41</v>
      </c>
      <c r="I2181" s="447">
        <v>67.24</v>
      </c>
      <c r="J2181" s="460">
        <v>3</v>
      </c>
      <c r="K2181" s="448">
        <v>3.93</v>
      </c>
      <c r="L2181" s="448">
        <v>11.79</v>
      </c>
      <c r="M2181" s="448">
        <f t="shared" si="66"/>
        <v>-55.45</v>
      </c>
      <c r="N2181" s="448">
        <f t="shared" si="67"/>
        <v>-82.47</v>
      </c>
      <c r="O2181" s="461"/>
    </row>
    <row r="2182" s="419" customFormat="1" customHeight="1" spans="1:15">
      <c r="A2182" s="443" t="s">
        <v>5041</v>
      </c>
      <c r="B2182" s="444" t="s">
        <v>5042</v>
      </c>
      <c r="C2182" s="445"/>
      <c r="D2182" s="446" t="s">
        <v>679</v>
      </c>
      <c r="E2182" s="446" t="s">
        <v>142</v>
      </c>
      <c r="F2182" s="446" t="s">
        <v>671</v>
      </c>
      <c r="G2182" s="447">
        <v>8</v>
      </c>
      <c r="H2182" s="448">
        <v>12.82</v>
      </c>
      <c r="I2182" s="447">
        <v>102.56</v>
      </c>
      <c r="J2182" s="460">
        <v>8</v>
      </c>
      <c r="K2182" s="448">
        <v>2.25</v>
      </c>
      <c r="L2182" s="448">
        <v>18</v>
      </c>
      <c r="M2182" s="448">
        <f t="shared" si="66"/>
        <v>-84.56</v>
      </c>
      <c r="N2182" s="448">
        <f t="shared" si="67"/>
        <v>-82.45</v>
      </c>
      <c r="O2182" s="461"/>
    </row>
    <row r="2183" s="419" customFormat="1" customHeight="1" spans="1:15">
      <c r="A2183" s="443" t="s">
        <v>5043</v>
      </c>
      <c r="B2183" s="444" t="s">
        <v>5044</v>
      </c>
      <c r="C2183" s="445"/>
      <c r="D2183" s="446" t="s">
        <v>679</v>
      </c>
      <c r="E2183" s="446" t="s">
        <v>142</v>
      </c>
      <c r="F2183" s="446" t="s">
        <v>671</v>
      </c>
      <c r="G2183" s="447">
        <v>14</v>
      </c>
      <c r="H2183" s="448">
        <v>32.48</v>
      </c>
      <c r="I2183" s="447">
        <v>454.72</v>
      </c>
      <c r="J2183" s="460">
        <v>14</v>
      </c>
      <c r="K2183" s="448">
        <v>5.69</v>
      </c>
      <c r="L2183" s="448">
        <v>79.66</v>
      </c>
      <c r="M2183" s="448">
        <f t="shared" si="66"/>
        <v>-375.06</v>
      </c>
      <c r="N2183" s="448">
        <f t="shared" si="67"/>
        <v>-82.48</v>
      </c>
      <c r="O2183" s="461"/>
    </row>
    <row r="2184" s="419" customFormat="1" customHeight="1" spans="1:15">
      <c r="A2184" s="443" t="s">
        <v>5045</v>
      </c>
      <c r="B2184" s="444" t="s">
        <v>5046</v>
      </c>
      <c r="C2184" s="445"/>
      <c r="D2184" s="446" t="s">
        <v>679</v>
      </c>
      <c r="E2184" s="446" t="s">
        <v>142</v>
      </c>
      <c r="F2184" s="446" t="s">
        <v>671</v>
      </c>
      <c r="G2184" s="447">
        <v>4</v>
      </c>
      <c r="H2184" s="448">
        <v>68.38</v>
      </c>
      <c r="I2184" s="447">
        <v>273.52</v>
      </c>
      <c r="J2184" s="460">
        <v>4</v>
      </c>
      <c r="K2184" s="448">
        <v>11.98</v>
      </c>
      <c r="L2184" s="448">
        <v>47.92</v>
      </c>
      <c r="M2184" s="448">
        <f t="shared" ref="M2184:M2247" si="68">L2184-I2184</f>
        <v>-225.6</v>
      </c>
      <c r="N2184" s="448">
        <f t="shared" ref="N2184:N2247" si="69">IF(I2184=0,0,ROUND(M2184/I2184*100,2))</f>
        <v>-82.48</v>
      </c>
      <c r="O2184" s="461"/>
    </row>
    <row r="2185" s="419" customFormat="1" customHeight="1" spans="1:15">
      <c r="A2185" s="443" t="s">
        <v>5047</v>
      </c>
      <c r="B2185" s="444" t="s">
        <v>5048</v>
      </c>
      <c r="C2185" s="445"/>
      <c r="D2185" s="446" t="s">
        <v>679</v>
      </c>
      <c r="E2185" s="446" t="s">
        <v>142</v>
      </c>
      <c r="F2185" s="446" t="s">
        <v>671</v>
      </c>
      <c r="G2185" s="447">
        <v>1</v>
      </c>
      <c r="H2185" s="448">
        <v>22.41</v>
      </c>
      <c r="I2185" s="447">
        <v>22.41</v>
      </c>
      <c r="J2185" s="460">
        <v>1</v>
      </c>
      <c r="K2185" s="448">
        <v>3.93</v>
      </c>
      <c r="L2185" s="448">
        <v>3.93</v>
      </c>
      <c r="M2185" s="448">
        <f t="shared" si="68"/>
        <v>-18.48</v>
      </c>
      <c r="N2185" s="448">
        <f t="shared" si="69"/>
        <v>-82.46</v>
      </c>
      <c r="O2185" s="461"/>
    </row>
    <row r="2186" s="419" customFormat="1" customHeight="1" spans="1:15">
      <c r="A2186" s="443" t="s">
        <v>5049</v>
      </c>
      <c r="B2186" s="444" t="s">
        <v>5050</v>
      </c>
      <c r="C2186" s="445"/>
      <c r="D2186" s="446" t="s">
        <v>679</v>
      </c>
      <c r="E2186" s="446" t="s">
        <v>142</v>
      </c>
      <c r="F2186" s="446" t="s">
        <v>671</v>
      </c>
      <c r="G2186" s="447">
        <v>6</v>
      </c>
      <c r="H2186" s="448">
        <v>123.93</v>
      </c>
      <c r="I2186" s="447">
        <v>743.59</v>
      </c>
      <c r="J2186" s="460">
        <v>6</v>
      </c>
      <c r="K2186" s="448">
        <v>21.71</v>
      </c>
      <c r="L2186" s="448">
        <v>130.26</v>
      </c>
      <c r="M2186" s="448">
        <f t="shared" si="68"/>
        <v>-613.33</v>
      </c>
      <c r="N2186" s="448">
        <f t="shared" si="69"/>
        <v>-82.48</v>
      </c>
      <c r="O2186" s="461"/>
    </row>
    <row r="2187" s="419" customFormat="1" customHeight="1" spans="1:15">
      <c r="A2187" s="443" t="s">
        <v>5051</v>
      </c>
      <c r="B2187" s="444" t="s">
        <v>5052</v>
      </c>
      <c r="C2187" s="445"/>
      <c r="D2187" s="446" t="s">
        <v>679</v>
      </c>
      <c r="E2187" s="446" t="s">
        <v>672</v>
      </c>
      <c r="F2187" s="446" t="s">
        <v>671</v>
      </c>
      <c r="G2187" s="447">
        <v>8</v>
      </c>
      <c r="H2187" s="448">
        <v>4.76</v>
      </c>
      <c r="I2187" s="447">
        <v>38.11</v>
      </c>
      <c r="J2187" s="460">
        <v>8</v>
      </c>
      <c r="K2187" s="448">
        <v>1.34</v>
      </c>
      <c r="L2187" s="448">
        <v>10.72</v>
      </c>
      <c r="M2187" s="448">
        <f t="shared" si="68"/>
        <v>-27.39</v>
      </c>
      <c r="N2187" s="448">
        <f t="shared" si="69"/>
        <v>-71.87</v>
      </c>
      <c r="O2187" s="461"/>
    </row>
    <row r="2188" s="419" customFormat="1" customHeight="1" spans="1:15">
      <c r="A2188" s="443" t="s">
        <v>5053</v>
      </c>
      <c r="B2188" s="444" t="s">
        <v>5054</v>
      </c>
      <c r="C2188" s="445"/>
      <c r="D2188" s="446" t="s">
        <v>679</v>
      </c>
      <c r="E2188" s="446" t="s">
        <v>672</v>
      </c>
      <c r="F2188" s="446" t="s">
        <v>671</v>
      </c>
      <c r="G2188" s="447">
        <v>7</v>
      </c>
      <c r="H2188" s="448">
        <v>15.93</v>
      </c>
      <c r="I2188" s="447">
        <v>111.49</v>
      </c>
      <c r="J2188" s="460">
        <v>7</v>
      </c>
      <c r="K2188" s="448">
        <v>4.48</v>
      </c>
      <c r="L2188" s="448">
        <v>31.36</v>
      </c>
      <c r="M2188" s="448">
        <f t="shared" si="68"/>
        <v>-80.13</v>
      </c>
      <c r="N2188" s="448">
        <f t="shared" si="69"/>
        <v>-71.87</v>
      </c>
      <c r="O2188" s="461"/>
    </row>
    <row r="2189" s="419" customFormat="1" customHeight="1" spans="1:15">
      <c r="A2189" s="443" t="s">
        <v>5055</v>
      </c>
      <c r="B2189" s="444" t="s">
        <v>5056</v>
      </c>
      <c r="C2189" s="445"/>
      <c r="D2189" s="446" t="s">
        <v>679</v>
      </c>
      <c r="E2189" s="446" t="s">
        <v>672</v>
      </c>
      <c r="F2189" s="446" t="s">
        <v>671</v>
      </c>
      <c r="G2189" s="447">
        <v>10</v>
      </c>
      <c r="H2189" s="448">
        <v>6.8</v>
      </c>
      <c r="I2189" s="447">
        <v>68.02</v>
      </c>
      <c r="J2189" s="460">
        <v>10</v>
      </c>
      <c r="K2189" s="448">
        <v>1.91</v>
      </c>
      <c r="L2189" s="448">
        <v>19.1</v>
      </c>
      <c r="M2189" s="448">
        <f t="shared" si="68"/>
        <v>-48.92</v>
      </c>
      <c r="N2189" s="448">
        <f t="shared" si="69"/>
        <v>-71.92</v>
      </c>
      <c r="O2189" s="461"/>
    </row>
    <row r="2190" s="419" customFormat="1" customHeight="1" spans="1:15">
      <c r="A2190" s="443" t="s">
        <v>5057</v>
      </c>
      <c r="B2190" s="444" t="s">
        <v>5058</v>
      </c>
      <c r="C2190" s="445"/>
      <c r="D2190" s="446" t="s">
        <v>679</v>
      </c>
      <c r="E2190" s="446" t="s">
        <v>142</v>
      </c>
      <c r="F2190" s="446" t="s">
        <v>671</v>
      </c>
      <c r="G2190" s="447">
        <v>24</v>
      </c>
      <c r="H2190" s="448">
        <v>25.35</v>
      </c>
      <c r="I2190" s="447">
        <v>608.51</v>
      </c>
      <c r="J2190" s="460">
        <v>24</v>
      </c>
      <c r="K2190" s="448">
        <v>4.44</v>
      </c>
      <c r="L2190" s="448">
        <v>106.56</v>
      </c>
      <c r="M2190" s="448">
        <f t="shared" si="68"/>
        <v>-501.95</v>
      </c>
      <c r="N2190" s="448">
        <f t="shared" si="69"/>
        <v>-82.49</v>
      </c>
      <c r="O2190" s="461"/>
    </row>
    <row r="2191" s="419" customFormat="1" customHeight="1" spans="1:15">
      <c r="A2191" s="443" t="s">
        <v>5059</v>
      </c>
      <c r="B2191" s="444" t="s">
        <v>5060</v>
      </c>
      <c r="C2191" s="445"/>
      <c r="D2191" s="446" t="s">
        <v>679</v>
      </c>
      <c r="E2191" s="446" t="s">
        <v>672</v>
      </c>
      <c r="F2191" s="446" t="s">
        <v>671</v>
      </c>
      <c r="G2191" s="447">
        <v>2</v>
      </c>
      <c r="H2191" s="448">
        <v>11</v>
      </c>
      <c r="I2191" s="447">
        <v>22</v>
      </c>
      <c r="J2191" s="460">
        <v>2</v>
      </c>
      <c r="K2191" s="448">
        <v>3.09</v>
      </c>
      <c r="L2191" s="448">
        <v>6.18</v>
      </c>
      <c r="M2191" s="448">
        <f t="shared" si="68"/>
        <v>-15.82</v>
      </c>
      <c r="N2191" s="448">
        <f t="shared" si="69"/>
        <v>-71.91</v>
      </c>
      <c r="O2191" s="461"/>
    </row>
    <row r="2192" s="419" customFormat="1" customHeight="1" spans="1:15">
      <c r="A2192" s="443" t="s">
        <v>5061</v>
      </c>
      <c r="B2192" s="444" t="s">
        <v>5062</v>
      </c>
      <c r="C2192" s="445"/>
      <c r="D2192" s="446" t="s">
        <v>679</v>
      </c>
      <c r="E2192" s="446" t="s">
        <v>672</v>
      </c>
      <c r="F2192" s="446" t="s">
        <v>671</v>
      </c>
      <c r="G2192" s="447">
        <v>4</v>
      </c>
      <c r="H2192" s="448">
        <v>15</v>
      </c>
      <c r="I2192" s="447">
        <v>60</v>
      </c>
      <c r="J2192" s="460">
        <v>4</v>
      </c>
      <c r="K2192" s="448">
        <v>4.22</v>
      </c>
      <c r="L2192" s="448">
        <v>16.88</v>
      </c>
      <c r="M2192" s="448">
        <f t="shared" si="68"/>
        <v>-43.12</v>
      </c>
      <c r="N2192" s="448">
        <f t="shared" si="69"/>
        <v>-71.87</v>
      </c>
      <c r="O2192" s="461"/>
    </row>
    <row r="2193" s="419" customFormat="1" customHeight="1" spans="1:15">
      <c r="A2193" s="443" t="s">
        <v>5063</v>
      </c>
      <c r="B2193" s="444" t="s">
        <v>5064</v>
      </c>
      <c r="C2193" s="445"/>
      <c r="D2193" s="446" t="s">
        <v>679</v>
      </c>
      <c r="E2193" s="446" t="s">
        <v>142</v>
      </c>
      <c r="F2193" s="446" t="s">
        <v>671</v>
      </c>
      <c r="G2193" s="447">
        <v>3</v>
      </c>
      <c r="H2193" s="448">
        <v>32.16</v>
      </c>
      <c r="I2193" s="447">
        <v>96.49</v>
      </c>
      <c r="J2193" s="460">
        <v>3</v>
      </c>
      <c r="K2193" s="448">
        <v>5.64</v>
      </c>
      <c r="L2193" s="448">
        <v>16.92</v>
      </c>
      <c r="M2193" s="448">
        <f t="shared" si="68"/>
        <v>-79.57</v>
      </c>
      <c r="N2193" s="448">
        <f t="shared" si="69"/>
        <v>-82.46</v>
      </c>
      <c r="O2193" s="461"/>
    </row>
    <row r="2194" s="419" customFormat="1" customHeight="1" spans="1:15">
      <c r="A2194" s="443" t="s">
        <v>5065</v>
      </c>
      <c r="B2194" s="444" t="s">
        <v>5066</v>
      </c>
      <c r="C2194" s="445"/>
      <c r="D2194" s="446" t="s">
        <v>679</v>
      </c>
      <c r="E2194" s="446" t="s">
        <v>672</v>
      </c>
      <c r="F2194" s="446" t="s">
        <v>671</v>
      </c>
      <c r="G2194" s="447">
        <v>3</v>
      </c>
      <c r="H2194" s="448">
        <v>27.8</v>
      </c>
      <c r="I2194" s="447">
        <v>83.4</v>
      </c>
      <c r="J2194" s="460">
        <v>3</v>
      </c>
      <c r="K2194" s="448">
        <v>7.81</v>
      </c>
      <c r="L2194" s="448">
        <v>23.43</v>
      </c>
      <c r="M2194" s="448">
        <f t="shared" si="68"/>
        <v>-59.97</v>
      </c>
      <c r="N2194" s="448">
        <f t="shared" si="69"/>
        <v>-71.91</v>
      </c>
      <c r="O2194" s="461"/>
    </row>
    <row r="2195" s="419" customFormat="1" customHeight="1" spans="1:15">
      <c r="A2195" s="443" t="s">
        <v>5067</v>
      </c>
      <c r="B2195" s="444" t="s">
        <v>5068</v>
      </c>
      <c r="C2195" s="445"/>
      <c r="D2195" s="446" t="s">
        <v>679</v>
      </c>
      <c r="E2195" s="446" t="s">
        <v>672</v>
      </c>
      <c r="F2195" s="446" t="s">
        <v>671</v>
      </c>
      <c r="G2195" s="447">
        <v>18</v>
      </c>
      <c r="H2195" s="448">
        <v>23.62</v>
      </c>
      <c r="I2195" s="447">
        <v>425.08</v>
      </c>
      <c r="J2195" s="460">
        <v>18</v>
      </c>
      <c r="K2195" s="448">
        <v>6.64</v>
      </c>
      <c r="L2195" s="448">
        <v>119.52</v>
      </c>
      <c r="M2195" s="448">
        <f t="shared" si="68"/>
        <v>-305.56</v>
      </c>
      <c r="N2195" s="448">
        <f t="shared" si="69"/>
        <v>-71.88</v>
      </c>
      <c r="O2195" s="461"/>
    </row>
    <row r="2196" s="419" customFormat="1" customHeight="1" spans="1:15">
      <c r="A2196" s="443" t="s">
        <v>5069</v>
      </c>
      <c r="B2196" s="444" t="s">
        <v>5070</v>
      </c>
      <c r="C2196" s="445"/>
      <c r="D2196" s="446" t="s">
        <v>679</v>
      </c>
      <c r="E2196" s="446" t="s">
        <v>142</v>
      </c>
      <c r="F2196" s="446" t="s">
        <v>671</v>
      </c>
      <c r="G2196" s="447">
        <v>7</v>
      </c>
      <c r="H2196" s="448">
        <v>200.19</v>
      </c>
      <c r="I2196" s="447">
        <v>1401.36</v>
      </c>
      <c r="J2196" s="460">
        <v>7</v>
      </c>
      <c r="K2196" s="448">
        <v>35.07</v>
      </c>
      <c r="L2196" s="448">
        <v>245.49</v>
      </c>
      <c r="M2196" s="448">
        <f t="shared" si="68"/>
        <v>-1155.87</v>
      </c>
      <c r="N2196" s="448">
        <f t="shared" si="69"/>
        <v>-82.48</v>
      </c>
      <c r="O2196" s="461"/>
    </row>
    <row r="2197" s="419" customFormat="1" customHeight="1" spans="1:15">
      <c r="A2197" s="443" t="s">
        <v>5071</v>
      </c>
      <c r="B2197" s="444" t="s">
        <v>5072</v>
      </c>
      <c r="C2197" s="445"/>
      <c r="D2197" s="446" t="s">
        <v>679</v>
      </c>
      <c r="E2197" s="446" t="s">
        <v>142</v>
      </c>
      <c r="F2197" s="446" t="s">
        <v>671</v>
      </c>
      <c r="G2197" s="447">
        <v>1</v>
      </c>
      <c r="H2197" s="448">
        <v>273.5</v>
      </c>
      <c r="I2197" s="447">
        <v>273.5</v>
      </c>
      <c r="J2197" s="460">
        <v>1</v>
      </c>
      <c r="K2197" s="448">
        <v>47.92</v>
      </c>
      <c r="L2197" s="448">
        <v>47.92</v>
      </c>
      <c r="M2197" s="448">
        <f t="shared" si="68"/>
        <v>-225.58</v>
      </c>
      <c r="N2197" s="448">
        <f t="shared" si="69"/>
        <v>-82.48</v>
      </c>
      <c r="O2197" s="461"/>
    </row>
    <row r="2198" s="419" customFormat="1" customHeight="1" spans="1:15">
      <c r="A2198" s="443" t="s">
        <v>5073</v>
      </c>
      <c r="B2198" s="444" t="s">
        <v>5074</v>
      </c>
      <c r="C2198" s="445"/>
      <c r="D2198" s="446" t="s">
        <v>679</v>
      </c>
      <c r="E2198" s="446" t="s">
        <v>142</v>
      </c>
      <c r="F2198" s="446" t="s">
        <v>671</v>
      </c>
      <c r="G2198" s="447">
        <v>2</v>
      </c>
      <c r="H2198" s="448">
        <v>393.16</v>
      </c>
      <c r="I2198" s="447">
        <v>786.32</v>
      </c>
      <c r="J2198" s="460">
        <v>2</v>
      </c>
      <c r="K2198" s="448">
        <v>68.88</v>
      </c>
      <c r="L2198" s="448">
        <v>137.76</v>
      </c>
      <c r="M2198" s="448">
        <f t="shared" si="68"/>
        <v>-648.56</v>
      </c>
      <c r="N2198" s="448">
        <f t="shared" si="69"/>
        <v>-82.48</v>
      </c>
      <c r="O2198" s="461"/>
    </row>
    <row r="2199" s="419" customFormat="1" customHeight="1" spans="1:15">
      <c r="A2199" s="443" t="s">
        <v>5075</v>
      </c>
      <c r="B2199" s="444" t="s">
        <v>5076</v>
      </c>
      <c r="C2199" s="445"/>
      <c r="D2199" s="446" t="s">
        <v>679</v>
      </c>
      <c r="E2199" s="446" t="s">
        <v>142</v>
      </c>
      <c r="F2199" s="446" t="s">
        <v>671</v>
      </c>
      <c r="G2199" s="447">
        <v>1</v>
      </c>
      <c r="H2199" s="448">
        <v>153.85</v>
      </c>
      <c r="I2199" s="447">
        <v>153.85</v>
      </c>
      <c r="J2199" s="460">
        <v>1</v>
      </c>
      <c r="K2199" s="448">
        <v>26.96</v>
      </c>
      <c r="L2199" s="448">
        <v>26.96</v>
      </c>
      <c r="M2199" s="448">
        <f t="shared" si="68"/>
        <v>-126.89</v>
      </c>
      <c r="N2199" s="448">
        <f t="shared" si="69"/>
        <v>-82.48</v>
      </c>
      <c r="O2199" s="461"/>
    </row>
    <row r="2200" s="419" customFormat="1" customHeight="1" spans="1:15">
      <c r="A2200" s="443" t="s">
        <v>5077</v>
      </c>
      <c r="B2200" s="444" t="s">
        <v>5078</v>
      </c>
      <c r="C2200" s="445"/>
      <c r="D2200" s="446" t="s">
        <v>679</v>
      </c>
      <c r="E2200" s="446" t="s">
        <v>142</v>
      </c>
      <c r="F2200" s="446" t="s">
        <v>671</v>
      </c>
      <c r="G2200" s="447">
        <v>10</v>
      </c>
      <c r="H2200" s="448">
        <v>8.21</v>
      </c>
      <c r="I2200" s="447">
        <v>82.1</v>
      </c>
      <c r="J2200" s="460">
        <v>10</v>
      </c>
      <c r="K2200" s="448">
        <v>1.44</v>
      </c>
      <c r="L2200" s="448">
        <v>14.4</v>
      </c>
      <c r="M2200" s="448">
        <f t="shared" si="68"/>
        <v>-67.7</v>
      </c>
      <c r="N2200" s="448">
        <f t="shared" si="69"/>
        <v>-82.46</v>
      </c>
      <c r="O2200" s="461"/>
    </row>
    <row r="2201" s="419" customFormat="1" customHeight="1" spans="1:15">
      <c r="A2201" s="443" t="s">
        <v>5079</v>
      </c>
      <c r="B2201" s="444" t="s">
        <v>5080</v>
      </c>
      <c r="C2201" s="445"/>
      <c r="D2201" s="446" t="s">
        <v>679</v>
      </c>
      <c r="E2201" s="446" t="s">
        <v>70</v>
      </c>
      <c r="F2201" s="446" t="s">
        <v>671</v>
      </c>
      <c r="G2201" s="447">
        <v>2</v>
      </c>
      <c r="H2201" s="448">
        <v>67.24</v>
      </c>
      <c r="I2201" s="447">
        <v>134.48</v>
      </c>
      <c r="J2201" s="460">
        <v>2</v>
      </c>
      <c r="K2201" s="448">
        <v>15.65</v>
      </c>
      <c r="L2201" s="448">
        <v>31.3</v>
      </c>
      <c r="M2201" s="448">
        <f t="shared" si="68"/>
        <v>-103.18</v>
      </c>
      <c r="N2201" s="448">
        <f t="shared" si="69"/>
        <v>-76.73</v>
      </c>
      <c r="O2201" s="461"/>
    </row>
    <row r="2202" s="419" customFormat="1" customHeight="1" spans="1:15">
      <c r="A2202" s="443" t="s">
        <v>5081</v>
      </c>
      <c r="B2202" s="444" t="s">
        <v>5082</v>
      </c>
      <c r="C2202" s="445"/>
      <c r="D2202" s="446" t="s">
        <v>679</v>
      </c>
      <c r="E2202" s="446" t="s">
        <v>70</v>
      </c>
      <c r="F2202" s="446" t="s">
        <v>671</v>
      </c>
      <c r="G2202" s="447">
        <v>1</v>
      </c>
      <c r="H2202" s="448">
        <v>2.14</v>
      </c>
      <c r="I2202" s="447">
        <v>2.14</v>
      </c>
      <c r="J2202" s="460">
        <v>1</v>
      </c>
      <c r="K2202" s="448">
        <v>0.5</v>
      </c>
      <c r="L2202" s="448">
        <v>0.5</v>
      </c>
      <c r="M2202" s="448">
        <f t="shared" si="68"/>
        <v>-1.64</v>
      </c>
      <c r="N2202" s="448">
        <f t="shared" si="69"/>
        <v>-76.64</v>
      </c>
      <c r="O2202" s="461"/>
    </row>
    <row r="2203" s="419" customFormat="1" customHeight="1" spans="1:15">
      <c r="A2203" s="443" t="s">
        <v>5083</v>
      </c>
      <c r="B2203" s="444" t="s">
        <v>5084</v>
      </c>
      <c r="C2203" s="445"/>
      <c r="D2203" s="446" t="s">
        <v>679</v>
      </c>
      <c r="E2203" s="446" t="s">
        <v>70</v>
      </c>
      <c r="F2203" s="446" t="s">
        <v>671</v>
      </c>
      <c r="G2203" s="447">
        <v>1</v>
      </c>
      <c r="H2203" s="448">
        <v>29.91</v>
      </c>
      <c r="I2203" s="447">
        <v>29.91</v>
      </c>
      <c r="J2203" s="460">
        <v>1</v>
      </c>
      <c r="K2203" s="448">
        <v>6.96</v>
      </c>
      <c r="L2203" s="448">
        <v>6.96</v>
      </c>
      <c r="M2203" s="448">
        <f t="shared" si="68"/>
        <v>-22.95</v>
      </c>
      <c r="N2203" s="448">
        <f t="shared" si="69"/>
        <v>-76.73</v>
      </c>
      <c r="O2203" s="461"/>
    </row>
    <row r="2204" s="419" customFormat="1" customHeight="1" spans="1:15">
      <c r="A2204" s="443" t="s">
        <v>5085</v>
      </c>
      <c r="B2204" s="444" t="s">
        <v>5086</v>
      </c>
      <c r="C2204" s="445"/>
      <c r="D2204" s="446" t="s">
        <v>679</v>
      </c>
      <c r="E2204" s="446" t="s">
        <v>70</v>
      </c>
      <c r="F2204" s="446" t="s">
        <v>671</v>
      </c>
      <c r="G2204" s="447">
        <v>1</v>
      </c>
      <c r="H2204" s="448">
        <v>47.01</v>
      </c>
      <c r="I2204" s="447">
        <v>47.01</v>
      </c>
      <c r="J2204" s="460">
        <v>1</v>
      </c>
      <c r="K2204" s="448">
        <v>10.94</v>
      </c>
      <c r="L2204" s="448">
        <v>10.94</v>
      </c>
      <c r="M2204" s="448">
        <f t="shared" si="68"/>
        <v>-36.07</v>
      </c>
      <c r="N2204" s="448">
        <f t="shared" si="69"/>
        <v>-76.73</v>
      </c>
      <c r="O2204" s="461"/>
    </row>
    <row r="2205" s="419" customFormat="1" customHeight="1" spans="1:15">
      <c r="A2205" s="443" t="s">
        <v>5087</v>
      </c>
      <c r="B2205" s="444" t="s">
        <v>5088</v>
      </c>
      <c r="C2205" s="445"/>
      <c r="D2205" s="446" t="s">
        <v>679</v>
      </c>
      <c r="E2205" s="446" t="s">
        <v>70</v>
      </c>
      <c r="F2205" s="446" t="s">
        <v>671</v>
      </c>
      <c r="G2205" s="447">
        <v>19</v>
      </c>
      <c r="H2205" s="448">
        <v>5.13</v>
      </c>
      <c r="I2205" s="447">
        <v>97.43</v>
      </c>
      <c r="J2205" s="460">
        <v>19</v>
      </c>
      <c r="K2205" s="448">
        <v>1.19</v>
      </c>
      <c r="L2205" s="448">
        <v>22.61</v>
      </c>
      <c r="M2205" s="448">
        <f t="shared" si="68"/>
        <v>-74.82</v>
      </c>
      <c r="N2205" s="448">
        <f t="shared" si="69"/>
        <v>-76.79</v>
      </c>
      <c r="O2205" s="461"/>
    </row>
    <row r="2206" s="419" customFormat="1" customHeight="1" spans="1:15">
      <c r="A2206" s="443" t="s">
        <v>5089</v>
      </c>
      <c r="B2206" s="444" t="s">
        <v>5090</v>
      </c>
      <c r="C2206" s="445"/>
      <c r="D2206" s="446" t="s">
        <v>679</v>
      </c>
      <c r="E2206" s="446" t="s">
        <v>70</v>
      </c>
      <c r="F2206" s="446" t="s">
        <v>671</v>
      </c>
      <c r="G2206" s="447">
        <v>4</v>
      </c>
      <c r="H2206" s="448">
        <v>148.39</v>
      </c>
      <c r="I2206" s="447">
        <v>593.57</v>
      </c>
      <c r="J2206" s="460">
        <v>4</v>
      </c>
      <c r="K2206" s="448">
        <v>34.54</v>
      </c>
      <c r="L2206" s="448">
        <v>138.16</v>
      </c>
      <c r="M2206" s="448">
        <f t="shared" si="68"/>
        <v>-455.41</v>
      </c>
      <c r="N2206" s="448">
        <f t="shared" si="69"/>
        <v>-76.72</v>
      </c>
      <c r="O2206" s="461"/>
    </row>
    <row r="2207" s="419" customFormat="1" customHeight="1" spans="1:15">
      <c r="A2207" s="443" t="s">
        <v>5091</v>
      </c>
      <c r="B2207" s="444" t="s">
        <v>5092</v>
      </c>
      <c r="C2207" s="445"/>
      <c r="D2207" s="446" t="s">
        <v>679</v>
      </c>
      <c r="E2207" s="446" t="s">
        <v>70</v>
      </c>
      <c r="F2207" s="446" t="s">
        <v>671</v>
      </c>
      <c r="G2207" s="447">
        <v>2</v>
      </c>
      <c r="H2207" s="448">
        <v>7.69</v>
      </c>
      <c r="I2207" s="447">
        <v>15.38</v>
      </c>
      <c r="J2207" s="460">
        <v>2</v>
      </c>
      <c r="K2207" s="448">
        <v>1.79</v>
      </c>
      <c r="L2207" s="448">
        <v>3.58</v>
      </c>
      <c r="M2207" s="448">
        <f t="shared" si="68"/>
        <v>-11.8</v>
      </c>
      <c r="N2207" s="448">
        <f t="shared" si="69"/>
        <v>-76.72</v>
      </c>
      <c r="O2207" s="461"/>
    </row>
    <row r="2208" s="419" customFormat="1" customHeight="1" spans="1:15">
      <c r="A2208" s="443" t="s">
        <v>5093</v>
      </c>
      <c r="B2208" s="444" t="s">
        <v>5094</v>
      </c>
      <c r="C2208" s="445"/>
      <c r="D2208" s="446" t="s">
        <v>679</v>
      </c>
      <c r="E2208" s="446" t="s">
        <v>70</v>
      </c>
      <c r="F2208" s="446" t="s">
        <v>671</v>
      </c>
      <c r="G2208" s="447">
        <v>3</v>
      </c>
      <c r="H2208" s="448">
        <v>17.09</v>
      </c>
      <c r="I2208" s="447">
        <v>51.28</v>
      </c>
      <c r="J2208" s="460">
        <v>3</v>
      </c>
      <c r="K2208" s="448">
        <v>3.98</v>
      </c>
      <c r="L2208" s="448">
        <v>11.94</v>
      </c>
      <c r="M2208" s="448">
        <f t="shared" si="68"/>
        <v>-39.34</v>
      </c>
      <c r="N2208" s="448">
        <f t="shared" si="69"/>
        <v>-76.72</v>
      </c>
      <c r="O2208" s="461"/>
    </row>
    <row r="2209" s="419" customFormat="1" customHeight="1" spans="1:15">
      <c r="A2209" s="443" t="s">
        <v>5095</v>
      </c>
      <c r="B2209" s="444" t="s">
        <v>5096</v>
      </c>
      <c r="C2209" s="445"/>
      <c r="D2209" s="446" t="s">
        <v>679</v>
      </c>
      <c r="E2209" s="446" t="s">
        <v>70</v>
      </c>
      <c r="F2209" s="446" t="s">
        <v>671</v>
      </c>
      <c r="G2209" s="447">
        <v>26</v>
      </c>
      <c r="H2209" s="448">
        <v>42.21</v>
      </c>
      <c r="I2209" s="447">
        <v>1097.46</v>
      </c>
      <c r="J2209" s="460">
        <v>26</v>
      </c>
      <c r="K2209" s="448">
        <v>9.83</v>
      </c>
      <c r="L2209" s="448">
        <v>255.58</v>
      </c>
      <c r="M2209" s="448">
        <f t="shared" si="68"/>
        <v>-841.88</v>
      </c>
      <c r="N2209" s="448">
        <f t="shared" si="69"/>
        <v>-76.71</v>
      </c>
      <c r="O2209" s="461"/>
    </row>
    <row r="2210" s="419" customFormat="1" customHeight="1" spans="1:15">
      <c r="A2210" s="443" t="s">
        <v>5097</v>
      </c>
      <c r="B2210" s="444" t="s">
        <v>5098</v>
      </c>
      <c r="C2210" s="445"/>
      <c r="D2210" s="446" t="s">
        <v>679</v>
      </c>
      <c r="E2210" s="446" t="s">
        <v>70</v>
      </c>
      <c r="F2210" s="446" t="s">
        <v>671</v>
      </c>
      <c r="G2210" s="447">
        <v>16</v>
      </c>
      <c r="H2210" s="448">
        <v>1.9</v>
      </c>
      <c r="I2210" s="447">
        <v>30.41</v>
      </c>
      <c r="J2210" s="460">
        <v>16</v>
      </c>
      <c r="K2210" s="448">
        <v>0.44</v>
      </c>
      <c r="L2210" s="448">
        <v>7.04</v>
      </c>
      <c r="M2210" s="448">
        <f t="shared" si="68"/>
        <v>-23.37</v>
      </c>
      <c r="N2210" s="448">
        <f t="shared" si="69"/>
        <v>-76.85</v>
      </c>
      <c r="O2210" s="461"/>
    </row>
    <row r="2211" s="419" customFormat="1" customHeight="1" spans="1:15">
      <c r="A2211" s="443" t="s">
        <v>5099</v>
      </c>
      <c r="B2211" s="444" t="s">
        <v>5100</v>
      </c>
      <c r="C2211" s="445"/>
      <c r="D2211" s="446" t="s">
        <v>679</v>
      </c>
      <c r="E2211" s="446" t="s">
        <v>70</v>
      </c>
      <c r="F2211" s="446" t="s">
        <v>671</v>
      </c>
      <c r="G2211" s="447">
        <v>141</v>
      </c>
      <c r="H2211" s="448">
        <v>1.54</v>
      </c>
      <c r="I2211" s="447">
        <v>217.14</v>
      </c>
      <c r="J2211" s="460">
        <v>141</v>
      </c>
      <c r="K2211" s="448">
        <v>0.36</v>
      </c>
      <c r="L2211" s="448">
        <v>50.76</v>
      </c>
      <c r="M2211" s="448">
        <f t="shared" si="68"/>
        <v>-166.38</v>
      </c>
      <c r="N2211" s="448">
        <f t="shared" si="69"/>
        <v>-76.62</v>
      </c>
      <c r="O2211" s="461"/>
    </row>
    <row r="2212" s="419" customFormat="1" customHeight="1" spans="1:15">
      <c r="A2212" s="443" t="s">
        <v>5101</v>
      </c>
      <c r="B2212" s="444" t="s">
        <v>5102</v>
      </c>
      <c r="C2212" s="445"/>
      <c r="D2212" s="446" t="s">
        <v>679</v>
      </c>
      <c r="E2212" s="446" t="s">
        <v>70</v>
      </c>
      <c r="F2212" s="446" t="s">
        <v>671</v>
      </c>
      <c r="G2212" s="447">
        <v>1</v>
      </c>
      <c r="H2212" s="448">
        <v>94.25</v>
      </c>
      <c r="I2212" s="447">
        <v>94.25</v>
      </c>
      <c r="J2212" s="460">
        <v>1</v>
      </c>
      <c r="K2212" s="448">
        <v>21.94</v>
      </c>
      <c r="L2212" s="448">
        <v>21.94</v>
      </c>
      <c r="M2212" s="448">
        <f t="shared" si="68"/>
        <v>-72.31</v>
      </c>
      <c r="N2212" s="448">
        <f t="shared" si="69"/>
        <v>-76.72</v>
      </c>
      <c r="O2212" s="461"/>
    </row>
    <row r="2213" s="419" customFormat="1" customHeight="1" spans="1:15">
      <c r="A2213" s="443" t="s">
        <v>5103</v>
      </c>
      <c r="B2213" s="444" t="s">
        <v>5104</v>
      </c>
      <c r="C2213" s="445"/>
      <c r="D2213" s="446" t="s">
        <v>679</v>
      </c>
      <c r="E2213" s="446" t="s">
        <v>70</v>
      </c>
      <c r="F2213" s="446" t="s">
        <v>671</v>
      </c>
      <c r="G2213" s="447">
        <v>13</v>
      </c>
      <c r="H2213" s="448">
        <v>7.29</v>
      </c>
      <c r="I2213" s="447">
        <v>94.81</v>
      </c>
      <c r="J2213" s="460">
        <v>13</v>
      </c>
      <c r="K2213" s="448">
        <v>1.7</v>
      </c>
      <c r="L2213" s="448">
        <v>22.1</v>
      </c>
      <c r="M2213" s="448">
        <f t="shared" si="68"/>
        <v>-72.71</v>
      </c>
      <c r="N2213" s="448">
        <f t="shared" si="69"/>
        <v>-76.69</v>
      </c>
      <c r="O2213" s="461"/>
    </row>
    <row r="2214" s="419" customFormat="1" customHeight="1" spans="1:15">
      <c r="A2214" s="443" t="s">
        <v>5105</v>
      </c>
      <c r="B2214" s="444" t="s">
        <v>5106</v>
      </c>
      <c r="C2214" s="445"/>
      <c r="D2214" s="446" t="s">
        <v>679</v>
      </c>
      <c r="E2214" s="446" t="s">
        <v>70</v>
      </c>
      <c r="F2214" s="446" t="s">
        <v>671</v>
      </c>
      <c r="G2214" s="447">
        <v>4</v>
      </c>
      <c r="H2214" s="448">
        <v>746.16</v>
      </c>
      <c r="I2214" s="447">
        <v>2984.64</v>
      </c>
      <c r="J2214" s="460">
        <v>4</v>
      </c>
      <c r="K2214" s="448">
        <v>173.68</v>
      </c>
      <c r="L2214" s="448">
        <v>694.72</v>
      </c>
      <c r="M2214" s="448">
        <f t="shared" si="68"/>
        <v>-2289.92</v>
      </c>
      <c r="N2214" s="448">
        <f t="shared" si="69"/>
        <v>-76.72</v>
      </c>
      <c r="O2214" s="461"/>
    </row>
    <row r="2215" s="419" customFormat="1" customHeight="1" spans="1:15">
      <c r="A2215" s="443" t="s">
        <v>5107</v>
      </c>
      <c r="B2215" s="444" t="s">
        <v>5108</v>
      </c>
      <c r="C2215" s="445"/>
      <c r="D2215" s="446" t="s">
        <v>679</v>
      </c>
      <c r="E2215" s="446" t="s">
        <v>70</v>
      </c>
      <c r="F2215" s="446" t="s">
        <v>671</v>
      </c>
      <c r="G2215" s="447">
        <v>4</v>
      </c>
      <c r="H2215" s="448">
        <v>10.62</v>
      </c>
      <c r="I2215" s="447">
        <v>42.47</v>
      </c>
      <c r="J2215" s="460">
        <v>4</v>
      </c>
      <c r="K2215" s="448">
        <v>2.47</v>
      </c>
      <c r="L2215" s="448">
        <v>9.88</v>
      </c>
      <c r="M2215" s="448">
        <f t="shared" si="68"/>
        <v>-32.59</v>
      </c>
      <c r="N2215" s="448">
        <f t="shared" si="69"/>
        <v>-76.74</v>
      </c>
      <c r="O2215" s="461"/>
    </row>
    <row r="2216" s="419" customFormat="1" customHeight="1" spans="1:15">
      <c r="A2216" s="443" t="s">
        <v>5109</v>
      </c>
      <c r="B2216" s="444" t="s">
        <v>5110</v>
      </c>
      <c r="C2216" s="445"/>
      <c r="D2216" s="446" t="s">
        <v>679</v>
      </c>
      <c r="E2216" s="446" t="s">
        <v>672</v>
      </c>
      <c r="F2216" s="446" t="s">
        <v>671</v>
      </c>
      <c r="G2216" s="447">
        <v>8</v>
      </c>
      <c r="H2216" s="448">
        <v>12.05</v>
      </c>
      <c r="I2216" s="447">
        <v>96.38</v>
      </c>
      <c r="J2216" s="460">
        <v>8</v>
      </c>
      <c r="K2216" s="448">
        <v>3.39</v>
      </c>
      <c r="L2216" s="448">
        <v>27.12</v>
      </c>
      <c r="M2216" s="448">
        <f t="shared" si="68"/>
        <v>-69.26</v>
      </c>
      <c r="N2216" s="448">
        <f t="shared" si="69"/>
        <v>-71.86</v>
      </c>
      <c r="O2216" s="461"/>
    </row>
    <row r="2217" s="419" customFormat="1" customHeight="1" spans="1:15">
      <c r="A2217" s="443" t="s">
        <v>5111</v>
      </c>
      <c r="B2217" s="444" t="s">
        <v>5112</v>
      </c>
      <c r="C2217" s="445"/>
      <c r="D2217" s="446" t="s">
        <v>679</v>
      </c>
      <c r="E2217" s="446" t="s">
        <v>70</v>
      </c>
      <c r="F2217" s="446" t="s">
        <v>671</v>
      </c>
      <c r="G2217" s="447">
        <v>3</v>
      </c>
      <c r="H2217" s="448">
        <v>13.27</v>
      </c>
      <c r="I2217" s="447">
        <v>39.82</v>
      </c>
      <c r="J2217" s="460">
        <v>3</v>
      </c>
      <c r="K2217" s="448">
        <v>3.09</v>
      </c>
      <c r="L2217" s="448">
        <v>9.27</v>
      </c>
      <c r="M2217" s="448">
        <f t="shared" si="68"/>
        <v>-30.55</v>
      </c>
      <c r="N2217" s="448">
        <f t="shared" si="69"/>
        <v>-76.72</v>
      </c>
      <c r="O2217" s="461"/>
    </row>
    <row r="2218" s="419" customFormat="1" customHeight="1" spans="1:15">
      <c r="A2218" s="443" t="s">
        <v>5113</v>
      </c>
      <c r="B2218" s="444" t="s">
        <v>5114</v>
      </c>
      <c r="C2218" s="445"/>
      <c r="D2218" s="446" t="s">
        <v>679</v>
      </c>
      <c r="E2218" s="446" t="s">
        <v>70</v>
      </c>
      <c r="F2218" s="446" t="s">
        <v>671</v>
      </c>
      <c r="G2218" s="447">
        <v>6</v>
      </c>
      <c r="H2218" s="448">
        <v>393.16</v>
      </c>
      <c r="I2218" s="447">
        <v>2358.96</v>
      </c>
      <c r="J2218" s="460">
        <v>6</v>
      </c>
      <c r="K2218" s="448">
        <v>91.51</v>
      </c>
      <c r="L2218" s="448">
        <v>549.06</v>
      </c>
      <c r="M2218" s="448">
        <f t="shared" si="68"/>
        <v>-1809.9</v>
      </c>
      <c r="N2218" s="448">
        <f t="shared" si="69"/>
        <v>-76.72</v>
      </c>
      <c r="O2218" s="461"/>
    </row>
    <row r="2219" s="419" customFormat="1" customHeight="1" spans="1:15">
      <c r="A2219" s="443" t="s">
        <v>5115</v>
      </c>
      <c r="B2219" s="444" t="s">
        <v>5116</v>
      </c>
      <c r="C2219" s="445"/>
      <c r="D2219" s="446" t="s">
        <v>679</v>
      </c>
      <c r="E2219" s="446" t="s">
        <v>70</v>
      </c>
      <c r="F2219" s="446" t="s">
        <v>671</v>
      </c>
      <c r="G2219" s="447">
        <v>6</v>
      </c>
      <c r="H2219" s="448">
        <v>3.85</v>
      </c>
      <c r="I2219" s="447">
        <v>23.1</v>
      </c>
      <c r="J2219" s="460">
        <v>6</v>
      </c>
      <c r="K2219" s="448">
        <v>0.9</v>
      </c>
      <c r="L2219" s="448">
        <v>5.4</v>
      </c>
      <c r="M2219" s="448">
        <f t="shared" si="68"/>
        <v>-17.7</v>
      </c>
      <c r="N2219" s="448">
        <f t="shared" si="69"/>
        <v>-76.62</v>
      </c>
      <c r="O2219" s="461"/>
    </row>
    <row r="2220" s="419" customFormat="1" customHeight="1" spans="1:15">
      <c r="A2220" s="443" t="s">
        <v>5117</v>
      </c>
      <c r="B2220" s="444" t="s">
        <v>5118</v>
      </c>
      <c r="C2220" s="445"/>
      <c r="D2220" s="446" t="s">
        <v>679</v>
      </c>
      <c r="E2220" s="446" t="s">
        <v>70</v>
      </c>
      <c r="F2220" s="446" t="s">
        <v>671</v>
      </c>
      <c r="G2220" s="447">
        <v>6</v>
      </c>
      <c r="H2220" s="448">
        <v>4.81</v>
      </c>
      <c r="I2220" s="447">
        <v>28.84</v>
      </c>
      <c r="J2220" s="460">
        <v>6</v>
      </c>
      <c r="K2220" s="448">
        <v>1.12</v>
      </c>
      <c r="L2220" s="448">
        <v>6.72</v>
      </c>
      <c r="M2220" s="448">
        <f t="shared" si="68"/>
        <v>-22.12</v>
      </c>
      <c r="N2220" s="448">
        <f t="shared" si="69"/>
        <v>-76.7</v>
      </c>
      <c r="O2220" s="461"/>
    </row>
    <row r="2221" s="419" customFormat="1" customHeight="1" spans="1:15">
      <c r="A2221" s="443" t="s">
        <v>5119</v>
      </c>
      <c r="B2221" s="444" t="s">
        <v>5120</v>
      </c>
      <c r="C2221" s="445"/>
      <c r="D2221" s="446" t="s">
        <v>679</v>
      </c>
      <c r="E2221" s="446" t="s">
        <v>70</v>
      </c>
      <c r="F2221" s="446" t="s">
        <v>671</v>
      </c>
      <c r="G2221" s="447">
        <v>16</v>
      </c>
      <c r="H2221" s="448">
        <v>3.85</v>
      </c>
      <c r="I2221" s="447">
        <v>61.6</v>
      </c>
      <c r="J2221" s="460">
        <v>16</v>
      </c>
      <c r="K2221" s="448">
        <v>0.9</v>
      </c>
      <c r="L2221" s="448">
        <v>14.4</v>
      </c>
      <c r="M2221" s="448">
        <f t="shared" si="68"/>
        <v>-47.2</v>
      </c>
      <c r="N2221" s="448">
        <f t="shared" si="69"/>
        <v>-76.62</v>
      </c>
      <c r="O2221" s="461"/>
    </row>
    <row r="2222" s="419" customFormat="1" customHeight="1" spans="1:15">
      <c r="A2222" s="443" t="s">
        <v>5121</v>
      </c>
      <c r="B2222" s="444" t="s">
        <v>5122</v>
      </c>
      <c r="C2222" s="445"/>
      <c r="D2222" s="446" t="s">
        <v>679</v>
      </c>
      <c r="E2222" s="446" t="s">
        <v>70</v>
      </c>
      <c r="F2222" s="446" t="s">
        <v>671</v>
      </c>
      <c r="G2222" s="447">
        <v>6</v>
      </c>
      <c r="H2222" s="448">
        <v>27.97</v>
      </c>
      <c r="I2222" s="447">
        <v>167.79</v>
      </c>
      <c r="J2222" s="460">
        <v>6</v>
      </c>
      <c r="K2222" s="448">
        <v>6.51</v>
      </c>
      <c r="L2222" s="448">
        <v>39.06</v>
      </c>
      <c r="M2222" s="448">
        <f t="shared" si="68"/>
        <v>-128.73</v>
      </c>
      <c r="N2222" s="448">
        <f t="shared" si="69"/>
        <v>-76.72</v>
      </c>
      <c r="O2222" s="461"/>
    </row>
    <row r="2223" s="419" customFormat="1" customHeight="1" spans="1:15">
      <c r="A2223" s="443" t="s">
        <v>5123</v>
      </c>
      <c r="B2223" s="444" t="s">
        <v>5124</v>
      </c>
      <c r="C2223" s="445"/>
      <c r="D2223" s="446" t="s">
        <v>679</v>
      </c>
      <c r="E2223" s="446" t="s">
        <v>70</v>
      </c>
      <c r="F2223" s="446" t="s">
        <v>671</v>
      </c>
      <c r="G2223" s="447">
        <v>19</v>
      </c>
      <c r="H2223" s="448">
        <v>9.4</v>
      </c>
      <c r="I2223" s="447">
        <v>178.6</v>
      </c>
      <c r="J2223" s="460">
        <v>19</v>
      </c>
      <c r="K2223" s="448">
        <v>2.19</v>
      </c>
      <c r="L2223" s="448">
        <v>41.61</v>
      </c>
      <c r="M2223" s="448">
        <f t="shared" si="68"/>
        <v>-136.99</v>
      </c>
      <c r="N2223" s="448">
        <f t="shared" si="69"/>
        <v>-76.7</v>
      </c>
      <c r="O2223" s="461"/>
    </row>
    <row r="2224" s="419" customFormat="1" customHeight="1" spans="1:15">
      <c r="A2224" s="443" t="s">
        <v>5125</v>
      </c>
      <c r="B2224" s="444" t="s">
        <v>5126</v>
      </c>
      <c r="C2224" s="445"/>
      <c r="D2224" s="446" t="s">
        <v>679</v>
      </c>
      <c r="E2224" s="446" t="s">
        <v>70</v>
      </c>
      <c r="F2224" s="446" t="s">
        <v>671</v>
      </c>
      <c r="G2224" s="447">
        <v>1</v>
      </c>
      <c r="H2224" s="448">
        <v>38.46</v>
      </c>
      <c r="I2224" s="447">
        <v>38.46</v>
      </c>
      <c r="J2224" s="460">
        <v>1</v>
      </c>
      <c r="K2224" s="448">
        <v>8.95</v>
      </c>
      <c r="L2224" s="448">
        <v>8.95</v>
      </c>
      <c r="M2224" s="448">
        <f t="shared" si="68"/>
        <v>-29.51</v>
      </c>
      <c r="N2224" s="448">
        <f t="shared" si="69"/>
        <v>-76.73</v>
      </c>
      <c r="O2224" s="461"/>
    </row>
    <row r="2225" s="419" customFormat="1" customHeight="1" spans="1:15">
      <c r="A2225" s="443" t="s">
        <v>5127</v>
      </c>
      <c r="B2225" s="444" t="s">
        <v>5128</v>
      </c>
      <c r="C2225" s="445"/>
      <c r="D2225" s="446" t="s">
        <v>679</v>
      </c>
      <c r="E2225" s="446" t="s">
        <v>70</v>
      </c>
      <c r="F2225" s="446" t="s">
        <v>671</v>
      </c>
      <c r="G2225" s="447">
        <v>1</v>
      </c>
      <c r="H2225" s="448">
        <v>258.54</v>
      </c>
      <c r="I2225" s="447">
        <v>258.54</v>
      </c>
      <c r="J2225" s="460">
        <v>1</v>
      </c>
      <c r="K2225" s="448">
        <v>60.18</v>
      </c>
      <c r="L2225" s="448">
        <v>60.18</v>
      </c>
      <c r="M2225" s="448">
        <f t="shared" si="68"/>
        <v>-198.36</v>
      </c>
      <c r="N2225" s="448">
        <f t="shared" si="69"/>
        <v>-76.72</v>
      </c>
      <c r="O2225" s="461"/>
    </row>
    <row r="2226" s="419" customFormat="1" customHeight="1" spans="1:15">
      <c r="A2226" s="443" t="s">
        <v>5129</v>
      </c>
      <c r="B2226" s="444" t="s">
        <v>5130</v>
      </c>
      <c r="C2226" s="445"/>
      <c r="D2226" s="446" t="s">
        <v>679</v>
      </c>
      <c r="E2226" s="446" t="s">
        <v>70</v>
      </c>
      <c r="F2226" s="446" t="s">
        <v>671</v>
      </c>
      <c r="G2226" s="447">
        <v>3</v>
      </c>
      <c r="H2226" s="448">
        <v>520.99</v>
      </c>
      <c r="I2226" s="447">
        <v>1562.96</v>
      </c>
      <c r="J2226" s="460">
        <v>3</v>
      </c>
      <c r="K2226" s="448">
        <v>121.27</v>
      </c>
      <c r="L2226" s="448">
        <v>363.81</v>
      </c>
      <c r="M2226" s="448">
        <f t="shared" si="68"/>
        <v>-1199.15</v>
      </c>
      <c r="N2226" s="448">
        <f t="shared" si="69"/>
        <v>-76.72</v>
      </c>
      <c r="O2226" s="461"/>
    </row>
    <row r="2227" s="419" customFormat="1" customHeight="1" spans="1:15">
      <c r="A2227" s="443" t="s">
        <v>5131</v>
      </c>
      <c r="B2227" s="444" t="s">
        <v>5132</v>
      </c>
      <c r="C2227" s="445"/>
      <c r="D2227" s="446" t="s">
        <v>679</v>
      </c>
      <c r="E2227" s="446" t="s">
        <v>672</v>
      </c>
      <c r="F2227" s="446" t="s">
        <v>671</v>
      </c>
      <c r="G2227" s="447">
        <v>4</v>
      </c>
      <c r="H2227" s="448">
        <v>137.78</v>
      </c>
      <c r="I2227" s="447">
        <v>551.1</v>
      </c>
      <c r="J2227" s="460">
        <v>4</v>
      </c>
      <c r="K2227" s="448">
        <v>38.72</v>
      </c>
      <c r="L2227" s="448">
        <v>154.88</v>
      </c>
      <c r="M2227" s="448">
        <f t="shared" si="68"/>
        <v>-396.22</v>
      </c>
      <c r="N2227" s="448">
        <f t="shared" si="69"/>
        <v>-71.9</v>
      </c>
      <c r="O2227" s="461"/>
    </row>
    <row r="2228" s="419" customFormat="1" customHeight="1" spans="1:15">
      <c r="A2228" s="443" t="s">
        <v>5133</v>
      </c>
      <c r="B2228" s="444" t="s">
        <v>5134</v>
      </c>
      <c r="C2228" s="445"/>
      <c r="D2228" s="446" t="s">
        <v>679</v>
      </c>
      <c r="E2228" s="446" t="s">
        <v>672</v>
      </c>
      <c r="F2228" s="446" t="s">
        <v>671</v>
      </c>
      <c r="G2228" s="447">
        <v>1</v>
      </c>
      <c r="H2228" s="448">
        <v>305.31</v>
      </c>
      <c r="I2228" s="447">
        <v>305.31</v>
      </c>
      <c r="J2228" s="460">
        <v>1</v>
      </c>
      <c r="K2228" s="448">
        <v>85.81</v>
      </c>
      <c r="L2228" s="448">
        <v>85.81</v>
      </c>
      <c r="M2228" s="448">
        <f t="shared" si="68"/>
        <v>-219.5</v>
      </c>
      <c r="N2228" s="448">
        <f t="shared" si="69"/>
        <v>-71.89</v>
      </c>
      <c r="O2228" s="461"/>
    </row>
    <row r="2229" s="419" customFormat="1" customHeight="1" spans="1:15">
      <c r="A2229" s="443" t="s">
        <v>5135</v>
      </c>
      <c r="B2229" s="444" t="s">
        <v>5136</v>
      </c>
      <c r="C2229" s="445"/>
      <c r="D2229" s="446" t="s">
        <v>679</v>
      </c>
      <c r="E2229" s="446" t="s">
        <v>70</v>
      </c>
      <c r="F2229" s="446" t="s">
        <v>671</v>
      </c>
      <c r="G2229" s="447">
        <v>1</v>
      </c>
      <c r="H2229" s="448">
        <v>539.75</v>
      </c>
      <c r="I2229" s="447">
        <v>539.75</v>
      </c>
      <c r="J2229" s="460">
        <v>1</v>
      </c>
      <c r="K2229" s="448">
        <v>125.63</v>
      </c>
      <c r="L2229" s="448">
        <v>125.63</v>
      </c>
      <c r="M2229" s="448">
        <f t="shared" si="68"/>
        <v>-414.12</v>
      </c>
      <c r="N2229" s="448">
        <f t="shared" si="69"/>
        <v>-76.72</v>
      </c>
      <c r="O2229" s="461"/>
    </row>
    <row r="2230" s="419" customFormat="1" customHeight="1" spans="1:15">
      <c r="A2230" s="443" t="s">
        <v>5137</v>
      </c>
      <c r="B2230" s="444" t="s">
        <v>5138</v>
      </c>
      <c r="C2230" s="445"/>
      <c r="D2230" s="446" t="s">
        <v>3122</v>
      </c>
      <c r="E2230" s="446" t="s">
        <v>70</v>
      </c>
      <c r="F2230" s="446" t="s">
        <v>671</v>
      </c>
      <c r="G2230" s="447">
        <v>6</v>
      </c>
      <c r="H2230" s="448">
        <v>169.23</v>
      </c>
      <c r="I2230" s="447">
        <v>1015.38</v>
      </c>
      <c r="J2230" s="460">
        <v>6</v>
      </c>
      <c r="K2230" s="448">
        <v>39.39</v>
      </c>
      <c r="L2230" s="448">
        <v>236.34</v>
      </c>
      <c r="M2230" s="448">
        <f t="shared" si="68"/>
        <v>-779.04</v>
      </c>
      <c r="N2230" s="448">
        <f t="shared" si="69"/>
        <v>-76.72</v>
      </c>
      <c r="O2230" s="461"/>
    </row>
    <row r="2231" s="419" customFormat="1" customHeight="1" spans="1:15">
      <c r="A2231" s="443" t="s">
        <v>5139</v>
      </c>
      <c r="B2231" s="444" t="s">
        <v>5140</v>
      </c>
      <c r="C2231" s="445"/>
      <c r="D2231" s="446" t="s">
        <v>679</v>
      </c>
      <c r="E2231" s="446" t="s">
        <v>70</v>
      </c>
      <c r="F2231" s="446" t="s">
        <v>671</v>
      </c>
      <c r="G2231" s="447">
        <v>36</v>
      </c>
      <c r="H2231" s="448">
        <v>6.41</v>
      </c>
      <c r="I2231" s="447">
        <v>230.76</v>
      </c>
      <c r="J2231" s="460">
        <v>36</v>
      </c>
      <c r="K2231" s="448">
        <v>1.49</v>
      </c>
      <c r="L2231" s="448">
        <v>53.64</v>
      </c>
      <c r="M2231" s="448">
        <f t="shared" si="68"/>
        <v>-177.12</v>
      </c>
      <c r="N2231" s="448">
        <f t="shared" si="69"/>
        <v>-76.76</v>
      </c>
      <c r="O2231" s="461"/>
    </row>
    <row r="2232" s="419" customFormat="1" customHeight="1" spans="1:15">
      <c r="A2232" s="443" t="s">
        <v>5141</v>
      </c>
      <c r="B2232" s="444" t="s">
        <v>5142</v>
      </c>
      <c r="C2232" s="445"/>
      <c r="D2232" s="446" t="s">
        <v>679</v>
      </c>
      <c r="E2232" s="446" t="s">
        <v>70</v>
      </c>
      <c r="F2232" s="446" t="s">
        <v>671</v>
      </c>
      <c r="G2232" s="447">
        <v>6</v>
      </c>
      <c r="H2232" s="448">
        <v>25.64</v>
      </c>
      <c r="I2232" s="447">
        <v>153.85</v>
      </c>
      <c r="J2232" s="460">
        <v>6</v>
      </c>
      <c r="K2232" s="448">
        <v>5.97</v>
      </c>
      <c r="L2232" s="448">
        <v>35.82</v>
      </c>
      <c r="M2232" s="448">
        <f t="shared" si="68"/>
        <v>-118.03</v>
      </c>
      <c r="N2232" s="448">
        <f t="shared" si="69"/>
        <v>-76.72</v>
      </c>
      <c r="O2232" s="461"/>
    </row>
    <row r="2233" s="419" customFormat="1" customHeight="1" spans="1:15">
      <c r="A2233" s="443" t="s">
        <v>5143</v>
      </c>
      <c r="B2233" s="444" t="s">
        <v>5144</v>
      </c>
      <c r="C2233" s="445"/>
      <c r="D2233" s="446" t="s">
        <v>3122</v>
      </c>
      <c r="E2233" s="446" t="s">
        <v>70</v>
      </c>
      <c r="F2233" s="446" t="s">
        <v>671</v>
      </c>
      <c r="G2233" s="447">
        <v>4</v>
      </c>
      <c r="H2233" s="448">
        <v>10.26</v>
      </c>
      <c r="I2233" s="447">
        <v>41.02</v>
      </c>
      <c r="J2233" s="460">
        <v>4</v>
      </c>
      <c r="K2233" s="448">
        <v>2.39</v>
      </c>
      <c r="L2233" s="448">
        <v>9.56</v>
      </c>
      <c r="M2233" s="448">
        <f t="shared" si="68"/>
        <v>-31.46</v>
      </c>
      <c r="N2233" s="448">
        <f t="shared" si="69"/>
        <v>-76.69</v>
      </c>
      <c r="O2233" s="461"/>
    </row>
    <row r="2234" s="419" customFormat="1" customHeight="1" spans="1:15">
      <c r="A2234" s="443" t="s">
        <v>5145</v>
      </c>
      <c r="B2234" s="444" t="s">
        <v>5146</v>
      </c>
      <c r="C2234" s="445"/>
      <c r="D2234" s="446" t="s">
        <v>3122</v>
      </c>
      <c r="E2234" s="446" t="s">
        <v>70</v>
      </c>
      <c r="F2234" s="446" t="s">
        <v>671</v>
      </c>
      <c r="G2234" s="447">
        <v>6</v>
      </c>
      <c r="H2234" s="448">
        <v>68.1</v>
      </c>
      <c r="I2234" s="447">
        <v>408.61</v>
      </c>
      <c r="J2234" s="460">
        <v>6</v>
      </c>
      <c r="K2234" s="448">
        <v>15.85</v>
      </c>
      <c r="L2234" s="448">
        <v>95.1</v>
      </c>
      <c r="M2234" s="448">
        <f t="shared" si="68"/>
        <v>-313.51</v>
      </c>
      <c r="N2234" s="448">
        <f t="shared" si="69"/>
        <v>-76.73</v>
      </c>
      <c r="O2234" s="461"/>
    </row>
    <row r="2235" s="419" customFormat="1" customHeight="1" spans="1:15">
      <c r="A2235" s="443" t="s">
        <v>5147</v>
      </c>
      <c r="B2235" s="444" t="s">
        <v>5148</v>
      </c>
      <c r="C2235" s="445"/>
      <c r="D2235" s="446" t="s">
        <v>3122</v>
      </c>
      <c r="E2235" s="446" t="s">
        <v>70</v>
      </c>
      <c r="F2235" s="446" t="s">
        <v>671</v>
      </c>
      <c r="G2235" s="447">
        <v>16</v>
      </c>
      <c r="H2235" s="448">
        <v>38.46</v>
      </c>
      <c r="I2235" s="447">
        <v>615.36</v>
      </c>
      <c r="J2235" s="460">
        <v>16</v>
      </c>
      <c r="K2235" s="448">
        <v>8.95</v>
      </c>
      <c r="L2235" s="448">
        <v>143.2</v>
      </c>
      <c r="M2235" s="448">
        <f t="shared" si="68"/>
        <v>-472.16</v>
      </c>
      <c r="N2235" s="448">
        <f t="shared" si="69"/>
        <v>-76.73</v>
      </c>
      <c r="O2235" s="461"/>
    </row>
    <row r="2236" s="419" customFormat="1" customHeight="1" spans="1:15">
      <c r="A2236" s="443" t="s">
        <v>5149</v>
      </c>
      <c r="B2236" s="444" t="s">
        <v>5150</v>
      </c>
      <c r="C2236" s="445"/>
      <c r="D2236" s="446" t="s">
        <v>3122</v>
      </c>
      <c r="E2236" s="446" t="s">
        <v>70</v>
      </c>
      <c r="F2236" s="446" t="s">
        <v>671</v>
      </c>
      <c r="G2236" s="447">
        <v>1</v>
      </c>
      <c r="H2236" s="448">
        <v>128.21</v>
      </c>
      <c r="I2236" s="447">
        <v>128.21</v>
      </c>
      <c r="J2236" s="460">
        <v>1</v>
      </c>
      <c r="K2236" s="448">
        <v>29.84</v>
      </c>
      <c r="L2236" s="448">
        <v>29.84</v>
      </c>
      <c r="M2236" s="448">
        <f t="shared" si="68"/>
        <v>-98.37</v>
      </c>
      <c r="N2236" s="448">
        <f t="shared" si="69"/>
        <v>-76.73</v>
      </c>
      <c r="O2236" s="461"/>
    </row>
    <row r="2237" s="419" customFormat="1" customHeight="1" spans="1:15">
      <c r="A2237" s="443" t="s">
        <v>5151</v>
      </c>
      <c r="B2237" s="444" t="s">
        <v>5152</v>
      </c>
      <c r="C2237" s="445"/>
      <c r="D2237" s="446" t="s">
        <v>3122</v>
      </c>
      <c r="E2237" s="446" t="s">
        <v>70</v>
      </c>
      <c r="F2237" s="446" t="s">
        <v>671</v>
      </c>
      <c r="G2237" s="447">
        <v>6</v>
      </c>
      <c r="H2237" s="448">
        <v>124.74</v>
      </c>
      <c r="I2237" s="447">
        <v>748.44</v>
      </c>
      <c r="J2237" s="460">
        <v>6</v>
      </c>
      <c r="K2237" s="448">
        <v>29.03</v>
      </c>
      <c r="L2237" s="448">
        <v>174.18</v>
      </c>
      <c r="M2237" s="448">
        <f t="shared" si="68"/>
        <v>-574.26</v>
      </c>
      <c r="N2237" s="448">
        <f t="shared" si="69"/>
        <v>-76.73</v>
      </c>
      <c r="O2237" s="461"/>
    </row>
    <row r="2238" s="419" customFormat="1" customHeight="1" spans="1:15">
      <c r="A2238" s="443" t="s">
        <v>5153</v>
      </c>
      <c r="B2238" s="444" t="s">
        <v>5154</v>
      </c>
      <c r="C2238" s="445"/>
      <c r="D2238" s="446" t="s">
        <v>3122</v>
      </c>
      <c r="E2238" s="446" t="s">
        <v>70</v>
      </c>
      <c r="F2238" s="446" t="s">
        <v>671</v>
      </c>
      <c r="G2238" s="447">
        <v>3</v>
      </c>
      <c r="H2238" s="448">
        <v>150.43</v>
      </c>
      <c r="I2238" s="447">
        <v>451.29</v>
      </c>
      <c r="J2238" s="460">
        <v>3</v>
      </c>
      <c r="K2238" s="448">
        <v>35.01</v>
      </c>
      <c r="L2238" s="448">
        <v>105.03</v>
      </c>
      <c r="M2238" s="448">
        <f t="shared" si="68"/>
        <v>-346.26</v>
      </c>
      <c r="N2238" s="448">
        <f t="shared" si="69"/>
        <v>-76.73</v>
      </c>
      <c r="O2238" s="461"/>
    </row>
    <row r="2239" s="419" customFormat="1" customHeight="1" spans="1:15">
      <c r="A2239" s="443" t="s">
        <v>5155</v>
      </c>
      <c r="B2239" s="444" t="s">
        <v>5156</v>
      </c>
      <c r="C2239" s="445"/>
      <c r="D2239" s="446" t="s">
        <v>3122</v>
      </c>
      <c r="E2239" s="446" t="s">
        <v>70</v>
      </c>
      <c r="F2239" s="446" t="s">
        <v>671</v>
      </c>
      <c r="G2239" s="447">
        <v>7</v>
      </c>
      <c r="H2239" s="448">
        <v>150.43</v>
      </c>
      <c r="I2239" s="447">
        <v>1053.01</v>
      </c>
      <c r="J2239" s="460">
        <v>7</v>
      </c>
      <c r="K2239" s="448">
        <v>35.01</v>
      </c>
      <c r="L2239" s="448">
        <v>245.07</v>
      </c>
      <c r="M2239" s="448">
        <f t="shared" si="68"/>
        <v>-807.94</v>
      </c>
      <c r="N2239" s="448">
        <f t="shared" si="69"/>
        <v>-76.73</v>
      </c>
      <c r="O2239" s="461"/>
    </row>
    <row r="2240" s="419" customFormat="1" customHeight="1" spans="1:15">
      <c r="A2240" s="443" t="s">
        <v>5157</v>
      </c>
      <c r="B2240" s="444" t="s">
        <v>5158</v>
      </c>
      <c r="C2240" s="445"/>
      <c r="D2240" s="446" t="s">
        <v>3122</v>
      </c>
      <c r="E2240" s="446" t="s">
        <v>70</v>
      </c>
      <c r="F2240" s="446" t="s">
        <v>671</v>
      </c>
      <c r="G2240" s="447">
        <v>9</v>
      </c>
      <c r="H2240" s="448">
        <v>150.43</v>
      </c>
      <c r="I2240" s="447">
        <v>1353.87</v>
      </c>
      <c r="J2240" s="460">
        <v>9</v>
      </c>
      <c r="K2240" s="448">
        <v>35.01</v>
      </c>
      <c r="L2240" s="448">
        <v>315.09</v>
      </c>
      <c r="M2240" s="448">
        <f t="shared" si="68"/>
        <v>-1038.78</v>
      </c>
      <c r="N2240" s="448">
        <f t="shared" si="69"/>
        <v>-76.73</v>
      </c>
      <c r="O2240" s="461"/>
    </row>
    <row r="2241" s="419" customFormat="1" customHeight="1" spans="1:15">
      <c r="A2241" s="443" t="s">
        <v>5159</v>
      </c>
      <c r="B2241" s="444" t="s">
        <v>5160</v>
      </c>
      <c r="C2241" s="445"/>
      <c r="D2241" s="446" t="s">
        <v>3122</v>
      </c>
      <c r="E2241" s="446" t="s">
        <v>70</v>
      </c>
      <c r="F2241" s="446" t="s">
        <v>671</v>
      </c>
      <c r="G2241" s="447">
        <v>4</v>
      </c>
      <c r="H2241" s="448">
        <v>150.43</v>
      </c>
      <c r="I2241" s="447">
        <v>601.72</v>
      </c>
      <c r="J2241" s="460">
        <v>4</v>
      </c>
      <c r="K2241" s="448">
        <v>35.01</v>
      </c>
      <c r="L2241" s="448">
        <v>140.04</v>
      </c>
      <c r="M2241" s="448">
        <f t="shared" si="68"/>
        <v>-461.68</v>
      </c>
      <c r="N2241" s="448">
        <f t="shared" si="69"/>
        <v>-76.73</v>
      </c>
      <c r="O2241" s="461"/>
    </row>
    <row r="2242" s="419" customFormat="1" customHeight="1" spans="1:15">
      <c r="A2242" s="443" t="s">
        <v>5161</v>
      </c>
      <c r="B2242" s="444" t="s">
        <v>5162</v>
      </c>
      <c r="C2242" s="445"/>
      <c r="D2242" s="446" t="s">
        <v>3122</v>
      </c>
      <c r="E2242" s="446" t="s">
        <v>70</v>
      </c>
      <c r="F2242" s="446" t="s">
        <v>671</v>
      </c>
      <c r="G2242" s="447">
        <v>9</v>
      </c>
      <c r="H2242" s="448">
        <v>153.85</v>
      </c>
      <c r="I2242" s="447">
        <v>1384.65</v>
      </c>
      <c r="J2242" s="460">
        <v>9</v>
      </c>
      <c r="K2242" s="448">
        <v>35.81</v>
      </c>
      <c r="L2242" s="448">
        <v>322.29</v>
      </c>
      <c r="M2242" s="448">
        <f t="shared" si="68"/>
        <v>-1062.36</v>
      </c>
      <c r="N2242" s="448">
        <f t="shared" si="69"/>
        <v>-76.72</v>
      </c>
      <c r="O2242" s="461"/>
    </row>
    <row r="2243" s="419" customFormat="1" customHeight="1" spans="1:15">
      <c r="A2243" s="443" t="s">
        <v>5163</v>
      </c>
      <c r="B2243" s="444" t="s">
        <v>5164</v>
      </c>
      <c r="C2243" s="445"/>
      <c r="D2243" s="446" t="s">
        <v>3122</v>
      </c>
      <c r="E2243" s="446" t="s">
        <v>70</v>
      </c>
      <c r="F2243" s="446" t="s">
        <v>671</v>
      </c>
      <c r="G2243" s="447">
        <v>3</v>
      </c>
      <c r="H2243" s="448">
        <v>153.85</v>
      </c>
      <c r="I2243" s="447">
        <v>461.55</v>
      </c>
      <c r="J2243" s="460">
        <v>3</v>
      </c>
      <c r="K2243" s="448">
        <v>35.81</v>
      </c>
      <c r="L2243" s="448">
        <v>107.43</v>
      </c>
      <c r="M2243" s="448">
        <f t="shared" si="68"/>
        <v>-354.12</v>
      </c>
      <c r="N2243" s="448">
        <f t="shared" si="69"/>
        <v>-76.72</v>
      </c>
      <c r="O2243" s="461"/>
    </row>
    <row r="2244" s="419" customFormat="1" customHeight="1" spans="1:15">
      <c r="A2244" s="443" t="s">
        <v>5165</v>
      </c>
      <c r="B2244" s="444" t="s">
        <v>5166</v>
      </c>
      <c r="C2244" s="445"/>
      <c r="D2244" s="446" t="s">
        <v>3122</v>
      </c>
      <c r="E2244" s="446" t="s">
        <v>70</v>
      </c>
      <c r="F2244" s="446" t="s">
        <v>671</v>
      </c>
      <c r="G2244" s="447">
        <v>1</v>
      </c>
      <c r="H2244" s="448">
        <v>76.87</v>
      </c>
      <c r="I2244" s="447">
        <v>76.87</v>
      </c>
      <c r="J2244" s="460">
        <v>1</v>
      </c>
      <c r="K2244" s="448">
        <v>17.89</v>
      </c>
      <c r="L2244" s="448">
        <v>17.89</v>
      </c>
      <c r="M2244" s="448">
        <f t="shared" si="68"/>
        <v>-58.98</v>
      </c>
      <c r="N2244" s="448">
        <f t="shared" si="69"/>
        <v>-76.73</v>
      </c>
      <c r="O2244" s="461"/>
    </row>
    <row r="2245" s="419" customFormat="1" customHeight="1" spans="1:15">
      <c r="A2245" s="443" t="s">
        <v>5167</v>
      </c>
      <c r="B2245" s="444" t="s">
        <v>5168</v>
      </c>
      <c r="C2245" s="445"/>
      <c r="D2245" s="446" t="s">
        <v>3122</v>
      </c>
      <c r="E2245" s="446" t="s">
        <v>70</v>
      </c>
      <c r="F2245" s="446" t="s">
        <v>671</v>
      </c>
      <c r="G2245" s="447">
        <v>2</v>
      </c>
      <c r="H2245" s="448">
        <v>104.62</v>
      </c>
      <c r="I2245" s="447">
        <v>209.24</v>
      </c>
      <c r="J2245" s="460">
        <v>2</v>
      </c>
      <c r="K2245" s="448">
        <v>24.35</v>
      </c>
      <c r="L2245" s="448">
        <v>48.7</v>
      </c>
      <c r="M2245" s="448">
        <f t="shared" si="68"/>
        <v>-160.54</v>
      </c>
      <c r="N2245" s="448">
        <f t="shared" si="69"/>
        <v>-76.73</v>
      </c>
      <c r="O2245" s="461"/>
    </row>
    <row r="2246" s="419" customFormat="1" customHeight="1" spans="1:15">
      <c r="A2246" s="443" t="s">
        <v>5169</v>
      </c>
      <c r="B2246" s="444" t="s">
        <v>5170</v>
      </c>
      <c r="C2246" s="445"/>
      <c r="D2246" s="446" t="s">
        <v>3122</v>
      </c>
      <c r="E2246" s="446" t="s">
        <v>70</v>
      </c>
      <c r="F2246" s="446" t="s">
        <v>671</v>
      </c>
      <c r="G2246" s="447">
        <v>2</v>
      </c>
      <c r="H2246" s="448">
        <v>104.62</v>
      </c>
      <c r="I2246" s="447">
        <v>209.24</v>
      </c>
      <c r="J2246" s="460">
        <v>2</v>
      </c>
      <c r="K2246" s="448">
        <v>24.35</v>
      </c>
      <c r="L2246" s="448">
        <v>48.7</v>
      </c>
      <c r="M2246" s="448">
        <f t="shared" si="68"/>
        <v>-160.54</v>
      </c>
      <c r="N2246" s="448">
        <f t="shared" si="69"/>
        <v>-76.73</v>
      </c>
      <c r="O2246" s="461"/>
    </row>
    <row r="2247" s="419" customFormat="1" customHeight="1" spans="1:15">
      <c r="A2247" s="443" t="s">
        <v>5171</v>
      </c>
      <c r="B2247" s="444" t="s">
        <v>5172</v>
      </c>
      <c r="C2247" s="445"/>
      <c r="D2247" s="446" t="s">
        <v>3122</v>
      </c>
      <c r="E2247" s="446" t="s">
        <v>672</v>
      </c>
      <c r="F2247" s="446" t="s">
        <v>671</v>
      </c>
      <c r="G2247" s="447">
        <v>2</v>
      </c>
      <c r="H2247" s="448">
        <v>23.9</v>
      </c>
      <c r="I2247" s="447">
        <v>47.79</v>
      </c>
      <c r="J2247" s="460">
        <v>2</v>
      </c>
      <c r="K2247" s="448">
        <v>6.72</v>
      </c>
      <c r="L2247" s="448">
        <v>13.44</v>
      </c>
      <c r="M2247" s="448">
        <f t="shared" si="68"/>
        <v>-34.35</v>
      </c>
      <c r="N2247" s="448">
        <f t="shared" si="69"/>
        <v>-71.88</v>
      </c>
      <c r="O2247" s="461"/>
    </row>
    <row r="2248" s="419" customFormat="1" customHeight="1" spans="1:15">
      <c r="A2248" s="443" t="s">
        <v>5173</v>
      </c>
      <c r="B2248" s="444" t="s">
        <v>5174</v>
      </c>
      <c r="C2248" s="445"/>
      <c r="D2248" s="446" t="s">
        <v>3122</v>
      </c>
      <c r="E2248" s="446" t="s">
        <v>672</v>
      </c>
      <c r="F2248" s="446" t="s">
        <v>671</v>
      </c>
      <c r="G2248" s="447">
        <v>5</v>
      </c>
      <c r="H2248" s="448">
        <v>29.2</v>
      </c>
      <c r="I2248" s="447">
        <v>146.02</v>
      </c>
      <c r="J2248" s="460">
        <v>5</v>
      </c>
      <c r="K2248" s="448">
        <v>8.21</v>
      </c>
      <c r="L2248" s="448">
        <v>41.05</v>
      </c>
      <c r="M2248" s="448">
        <f t="shared" ref="M2248:M2311" si="70">L2248-I2248</f>
        <v>-104.97</v>
      </c>
      <c r="N2248" s="448">
        <f t="shared" ref="N2248:N2311" si="71">IF(I2248=0,0,ROUND(M2248/I2248*100,2))</f>
        <v>-71.89</v>
      </c>
      <c r="O2248" s="461"/>
    </row>
    <row r="2249" s="419" customFormat="1" customHeight="1" spans="1:15">
      <c r="A2249" s="443" t="s">
        <v>5175</v>
      </c>
      <c r="B2249" s="444" t="s">
        <v>5176</v>
      </c>
      <c r="C2249" s="445"/>
      <c r="D2249" s="446" t="s">
        <v>3122</v>
      </c>
      <c r="E2249" s="446" t="s">
        <v>672</v>
      </c>
      <c r="F2249" s="446" t="s">
        <v>671</v>
      </c>
      <c r="G2249" s="447">
        <v>4</v>
      </c>
      <c r="H2249" s="448">
        <v>33.18</v>
      </c>
      <c r="I2249" s="447">
        <v>132.7</v>
      </c>
      <c r="J2249" s="460">
        <v>4</v>
      </c>
      <c r="K2249" s="448">
        <v>9.33</v>
      </c>
      <c r="L2249" s="448">
        <v>37.32</v>
      </c>
      <c r="M2249" s="448">
        <f t="shared" si="70"/>
        <v>-95.38</v>
      </c>
      <c r="N2249" s="448">
        <f t="shared" si="71"/>
        <v>-71.88</v>
      </c>
      <c r="O2249" s="461"/>
    </row>
    <row r="2250" s="419" customFormat="1" customHeight="1" spans="1:15">
      <c r="A2250" s="443" t="s">
        <v>5177</v>
      </c>
      <c r="B2250" s="444" t="s">
        <v>5178</v>
      </c>
      <c r="C2250" s="445"/>
      <c r="D2250" s="446" t="s">
        <v>679</v>
      </c>
      <c r="E2250" s="446" t="s">
        <v>70</v>
      </c>
      <c r="F2250" s="446" t="s">
        <v>671</v>
      </c>
      <c r="G2250" s="447">
        <v>2</v>
      </c>
      <c r="H2250" s="448">
        <v>115.39</v>
      </c>
      <c r="I2250" s="447">
        <v>230.77</v>
      </c>
      <c r="J2250" s="460">
        <v>2</v>
      </c>
      <c r="K2250" s="448">
        <v>26.86</v>
      </c>
      <c r="L2250" s="448">
        <v>53.72</v>
      </c>
      <c r="M2250" s="448">
        <f t="shared" si="70"/>
        <v>-177.05</v>
      </c>
      <c r="N2250" s="448">
        <f t="shared" si="71"/>
        <v>-76.72</v>
      </c>
      <c r="O2250" s="461"/>
    </row>
    <row r="2251" s="419" customFormat="1" customHeight="1" spans="1:15">
      <c r="A2251" s="443" t="s">
        <v>5179</v>
      </c>
      <c r="B2251" s="444" t="s">
        <v>5180</v>
      </c>
      <c r="C2251" s="445"/>
      <c r="D2251" s="446" t="s">
        <v>679</v>
      </c>
      <c r="E2251" s="446" t="s">
        <v>70</v>
      </c>
      <c r="F2251" s="446" t="s">
        <v>671</v>
      </c>
      <c r="G2251" s="447">
        <v>2</v>
      </c>
      <c r="H2251" s="448">
        <v>119.66</v>
      </c>
      <c r="I2251" s="447">
        <v>239.32</v>
      </c>
      <c r="J2251" s="460">
        <v>2</v>
      </c>
      <c r="K2251" s="448">
        <v>27.85</v>
      </c>
      <c r="L2251" s="448">
        <v>55.7</v>
      </c>
      <c r="M2251" s="448">
        <f t="shared" si="70"/>
        <v>-183.62</v>
      </c>
      <c r="N2251" s="448">
        <f t="shared" si="71"/>
        <v>-76.73</v>
      </c>
      <c r="O2251" s="461"/>
    </row>
    <row r="2252" s="419" customFormat="1" customHeight="1" spans="1:15">
      <c r="A2252" s="443" t="s">
        <v>5181</v>
      </c>
      <c r="B2252" s="444" t="s">
        <v>5182</v>
      </c>
      <c r="C2252" s="445"/>
      <c r="D2252" s="446" t="s">
        <v>679</v>
      </c>
      <c r="E2252" s="446" t="s">
        <v>70</v>
      </c>
      <c r="F2252" s="446" t="s">
        <v>671</v>
      </c>
      <c r="G2252" s="447">
        <v>1</v>
      </c>
      <c r="H2252" s="448">
        <v>128.2</v>
      </c>
      <c r="I2252" s="447">
        <v>128.2</v>
      </c>
      <c r="J2252" s="460">
        <v>1</v>
      </c>
      <c r="K2252" s="448">
        <v>29.84</v>
      </c>
      <c r="L2252" s="448">
        <v>29.84</v>
      </c>
      <c r="M2252" s="448">
        <f t="shared" si="70"/>
        <v>-98.36</v>
      </c>
      <c r="N2252" s="448">
        <f t="shared" si="71"/>
        <v>-76.72</v>
      </c>
      <c r="O2252" s="461"/>
    </row>
    <row r="2253" s="419" customFormat="1" customHeight="1" spans="1:15">
      <c r="A2253" s="443" t="s">
        <v>5183</v>
      </c>
      <c r="B2253" s="444" t="s">
        <v>5184</v>
      </c>
      <c r="C2253" s="445"/>
      <c r="D2253" s="446" t="s">
        <v>679</v>
      </c>
      <c r="E2253" s="446" t="s">
        <v>672</v>
      </c>
      <c r="F2253" s="446" t="s">
        <v>671</v>
      </c>
      <c r="G2253" s="447">
        <v>3</v>
      </c>
      <c r="H2253" s="448">
        <v>418.92</v>
      </c>
      <c r="I2253" s="447">
        <v>1256.75</v>
      </c>
      <c r="J2253" s="460">
        <v>3</v>
      </c>
      <c r="K2253" s="448">
        <v>117.74</v>
      </c>
      <c r="L2253" s="448">
        <v>353.22</v>
      </c>
      <c r="M2253" s="448">
        <f t="shared" si="70"/>
        <v>-903.53</v>
      </c>
      <c r="N2253" s="448">
        <f t="shared" si="71"/>
        <v>-71.89</v>
      </c>
      <c r="O2253" s="461"/>
    </row>
    <row r="2254" s="419" customFormat="1" customHeight="1" spans="1:15">
      <c r="A2254" s="443" t="s">
        <v>5185</v>
      </c>
      <c r="B2254" s="444" t="s">
        <v>5186</v>
      </c>
      <c r="C2254" s="445"/>
      <c r="D2254" s="446" t="s">
        <v>679</v>
      </c>
      <c r="E2254" s="446" t="s">
        <v>70</v>
      </c>
      <c r="F2254" s="446" t="s">
        <v>671</v>
      </c>
      <c r="G2254" s="447">
        <v>3</v>
      </c>
      <c r="H2254" s="448">
        <v>500</v>
      </c>
      <c r="I2254" s="447">
        <v>1500</v>
      </c>
      <c r="J2254" s="460">
        <v>3</v>
      </c>
      <c r="K2254" s="448">
        <v>116.38</v>
      </c>
      <c r="L2254" s="448">
        <v>349.14</v>
      </c>
      <c r="M2254" s="448">
        <f t="shared" si="70"/>
        <v>-1150.86</v>
      </c>
      <c r="N2254" s="448">
        <f t="shared" si="71"/>
        <v>-76.72</v>
      </c>
      <c r="O2254" s="461"/>
    </row>
    <row r="2255" s="419" customFormat="1" customHeight="1" spans="1:15">
      <c r="A2255" s="443" t="s">
        <v>5187</v>
      </c>
      <c r="B2255" s="444" t="s">
        <v>5188</v>
      </c>
      <c r="C2255" s="445"/>
      <c r="D2255" s="446" t="s">
        <v>679</v>
      </c>
      <c r="E2255" s="446" t="s">
        <v>70</v>
      </c>
      <c r="F2255" s="446" t="s">
        <v>671</v>
      </c>
      <c r="G2255" s="447">
        <v>1</v>
      </c>
      <c r="H2255" s="448">
        <v>5014.53</v>
      </c>
      <c r="I2255" s="447">
        <v>5014.53</v>
      </c>
      <c r="J2255" s="460">
        <v>1</v>
      </c>
      <c r="K2255" s="448">
        <v>1167.18</v>
      </c>
      <c r="L2255" s="448">
        <v>1167.18</v>
      </c>
      <c r="M2255" s="448">
        <f t="shared" si="70"/>
        <v>-3847.35</v>
      </c>
      <c r="N2255" s="448">
        <f t="shared" si="71"/>
        <v>-76.72</v>
      </c>
      <c r="O2255" s="461"/>
    </row>
    <row r="2256" s="419" customFormat="1" customHeight="1" spans="1:15">
      <c r="A2256" s="443" t="s">
        <v>5189</v>
      </c>
      <c r="B2256" s="444" t="s">
        <v>5190</v>
      </c>
      <c r="C2256" s="445"/>
      <c r="D2256" s="446" t="s">
        <v>679</v>
      </c>
      <c r="E2256" s="446" t="s">
        <v>70</v>
      </c>
      <c r="F2256" s="446" t="s">
        <v>671</v>
      </c>
      <c r="G2256" s="447">
        <v>5</v>
      </c>
      <c r="H2256" s="448">
        <v>22.12</v>
      </c>
      <c r="I2256" s="447">
        <v>110.62</v>
      </c>
      <c r="J2256" s="460">
        <v>5</v>
      </c>
      <c r="K2256" s="448">
        <v>5.15</v>
      </c>
      <c r="L2256" s="448">
        <v>25.75</v>
      </c>
      <c r="M2256" s="448">
        <f t="shared" si="70"/>
        <v>-84.87</v>
      </c>
      <c r="N2256" s="448">
        <f t="shared" si="71"/>
        <v>-76.72</v>
      </c>
      <c r="O2256" s="461"/>
    </row>
    <row r="2257" s="419" customFormat="1" customHeight="1" spans="1:15">
      <c r="A2257" s="443" t="s">
        <v>5191</v>
      </c>
      <c r="B2257" s="444" t="s">
        <v>5192</v>
      </c>
      <c r="C2257" s="445"/>
      <c r="D2257" s="446" t="s">
        <v>679</v>
      </c>
      <c r="E2257" s="446" t="s">
        <v>70</v>
      </c>
      <c r="F2257" s="446" t="s">
        <v>671</v>
      </c>
      <c r="G2257" s="447">
        <v>10</v>
      </c>
      <c r="H2257" s="448">
        <v>4.68</v>
      </c>
      <c r="I2257" s="447">
        <v>46.8</v>
      </c>
      <c r="J2257" s="460">
        <v>10</v>
      </c>
      <c r="K2257" s="448">
        <v>1.09</v>
      </c>
      <c r="L2257" s="448">
        <v>10.9</v>
      </c>
      <c r="M2257" s="448">
        <f t="shared" si="70"/>
        <v>-35.9</v>
      </c>
      <c r="N2257" s="448">
        <f t="shared" si="71"/>
        <v>-76.71</v>
      </c>
      <c r="O2257" s="461"/>
    </row>
    <row r="2258" s="419" customFormat="1" customHeight="1" spans="1:15">
      <c r="A2258" s="443" t="s">
        <v>5193</v>
      </c>
      <c r="B2258" s="444" t="s">
        <v>5194</v>
      </c>
      <c r="C2258" s="445"/>
      <c r="D2258" s="446" t="s">
        <v>679</v>
      </c>
      <c r="E2258" s="446" t="s">
        <v>672</v>
      </c>
      <c r="F2258" s="446" t="s">
        <v>671</v>
      </c>
      <c r="G2258" s="447">
        <v>15</v>
      </c>
      <c r="H2258" s="448">
        <v>36.06</v>
      </c>
      <c r="I2258" s="447">
        <v>540.86</v>
      </c>
      <c r="J2258" s="460">
        <v>15</v>
      </c>
      <c r="K2258" s="448">
        <v>10.13</v>
      </c>
      <c r="L2258" s="448">
        <v>151.95</v>
      </c>
      <c r="M2258" s="448">
        <f t="shared" si="70"/>
        <v>-388.91</v>
      </c>
      <c r="N2258" s="448">
        <f t="shared" si="71"/>
        <v>-71.91</v>
      </c>
      <c r="O2258" s="461"/>
    </row>
    <row r="2259" s="419" customFormat="1" customHeight="1" spans="1:15">
      <c r="A2259" s="443" t="s">
        <v>5195</v>
      </c>
      <c r="B2259" s="444" t="s">
        <v>5196</v>
      </c>
      <c r="C2259" s="445"/>
      <c r="D2259" s="446" t="s">
        <v>679</v>
      </c>
      <c r="E2259" s="446" t="s">
        <v>70</v>
      </c>
      <c r="F2259" s="446" t="s">
        <v>671</v>
      </c>
      <c r="G2259" s="447">
        <v>24</v>
      </c>
      <c r="H2259" s="448">
        <v>18.8</v>
      </c>
      <c r="I2259" s="447">
        <v>451.28</v>
      </c>
      <c r="J2259" s="460">
        <v>24</v>
      </c>
      <c r="K2259" s="448">
        <v>4.38</v>
      </c>
      <c r="L2259" s="448">
        <v>105.12</v>
      </c>
      <c r="M2259" s="448">
        <f t="shared" si="70"/>
        <v>-346.16</v>
      </c>
      <c r="N2259" s="448">
        <f t="shared" si="71"/>
        <v>-76.71</v>
      </c>
      <c r="O2259" s="461"/>
    </row>
    <row r="2260" s="419" customFormat="1" customHeight="1" spans="1:15">
      <c r="A2260" s="443" t="s">
        <v>5197</v>
      </c>
      <c r="B2260" s="444" t="s">
        <v>5198</v>
      </c>
      <c r="C2260" s="445"/>
      <c r="D2260" s="446" t="s">
        <v>679</v>
      </c>
      <c r="E2260" s="446" t="s">
        <v>70</v>
      </c>
      <c r="F2260" s="446" t="s">
        <v>671</v>
      </c>
      <c r="G2260" s="447">
        <v>23</v>
      </c>
      <c r="H2260" s="448">
        <v>18.8</v>
      </c>
      <c r="I2260" s="447">
        <v>432.49</v>
      </c>
      <c r="J2260" s="460">
        <v>23</v>
      </c>
      <c r="K2260" s="448">
        <v>4.38</v>
      </c>
      <c r="L2260" s="448">
        <v>100.74</v>
      </c>
      <c r="M2260" s="448">
        <f t="shared" si="70"/>
        <v>-331.75</v>
      </c>
      <c r="N2260" s="448">
        <f t="shared" si="71"/>
        <v>-76.71</v>
      </c>
      <c r="O2260" s="461"/>
    </row>
    <row r="2261" s="419" customFormat="1" customHeight="1" spans="1:15">
      <c r="A2261" s="443" t="s">
        <v>5199</v>
      </c>
      <c r="B2261" s="444" t="s">
        <v>5200</v>
      </c>
      <c r="C2261" s="445"/>
      <c r="D2261" s="446" t="s">
        <v>679</v>
      </c>
      <c r="E2261" s="446" t="s">
        <v>70</v>
      </c>
      <c r="F2261" s="446" t="s">
        <v>671</v>
      </c>
      <c r="G2261" s="447">
        <v>10</v>
      </c>
      <c r="H2261" s="448">
        <v>128.21</v>
      </c>
      <c r="I2261" s="447">
        <v>1282.05</v>
      </c>
      <c r="J2261" s="460">
        <v>10</v>
      </c>
      <c r="K2261" s="448">
        <v>29.84</v>
      </c>
      <c r="L2261" s="448">
        <v>298.4</v>
      </c>
      <c r="M2261" s="448">
        <f t="shared" si="70"/>
        <v>-983.65</v>
      </c>
      <c r="N2261" s="448">
        <f t="shared" si="71"/>
        <v>-76.72</v>
      </c>
      <c r="O2261" s="461"/>
    </row>
    <row r="2262" s="419" customFormat="1" customHeight="1" spans="1:15">
      <c r="A2262" s="443" t="s">
        <v>5201</v>
      </c>
      <c r="B2262" s="444" t="s">
        <v>5202</v>
      </c>
      <c r="C2262" s="445"/>
      <c r="D2262" s="446" t="s">
        <v>679</v>
      </c>
      <c r="E2262" s="446" t="s">
        <v>70</v>
      </c>
      <c r="F2262" s="446" t="s">
        <v>671</v>
      </c>
      <c r="G2262" s="447">
        <v>2</v>
      </c>
      <c r="H2262" s="448">
        <v>102.56</v>
      </c>
      <c r="I2262" s="447">
        <v>205.12</v>
      </c>
      <c r="J2262" s="460">
        <v>2</v>
      </c>
      <c r="K2262" s="448">
        <v>23.87</v>
      </c>
      <c r="L2262" s="448">
        <v>47.74</v>
      </c>
      <c r="M2262" s="448">
        <f t="shared" si="70"/>
        <v>-157.38</v>
      </c>
      <c r="N2262" s="448">
        <f t="shared" si="71"/>
        <v>-76.73</v>
      </c>
      <c r="O2262" s="461"/>
    </row>
    <row r="2263" s="419" customFormat="1" customHeight="1" spans="1:15">
      <c r="A2263" s="443" t="s">
        <v>5203</v>
      </c>
      <c r="B2263" s="444" t="s">
        <v>5204</v>
      </c>
      <c r="C2263" s="445"/>
      <c r="D2263" s="446" t="s">
        <v>679</v>
      </c>
      <c r="E2263" s="446" t="s">
        <v>672</v>
      </c>
      <c r="F2263" s="446" t="s">
        <v>671</v>
      </c>
      <c r="G2263" s="447">
        <v>1</v>
      </c>
      <c r="H2263" s="448">
        <v>71.31</v>
      </c>
      <c r="I2263" s="447">
        <v>71.31</v>
      </c>
      <c r="J2263" s="460">
        <v>1</v>
      </c>
      <c r="K2263" s="448">
        <v>20.04</v>
      </c>
      <c r="L2263" s="448">
        <v>20.04</v>
      </c>
      <c r="M2263" s="448">
        <f t="shared" si="70"/>
        <v>-51.27</v>
      </c>
      <c r="N2263" s="448">
        <f t="shared" si="71"/>
        <v>-71.9</v>
      </c>
      <c r="O2263" s="461"/>
    </row>
    <row r="2264" s="419" customFormat="1" customHeight="1" spans="1:15">
      <c r="A2264" s="443" t="s">
        <v>5205</v>
      </c>
      <c r="B2264" s="444" t="s">
        <v>5206</v>
      </c>
      <c r="C2264" s="445"/>
      <c r="D2264" s="446" t="s">
        <v>679</v>
      </c>
      <c r="E2264" s="446" t="s">
        <v>70</v>
      </c>
      <c r="F2264" s="446" t="s">
        <v>671</v>
      </c>
      <c r="G2264" s="447">
        <v>2</v>
      </c>
      <c r="H2264" s="448">
        <v>4.28</v>
      </c>
      <c r="I2264" s="447">
        <v>8.55</v>
      </c>
      <c r="J2264" s="460">
        <v>2</v>
      </c>
      <c r="K2264" s="448">
        <v>1</v>
      </c>
      <c r="L2264" s="448">
        <v>2</v>
      </c>
      <c r="M2264" s="448">
        <f t="shared" si="70"/>
        <v>-6.55</v>
      </c>
      <c r="N2264" s="448">
        <f t="shared" si="71"/>
        <v>-76.61</v>
      </c>
      <c r="O2264" s="461"/>
    </row>
    <row r="2265" s="419" customFormat="1" customHeight="1" spans="1:15">
      <c r="A2265" s="443" t="s">
        <v>5207</v>
      </c>
      <c r="B2265" s="444" t="s">
        <v>5208</v>
      </c>
      <c r="C2265" s="445"/>
      <c r="D2265" s="446" t="s">
        <v>679</v>
      </c>
      <c r="E2265" s="446" t="s">
        <v>70</v>
      </c>
      <c r="F2265" s="446" t="s">
        <v>671</v>
      </c>
      <c r="G2265" s="447">
        <v>2</v>
      </c>
      <c r="H2265" s="448">
        <v>5.13</v>
      </c>
      <c r="I2265" s="447">
        <v>10.26</v>
      </c>
      <c r="J2265" s="460">
        <v>2</v>
      </c>
      <c r="K2265" s="448">
        <v>1.19</v>
      </c>
      <c r="L2265" s="448">
        <v>2.38</v>
      </c>
      <c r="M2265" s="448">
        <f t="shared" si="70"/>
        <v>-7.88</v>
      </c>
      <c r="N2265" s="448">
        <f t="shared" si="71"/>
        <v>-76.8</v>
      </c>
      <c r="O2265" s="461"/>
    </row>
    <row r="2266" s="419" customFormat="1" customHeight="1" spans="1:15">
      <c r="A2266" s="443" t="s">
        <v>5209</v>
      </c>
      <c r="B2266" s="444" t="s">
        <v>5210</v>
      </c>
      <c r="C2266" s="445"/>
      <c r="D2266" s="446" t="s">
        <v>679</v>
      </c>
      <c r="E2266" s="446" t="s">
        <v>70</v>
      </c>
      <c r="F2266" s="446" t="s">
        <v>671</v>
      </c>
      <c r="G2266" s="447">
        <v>2</v>
      </c>
      <c r="H2266" s="448">
        <v>21.37</v>
      </c>
      <c r="I2266" s="447">
        <v>42.74</v>
      </c>
      <c r="J2266" s="460">
        <v>2</v>
      </c>
      <c r="K2266" s="448">
        <v>4.97</v>
      </c>
      <c r="L2266" s="448">
        <v>9.94</v>
      </c>
      <c r="M2266" s="448">
        <f t="shared" si="70"/>
        <v>-32.8</v>
      </c>
      <c r="N2266" s="448">
        <f t="shared" si="71"/>
        <v>-76.74</v>
      </c>
      <c r="O2266" s="461"/>
    </row>
    <row r="2267" s="419" customFormat="1" customHeight="1" spans="1:15">
      <c r="A2267" s="443" t="s">
        <v>5211</v>
      </c>
      <c r="B2267" s="444" t="s">
        <v>5212</v>
      </c>
      <c r="C2267" s="445"/>
      <c r="D2267" s="446" t="s">
        <v>679</v>
      </c>
      <c r="E2267" s="446" t="s">
        <v>70</v>
      </c>
      <c r="F2267" s="446" t="s">
        <v>671</v>
      </c>
      <c r="G2267" s="447">
        <v>3</v>
      </c>
      <c r="H2267" s="448">
        <v>1.28</v>
      </c>
      <c r="I2267" s="447">
        <v>3.85</v>
      </c>
      <c r="J2267" s="460">
        <v>3</v>
      </c>
      <c r="K2267" s="448">
        <v>0.3</v>
      </c>
      <c r="L2267" s="448">
        <v>0.9</v>
      </c>
      <c r="M2267" s="448">
        <f t="shared" si="70"/>
        <v>-2.95</v>
      </c>
      <c r="N2267" s="448">
        <f t="shared" si="71"/>
        <v>-76.62</v>
      </c>
      <c r="O2267" s="461"/>
    </row>
    <row r="2268" s="419" customFormat="1" customHeight="1" spans="1:15">
      <c r="A2268" s="443" t="s">
        <v>5213</v>
      </c>
      <c r="B2268" s="444" t="s">
        <v>5214</v>
      </c>
      <c r="C2268" s="445"/>
      <c r="D2268" s="446" t="s">
        <v>679</v>
      </c>
      <c r="E2268" s="446" t="s">
        <v>70</v>
      </c>
      <c r="F2268" s="446" t="s">
        <v>671</v>
      </c>
      <c r="G2268" s="447">
        <v>18</v>
      </c>
      <c r="H2268" s="448">
        <v>6.04</v>
      </c>
      <c r="I2268" s="447">
        <v>108.63</v>
      </c>
      <c r="J2268" s="460">
        <v>18</v>
      </c>
      <c r="K2268" s="448">
        <v>1.41</v>
      </c>
      <c r="L2268" s="448">
        <v>25.38</v>
      </c>
      <c r="M2268" s="448">
        <f t="shared" si="70"/>
        <v>-83.25</v>
      </c>
      <c r="N2268" s="448">
        <f t="shared" si="71"/>
        <v>-76.64</v>
      </c>
      <c r="O2268" s="461"/>
    </row>
    <row r="2269" s="419" customFormat="1" customHeight="1" spans="1:15">
      <c r="A2269" s="443" t="s">
        <v>5215</v>
      </c>
      <c r="B2269" s="444" t="s">
        <v>5216</v>
      </c>
      <c r="C2269" s="445"/>
      <c r="D2269" s="446" t="s">
        <v>679</v>
      </c>
      <c r="E2269" s="446" t="s">
        <v>70</v>
      </c>
      <c r="F2269" s="446" t="s">
        <v>671</v>
      </c>
      <c r="G2269" s="447">
        <v>1</v>
      </c>
      <c r="H2269" s="448">
        <v>5.3</v>
      </c>
      <c r="I2269" s="447">
        <v>5.3</v>
      </c>
      <c r="J2269" s="460">
        <v>1</v>
      </c>
      <c r="K2269" s="448">
        <v>1.23</v>
      </c>
      <c r="L2269" s="448">
        <v>1.23</v>
      </c>
      <c r="M2269" s="448">
        <f t="shared" si="70"/>
        <v>-4.07</v>
      </c>
      <c r="N2269" s="448">
        <f t="shared" si="71"/>
        <v>-76.79</v>
      </c>
      <c r="O2269" s="461"/>
    </row>
    <row r="2270" s="419" customFormat="1" customHeight="1" spans="1:15">
      <c r="A2270" s="443" t="s">
        <v>5217</v>
      </c>
      <c r="B2270" s="444" t="s">
        <v>5218</v>
      </c>
      <c r="C2270" s="445"/>
      <c r="D2270" s="446" t="s">
        <v>679</v>
      </c>
      <c r="E2270" s="446" t="s">
        <v>70</v>
      </c>
      <c r="F2270" s="446" t="s">
        <v>671</v>
      </c>
      <c r="G2270" s="447">
        <v>10</v>
      </c>
      <c r="H2270" s="448">
        <v>5.64</v>
      </c>
      <c r="I2270" s="447">
        <v>56.38</v>
      </c>
      <c r="J2270" s="460">
        <v>10</v>
      </c>
      <c r="K2270" s="448">
        <v>1.31</v>
      </c>
      <c r="L2270" s="448">
        <v>13.1</v>
      </c>
      <c r="M2270" s="448">
        <f t="shared" si="70"/>
        <v>-43.28</v>
      </c>
      <c r="N2270" s="448">
        <f t="shared" si="71"/>
        <v>-76.76</v>
      </c>
      <c r="O2270" s="461"/>
    </row>
    <row r="2271" s="419" customFormat="1" customHeight="1" spans="1:15">
      <c r="A2271" s="443" t="s">
        <v>5219</v>
      </c>
      <c r="B2271" s="444" t="s">
        <v>5220</v>
      </c>
      <c r="C2271" s="445"/>
      <c r="D2271" s="446" t="s">
        <v>679</v>
      </c>
      <c r="E2271" s="446" t="s">
        <v>70</v>
      </c>
      <c r="F2271" s="446" t="s">
        <v>671</v>
      </c>
      <c r="G2271" s="447">
        <v>2</v>
      </c>
      <c r="H2271" s="448">
        <v>17.24</v>
      </c>
      <c r="I2271" s="447">
        <v>34.48</v>
      </c>
      <c r="J2271" s="460">
        <v>2</v>
      </c>
      <c r="K2271" s="448">
        <v>4.01</v>
      </c>
      <c r="L2271" s="448">
        <v>8.02</v>
      </c>
      <c r="M2271" s="448">
        <f t="shared" si="70"/>
        <v>-26.46</v>
      </c>
      <c r="N2271" s="448">
        <f t="shared" si="71"/>
        <v>-76.74</v>
      </c>
      <c r="O2271" s="461"/>
    </row>
    <row r="2272" s="419" customFormat="1" customHeight="1" spans="1:15">
      <c r="A2272" s="443" t="s">
        <v>5221</v>
      </c>
      <c r="B2272" s="444" t="s">
        <v>5222</v>
      </c>
      <c r="C2272" s="445"/>
      <c r="D2272" s="446" t="s">
        <v>679</v>
      </c>
      <c r="E2272" s="446" t="s">
        <v>70</v>
      </c>
      <c r="F2272" s="446" t="s">
        <v>671</v>
      </c>
      <c r="G2272" s="447">
        <v>2</v>
      </c>
      <c r="H2272" s="448">
        <v>760.78</v>
      </c>
      <c r="I2272" s="447">
        <v>1521.55</v>
      </c>
      <c r="J2272" s="460">
        <v>2</v>
      </c>
      <c r="K2272" s="448">
        <v>177.08</v>
      </c>
      <c r="L2272" s="448">
        <v>354.16</v>
      </c>
      <c r="M2272" s="448">
        <f t="shared" si="70"/>
        <v>-1167.39</v>
      </c>
      <c r="N2272" s="448">
        <f t="shared" si="71"/>
        <v>-76.72</v>
      </c>
      <c r="O2272" s="461"/>
    </row>
    <row r="2273" s="419" customFormat="1" customHeight="1" spans="1:15">
      <c r="A2273" s="443" t="s">
        <v>5223</v>
      </c>
      <c r="B2273" s="444" t="s">
        <v>5224</v>
      </c>
      <c r="C2273" s="445"/>
      <c r="D2273" s="446" t="s">
        <v>679</v>
      </c>
      <c r="E2273" s="446" t="s">
        <v>672</v>
      </c>
      <c r="F2273" s="446" t="s">
        <v>671</v>
      </c>
      <c r="G2273" s="447">
        <v>1</v>
      </c>
      <c r="H2273" s="448">
        <v>1225.66</v>
      </c>
      <c r="I2273" s="447">
        <v>1225.66</v>
      </c>
      <c r="J2273" s="460">
        <v>1</v>
      </c>
      <c r="K2273" s="448">
        <v>344.48</v>
      </c>
      <c r="L2273" s="448">
        <v>344.48</v>
      </c>
      <c r="M2273" s="448">
        <f t="shared" si="70"/>
        <v>-881.18</v>
      </c>
      <c r="N2273" s="448">
        <f t="shared" si="71"/>
        <v>-71.89</v>
      </c>
      <c r="O2273" s="461"/>
    </row>
    <row r="2274" s="419" customFormat="1" customHeight="1" spans="1:15">
      <c r="A2274" s="443" t="s">
        <v>5225</v>
      </c>
      <c r="B2274" s="444" t="s">
        <v>5226</v>
      </c>
      <c r="C2274" s="445"/>
      <c r="D2274" s="446" t="s">
        <v>679</v>
      </c>
      <c r="E2274" s="446" t="s">
        <v>70</v>
      </c>
      <c r="F2274" s="446" t="s">
        <v>671</v>
      </c>
      <c r="G2274" s="447">
        <v>3</v>
      </c>
      <c r="H2274" s="448">
        <v>223.83</v>
      </c>
      <c r="I2274" s="447">
        <v>671.5</v>
      </c>
      <c r="J2274" s="460">
        <v>3</v>
      </c>
      <c r="K2274" s="448">
        <v>52.1</v>
      </c>
      <c r="L2274" s="448">
        <v>156.3</v>
      </c>
      <c r="M2274" s="448">
        <f t="shared" si="70"/>
        <v>-515.2</v>
      </c>
      <c r="N2274" s="448">
        <f t="shared" si="71"/>
        <v>-76.72</v>
      </c>
      <c r="O2274" s="461"/>
    </row>
    <row r="2275" s="419" customFormat="1" customHeight="1" spans="1:15">
      <c r="A2275" s="443" t="s">
        <v>5227</v>
      </c>
      <c r="B2275" s="444" t="s">
        <v>5228</v>
      </c>
      <c r="C2275" s="445"/>
      <c r="D2275" s="446" t="s">
        <v>679</v>
      </c>
      <c r="E2275" s="446" t="s">
        <v>70</v>
      </c>
      <c r="F2275" s="446" t="s">
        <v>671</v>
      </c>
      <c r="G2275" s="447">
        <v>2</v>
      </c>
      <c r="H2275" s="448">
        <v>240.43</v>
      </c>
      <c r="I2275" s="447">
        <v>480.85</v>
      </c>
      <c r="J2275" s="460">
        <v>2</v>
      </c>
      <c r="K2275" s="448">
        <v>55.96</v>
      </c>
      <c r="L2275" s="448">
        <v>111.92</v>
      </c>
      <c r="M2275" s="448">
        <f t="shared" si="70"/>
        <v>-368.93</v>
      </c>
      <c r="N2275" s="448">
        <f t="shared" si="71"/>
        <v>-76.72</v>
      </c>
      <c r="O2275" s="461"/>
    </row>
    <row r="2276" s="419" customFormat="1" customHeight="1" spans="1:15">
      <c r="A2276" s="443" t="s">
        <v>5229</v>
      </c>
      <c r="B2276" s="444" t="s">
        <v>5230</v>
      </c>
      <c r="C2276" s="445"/>
      <c r="D2276" s="446" t="s">
        <v>679</v>
      </c>
      <c r="E2276" s="446" t="s">
        <v>70</v>
      </c>
      <c r="F2276" s="446" t="s">
        <v>671</v>
      </c>
      <c r="G2276" s="447">
        <v>3</v>
      </c>
      <c r="H2276" s="448">
        <v>183.76</v>
      </c>
      <c r="I2276" s="447">
        <v>551.28</v>
      </c>
      <c r="J2276" s="460">
        <v>3</v>
      </c>
      <c r="K2276" s="448">
        <v>42.77</v>
      </c>
      <c r="L2276" s="448">
        <v>128.31</v>
      </c>
      <c r="M2276" s="448">
        <f t="shared" si="70"/>
        <v>-422.97</v>
      </c>
      <c r="N2276" s="448">
        <f t="shared" si="71"/>
        <v>-76.73</v>
      </c>
      <c r="O2276" s="461"/>
    </row>
    <row r="2277" s="419" customFormat="1" customHeight="1" spans="1:15">
      <c r="A2277" s="443" t="s">
        <v>5231</v>
      </c>
      <c r="B2277" s="444" t="s">
        <v>5232</v>
      </c>
      <c r="C2277" s="445"/>
      <c r="D2277" s="446" t="s">
        <v>679</v>
      </c>
      <c r="E2277" s="446" t="s">
        <v>70</v>
      </c>
      <c r="F2277" s="446" t="s">
        <v>671</v>
      </c>
      <c r="G2277" s="447">
        <v>7</v>
      </c>
      <c r="H2277" s="448">
        <v>369.5</v>
      </c>
      <c r="I2277" s="447">
        <v>2586.53</v>
      </c>
      <c r="J2277" s="460">
        <v>7</v>
      </c>
      <c r="K2277" s="448">
        <v>86</v>
      </c>
      <c r="L2277" s="448">
        <v>602</v>
      </c>
      <c r="M2277" s="448">
        <f t="shared" si="70"/>
        <v>-1984.53</v>
      </c>
      <c r="N2277" s="448">
        <f t="shared" si="71"/>
        <v>-76.73</v>
      </c>
      <c r="O2277" s="461"/>
    </row>
    <row r="2278" s="419" customFormat="1" customHeight="1" spans="1:15">
      <c r="A2278" s="443" t="s">
        <v>5233</v>
      </c>
      <c r="B2278" s="444" t="s">
        <v>5234</v>
      </c>
      <c r="C2278" s="445"/>
      <c r="D2278" s="446" t="s">
        <v>679</v>
      </c>
      <c r="E2278" s="446" t="s">
        <v>70</v>
      </c>
      <c r="F2278" s="446" t="s">
        <v>671</v>
      </c>
      <c r="G2278" s="447">
        <v>5</v>
      </c>
      <c r="H2278" s="448">
        <v>98.29</v>
      </c>
      <c r="I2278" s="447">
        <v>491.45</v>
      </c>
      <c r="J2278" s="460">
        <v>5</v>
      </c>
      <c r="K2278" s="448">
        <v>22.88</v>
      </c>
      <c r="L2278" s="448">
        <v>114.4</v>
      </c>
      <c r="M2278" s="448">
        <f t="shared" si="70"/>
        <v>-377.05</v>
      </c>
      <c r="N2278" s="448">
        <f t="shared" si="71"/>
        <v>-76.72</v>
      </c>
      <c r="O2278" s="461"/>
    </row>
    <row r="2279" s="419" customFormat="1" customHeight="1" spans="1:15">
      <c r="A2279" s="443" t="s">
        <v>5235</v>
      </c>
      <c r="B2279" s="444" t="s">
        <v>5236</v>
      </c>
      <c r="C2279" s="445"/>
      <c r="D2279" s="446" t="s">
        <v>679</v>
      </c>
      <c r="E2279" s="446" t="s">
        <v>70</v>
      </c>
      <c r="F2279" s="446" t="s">
        <v>671</v>
      </c>
      <c r="G2279" s="447">
        <v>2</v>
      </c>
      <c r="H2279" s="448">
        <v>35</v>
      </c>
      <c r="I2279" s="447">
        <v>70</v>
      </c>
      <c r="J2279" s="460">
        <v>2</v>
      </c>
      <c r="K2279" s="448">
        <v>8.15</v>
      </c>
      <c r="L2279" s="448">
        <v>16.3</v>
      </c>
      <c r="M2279" s="448">
        <f t="shared" si="70"/>
        <v>-53.7</v>
      </c>
      <c r="N2279" s="448">
        <f t="shared" si="71"/>
        <v>-76.71</v>
      </c>
      <c r="O2279" s="461"/>
    </row>
    <row r="2280" s="419" customFormat="1" customHeight="1" spans="1:15">
      <c r="A2280" s="443" t="s">
        <v>5237</v>
      </c>
      <c r="B2280" s="444" t="s">
        <v>5238</v>
      </c>
      <c r="C2280" s="445"/>
      <c r="D2280" s="446" t="s">
        <v>679</v>
      </c>
      <c r="E2280" s="446" t="s">
        <v>672</v>
      </c>
      <c r="F2280" s="446" t="s">
        <v>671</v>
      </c>
      <c r="G2280" s="447">
        <v>1</v>
      </c>
      <c r="H2280" s="448">
        <v>77.03</v>
      </c>
      <c r="I2280" s="447">
        <v>77.03</v>
      </c>
      <c r="J2280" s="460">
        <v>1</v>
      </c>
      <c r="K2280" s="448">
        <v>21.65</v>
      </c>
      <c r="L2280" s="448">
        <v>21.65</v>
      </c>
      <c r="M2280" s="448">
        <f t="shared" si="70"/>
        <v>-55.38</v>
      </c>
      <c r="N2280" s="448">
        <f t="shared" si="71"/>
        <v>-71.89</v>
      </c>
      <c r="O2280" s="461"/>
    </row>
    <row r="2281" s="419" customFormat="1" customHeight="1" spans="1:15">
      <c r="A2281" s="443" t="s">
        <v>5239</v>
      </c>
      <c r="B2281" s="444" t="s">
        <v>5240</v>
      </c>
      <c r="C2281" s="445"/>
      <c r="D2281" s="446" t="s">
        <v>679</v>
      </c>
      <c r="E2281" s="446" t="s">
        <v>70</v>
      </c>
      <c r="F2281" s="446" t="s">
        <v>671</v>
      </c>
      <c r="G2281" s="447">
        <v>8</v>
      </c>
      <c r="H2281" s="448">
        <v>6.2</v>
      </c>
      <c r="I2281" s="447">
        <v>49.56</v>
      </c>
      <c r="J2281" s="460">
        <v>8</v>
      </c>
      <c r="K2281" s="448">
        <v>1.44</v>
      </c>
      <c r="L2281" s="448">
        <v>11.52</v>
      </c>
      <c r="M2281" s="448">
        <f t="shared" si="70"/>
        <v>-38.04</v>
      </c>
      <c r="N2281" s="448">
        <f t="shared" si="71"/>
        <v>-76.76</v>
      </c>
      <c r="O2281" s="461"/>
    </row>
    <row r="2282" s="419" customFormat="1" customHeight="1" spans="1:15">
      <c r="A2282" s="443" t="s">
        <v>5241</v>
      </c>
      <c r="B2282" s="444" t="s">
        <v>5242</v>
      </c>
      <c r="C2282" s="445"/>
      <c r="D2282" s="446" t="s">
        <v>679</v>
      </c>
      <c r="E2282" s="446" t="s">
        <v>70</v>
      </c>
      <c r="F2282" s="446" t="s">
        <v>671</v>
      </c>
      <c r="G2282" s="447">
        <v>1</v>
      </c>
      <c r="H2282" s="448">
        <v>10</v>
      </c>
      <c r="I2282" s="447">
        <v>10</v>
      </c>
      <c r="J2282" s="460">
        <v>1</v>
      </c>
      <c r="K2282" s="448">
        <v>2.33</v>
      </c>
      <c r="L2282" s="448">
        <v>2.33</v>
      </c>
      <c r="M2282" s="448">
        <f t="shared" si="70"/>
        <v>-7.67</v>
      </c>
      <c r="N2282" s="448">
        <f t="shared" si="71"/>
        <v>-76.7</v>
      </c>
      <c r="O2282" s="461"/>
    </row>
    <row r="2283" s="419" customFormat="1" customHeight="1" spans="1:15">
      <c r="A2283" s="443" t="s">
        <v>5243</v>
      </c>
      <c r="B2283" s="444" t="s">
        <v>5244</v>
      </c>
      <c r="C2283" s="445"/>
      <c r="D2283" s="446" t="s">
        <v>679</v>
      </c>
      <c r="E2283" s="446" t="s">
        <v>70</v>
      </c>
      <c r="F2283" s="446" t="s">
        <v>671</v>
      </c>
      <c r="G2283" s="447">
        <v>1</v>
      </c>
      <c r="H2283" s="448">
        <v>609.23</v>
      </c>
      <c r="I2283" s="447">
        <v>609.23</v>
      </c>
      <c r="J2283" s="460">
        <v>1</v>
      </c>
      <c r="K2283" s="448">
        <v>141.81</v>
      </c>
      <c r="L2283" s="448">
        <v>141.81</v>
      </c>
      <c r="M2283" s="448">
        <f t="shared" si="70"/>
        <v>-467.42</v>
      </c>
      <c r="N2283" s="448">
        <f t="shared" si="71"/>
        <v>-76.72</v>
      </c>
      <c r="O2283" s="461"/>
    </row>
    <row r="2284" s="419" customFormat="1" customHeight="1" spans="1:15">
      <c r="A2284" s="443" t="s">
        <v>5245</v>
      </c>
      <c r="B2284" s="444" t="s">
        <v>5246</v>
      </c>
      <c r="C2284" s="445"/>
      <c r="D2284" s="446" t="s">
        <v>679</v>
      </c>
      <c r="E2284" s="446" t="s">
        <v>70</v>
      </c>
      <c r="F2284" s="446" t="s">
        <v>671</v>
      </c>
      <c r="G2284" s="447">
        <v>1</v>
      </c>
      <c r="H2284" s="448">
        <v>50</v>
      </c>
      <c r="I2284" s="447">
        <v>50</v>
      </c>
      <c r="J2284" s="460">
        <v>1</v>
      </c>
      <c r="K2284" s="448">
        <v>11.64</v>
      </c>
      <c r="L2284" s="448">
        <v>11.64</v>
      </c>
      <c r="M2284" s="448">
        <f t="shared" si="70"/>
        <v>-38.36</v>
      </c>
      <c r="N2284" s="448">
        <f t="shared" si="71"/>
        <v>-76.72</v>
      </c>
      <c r="O2284" s="461"/>
    </row>
    <row r="2285" s="419" customFormat="1" customHeight="1" spans="1:15">
      <c r="A2285" s="443" t="s">
        <v>5247</v>
      </c>
      <c r="B2285" s="444" t="s">
        <v>5248</v>
      </c>
      <c r="C2285" s="445"/>
      <c r="D2285" s="446" t="s">
        <v>679</v>
      </c>
      <c r="E2285" s="446" t="s">
        <v>70</v>
      </c>
      <c r="F2285" s="446" t="s">
        <v>671</v>
      </c>
      <c r="G2285" s="447">
        <v>5</v>
      </c>
      <c r="H2285" s="448">
        <v>10.26</v>
      </c>
      <c r="I2285" s="447">
        <v>51.3</v>
      </c>
      <c r="J2285" s="460">
        <v>5</v>
      </c>
      <c r="K2285" s="448">
        <v>2.39</v>
      </c>
      <c r="L2285" s="448">
        <v>11.95</v>
      </c>
      <c r="M2285" s="448">
        <f t="shared" si="70"/>
        <v>-39.35</v>
      </c>
      <c r="N2285" s="448">
        <f t="shared" si="71"/>
        <v>-76.71</v>
      </c>
      <c r="O2285" s="461"/>
    </row>
    <row r="2286" s="419" customFormat="1" customHeight="1" spans="1:15">
      <c r="A2286" s="443" t="s">
        <v>5249</v>
      </c>
      <c r="B2286" s="444" t="s">
        <v>5250</v>
      </c>
      <c r="C2286" s="445"/>
      <c r="D2286" s="446" t="s">
        <v>679</v>
      </c>
      <c r="E2286" s="446" t="s">
        <v>70</v>
      </c>
      <c r="F2286" s="446" t="s">
        <v>671</v>
      </c>
      <c r="G2286" s="447">
        <v>4</v>
      </c>
      <c r="H2286" s="448">
        <v>3.01</v>
      </c>
      <c r="I2286" s="447">
        <v>12.02</v>
      </c>
      <c r="J2286" s="460">
        <v>4</v>
      </c>
      <c r="K2286" s="448">
        <v>0.7</v>
      </c>
      <c r="L2286" s="448">
        <v>2.8</v>
      </c>
      <c r="M2286" s="448">
        <f t="shared" si="70"/>
        <v>-9.22</v>
      </c>
      <c r="N2286" s="448">
        <f t="shared" si="71"/>
        <v>-76.71</v>
      </c>
      <c r="O2286" s="461"/>
    </row>
    <row r="2287" s="419" customFormat="1" customHeight="1" spans="1:15">
      <c r="A2287" s="443" t="s">
        <v>5251</v>
      </c>
      <c r="B2287" s="444" t="s">
        <v>5252</v>
      </c>
      <c r="C2287" s="445"/>
      <c r="D2287" s="446" t="s">
        <v>679</v>
      </c>
      <c r="E2287" s="446" t="s">
        <v>70</v>
      </c>
      <c r="F2287" s="446" t="s">
        <v>671</v>
      </c>
      <c r="G2287" s="447">
        <v>27</v>
      </c>
      <c r="H2287" s="448">
        <v>3.51</v>
      </c>
      <c r="I2287" s="447">
        <v>94.9</v>
      </c>
      <c r="J2287" s="460">
        <v>27</v>
      </c>
      <c r="K2287" s="448">
        <v>0.82</v>
      </c>
      <c r="L2287" s="448">
        <v>22.14</v>
      </c>
      <c r="M2287" s="448">
        <f t="shared" si="70"/>
        <v>-72.76</v>
      </c>
      <c r="N2287" s="448">
        <f t="shared" si="71"/>
        <v>-76.67</v>
      </c>
      <c r="O2287" s="461"/>
    </row>
    <row r="2288" s="419" customFormat="1" customHeight="1" spans="1:15">
      <c r="A2288" s="443" t="s">
        <v>5253</v>
      </c>
      <c r="B2288" s="444" t="s">
        <v>5254</v>
      </c>
      <c r="C2288" s="445"/>
      <c r="D2288" s="446" t="s">
        <v>679</v>
      </c>
      <c r="E2288" s="446" t="s">
        <v>70</v>
      </c>
      <c r="F2288" s="446" t="s">
        <v>671</v>
      </c>
      <c r="G2288" s="447">
        <v>6</v>
      </c>
      <c r="H2288" s="448">
        <v>5.56</v>
      </c>
      <c r="I2288" s="447">
        <v>33.33</v>
      </c>
      <c r="J2288" s="460">
        <v>6</v>
      </c>
      <c r="K2288" s="448">
        <v>1.29</v>
      </c>
      <c r="L2288" s="448">
        <v>7.74</v>
      </c>
      <c r="M2288" s="448">
        <f t="shared" si="70"/>
        <v>-25.59</v>
      </c>
      <c r="N2288" s="448">
        <f t="shared" si="71"/>
        <v>-76.78</v>
      </c>
      <c r="O2288" s="461"/>
    </row>
    <row r="2289" s="419" customFormat="1" customHeight="1" spans="1:15">
      <c r="A2289" s="443" t="s">
        <v>5255</v>
      </c>
      <c r="B2289" s="444" t="s">
        <v>5256</v>
      </c>
      <c r="C2289" s="445"/>
      <c r="D2289" s="446" t="s">
        <v>679</v>
      </c>
      <c r="E2289" s="446" t="s">
        <v>70</v>
      </c>
      <c r="F2289" s="446" t="s">
        <v>671</v>
      </c>
      <c r="G2289" s="447">
        <v>5</v>
      </c>
      <c r="H2289" s="448">
        <v>5.98</v>
      </c>
      <c r="I2289" s="447">
        <v>29.92</v>
      </c>
      <c r="J2289" s="460">
        <v>5</v>
      </c>
      <c r="K2289" s="448">
        <v>1.39</v>
      </c>
      <c r="L2289" s="448">
        <v>6.95</v>
      </c>
      <c r="M2289" s="448">
        <f t="shared" si="70"/>
        <v>-22.97</v>
      </c>
      <c r="N2289" s="448">
        <f t="shared" si="71"/>
        <v>-76.77</v>
      </c>
      <c r="O2289" s="461"/>
    </row>
    <row r="2290" s="419" customFormat="1" customHeight="1" spans="1:15">
      <c r="A2290" s="443" t="s">
        <v>5257</v>
      </c>
      <c r="B2290" s="444" t="s">
        <v>5258</v>
      </c>
      <c r="C2290" s="445"/>
      <c r="D2290" s="446" t="s">
        <v>679</v>
      </c>
      <c r="E2290" s="446" t="s">
        <v>70</v>
      </c>
      <c r="F2290" s="446" t="s">
        <v>671</v>
      </c>
      <c r="G2290" s="447">
        <v>3</v>
      </c>
      <c r="H2290" s="448">
        <v>10.26</v>
      </c>
      <c r="I2290" s="447">
        <v>30.77</v>
      </c>
      <c r="J2290" s="460">
        <v>3</v>
      </c>
      <c r="K2290" s="448">
        <v>2.39</v>
      </c>
      <c r="L2290" s="448">
        <v>7.17</v>
      </c>
      <c r="M2290" s="448">
        <f t="shared" si="70"/>
        <v>-23.6</v>
      </c>
      <c r="N2290" s="448">
        <f t="shared" si="71"/>
        <v>-76.7</v>
      </c>
      <c r="O2290" s="461"/>
    </row>
    <row r="2291" s="419" customFormat="1" customHeight="1" spans="1:15">
      <c r="A2291" s="443" t="s">
        <v>5259</v>
      </c>
      <c r="B2291" s="444" t="s">
        <v>5260</v>
      </c>
      <c r="C2291" s="445"/>
      <c r="D2291" s="446" t="s">
        <v>679</v>
      </c>
      <c r="E2291" s="446" t="s">
        <v>70</v>
      </c>
      <c r="F2291" s="446" t="s">
        <v>671</v>
      </c>
      <c r="G2291" s="447">
        <v>2</v>
      </c>
      <c r="H2291" s="448">
        <v>18.81</v>
      </c>
      <c r="I2291" s="447">
        <v>37.61</v>
      </c>
      <c r="J2291" s="460">
        <v>2</v>
      </c>
      <c r="K2291" s="448">
        <v>4.38</v>
      </c>
      <c r="L2291" s="448">
        <v>8.76</v>
      </c>
      <c r="M2291" s="448">
        <f t="shared" si="70"/>
        <v>-28.85</v>
      </c>
      <c r="N2291" s="448">
        <f t="shared" si="71"/>
        <v>-76.71</v>
      </c>
      <c r="O2291" s="461"/>
    </row>
    <row r="2292" s="419" customFormat="1" customHeight="1" spans="1:15">
      <c r="A2292" s="443" t="s">
        <v>5261</v>
      </c>
      <c r="B2292" s="444" t="s">
        <v>5262</v>
      </c>
      <c r="C2292" s="445"/>
      <c r="D2292" s="446" t="s">
        <v>679</v>
      </c>
      <c r="E2292" s="446" t="s">
        <v>672</v>
      </c>
      <c r="F2292" s="446" t="s">
        <v>671</v>
      </c>
      <c r="G2292" s="447">
        <v>5</v>
      </c>
      <c r="H2292" s="448">
        <v>17.7</v>
      </c>
      <c r="I2292" s="447">
        <v>88.5</v>
      </c>
      <c r="J2292" s="460">
        <v>5</v>
      </c>
      <c r="K2292" s="448">
        <v>4.97</v>
      </c>
      <c r="L2292" s="448">
        <v>24.85</v>
      </c>
      <c r="M2292" s="448">
        <f t="shared" si="70"/>
        <v>-63.65</v>
      </c>
      <c r="N2292" s="448">
        <f t="shared" si="71"/>
        <v>-71.92</v>
      </c>
      <c r="O2292" s="461"/>
    </row>
    <row r="2293" s="419" customFormat="1" customHeight="1" spans="1:15">
      <c r="A2293" s="443" t="s">
        <v>5263</v>
      </c>
      <c r="B2293" s="444" t="s">
        <v>5264</v>
      </c>
      <c r="C2293" s="445"/>
      <c r="D2293" s="446" t="s">
        <v>679</v>
      </c>
      <c r="E2293" s="446" t="s">
        <v>168</v>
      </c>
      <c r="F2293" s="446" t="s">
        <v>671</v>
      </c>
      <c r="G2293" s="447">
        <v>1</v>
      </c>
      <c r="H2293" s="448">
        <v>290.6</v>
      </c>
      <c r="I2293" s="447">
        <v>290.6</v>
      </c>
      <c r="J2293" s="460">
        <v>1</v>
      </c>
      <c r="K2293" s="448">
        <v>33.83</v>
      </c>
      <c r="L2293" s="448">
        <v>33.83</v>
      </c>
      <c r="M2293" s="448">
        <f t="shared" si="70"/>
        <v>-256.77</v>
      </c>
      <c r="N2293" s="448">
        <f t="shared" si="71"/>
        <v>-88.36</v>
      </c>
      <c r="O2293" s="461"/>
    </row>
    <row r="2294" s="419" customFormat="1" customHeight="1" spans="1:15">
      <c r="A2294" s="443" t="s">
        <v>5265</v>
      </c>
      <c r="B2294" s="444" t="s">
        <v>5266</v>
      </c>
      <c r="C2294" s="445"/>
      <c r="D2294" s="446" t="s">
        <v>679</v>
      </c>
      <c r="E2294" s="446" t="s">
        <v>168</v>
      </c>
      <c r="F2294" s="446" t="s">
        <v>671</v>
      </c>
      <c r="G2294" s="447">
        <v>3</v>
      </c>
      <c r="H2294" s="448">
        <v>432.52</v>
      </c>
      <c r="I2294" s="447">
        <v>1297.55</v>
      </c>
      <c r="J2294" s="460">
        <v>3</v>
      </c>
      <c r="K2294" s="448">
        <v>50.35</v>
      </c>
      <c r="L2294" s="448">
        <v>151.05</v>
      </c>
      <c r="M2294" s="448">
        <f t="shared" si="70"/>
        <v>-1146.5</v>
      </c>
      <c r="N2294" s="448">
        <f t="shared" si="71"/>
        <v>-88.36</v>
      </c>
      <c r="O2294" s="461"/>
    </row>
    <row r="2295" s="419" customFormat="1" customHeight="1" spans="1:15">
      <c r="A2295" s="443" t="s">
        <v>5267</v>
      </c>
      <c r="B2295" s="444" t="s">
        <v>5268</v>
      </c>
      <c r="C2295" s="445"/>
      <c r="D2295" s="446" t="s">
        <v>679</v>
      </c>
      <c r="E2295" s="446" t="s">
        <v>168</v>
      </c>
      <c r="F2295" s="446" t="s">
        <v>671</v>
      </c>
      <c r="G2295" s="447">
        <v>1</v>
      </c>
      <c r="H2295" s="448">
        <v>529.91</v>
      </c>
      <c r="I2295" s="447">
        <v>529.91</v>
      </c>
      <c r="J2295" s="460">
        <v>1</v>
      </c>
      <c r="K2295" s="448">
        <v>61.68</v>
      </c>
      <c r="L2295" s="448">
        <v>61.68</v>
      </c>
      <c r="M2295" s="448">
        <f t="shared" si="70"/>
        <v>-468.23</v>
      </c>
      <c r="N2295" s="448">
        <f t="shared" si="71"/>
        <v>-88.36</v>
      </c>
      <c r="O2295" s="461"/>
    </row>
    <row r="2296" s="419" customFormat="1" customHeight="1" spans="1:15">
      <c r="A2296" s="443" t="s">
        <v>5269</v>
      </c>
      <c r="B2296" s="444" t="s">
        <v>5270</v>
      </c>
      <c r="C2296" s="445"/>
      <c r="D2296" s="446" t="s">
        <v>679</v>
      </c>
      <c r="E2296" s="446" t="s">
        <v>168</v>
      </c>
      <c r="F2296" s="446" t="s">
        <v>671</v>
      </c>
      <c r="G2296" s="447">
        <v>1</v>
      </c>
      <c r="H2296" s="448">
        <v>400</v>
      </c>
      <c r="I2296" s="447">
        <v>400</v>
      </c>
      <c r="J2296" s="460">
        <v>1</v>
      </c>
      <c r="K2296" s="448">
        <v>46.56</v>
      </c>
      <c r="L2296" s="448">
        <v>46.56</v>
      </c>
      <c r="M2296" s="448">
        <f t="shared" si="70"/>
        <v>-353.44</v>
      </c>
      <c r="N2296" s="448">
        <f t="shared" si="71"/>
        <v>-88.36</v>
      </c>
      <c r="O2296" s="461"/>
    </row>
    <row r="2297" s="419" customFormat="1" customHeight="1" spans="1:15">
      <c r="A2297" s="443" t="s">
        <v>5271</v>
      </c>
      <c r="B2297" s="444" t="s">
        <v>5272</v>
      </c>
      <c r="C2297" s="445"/>
      <c r="D2297" s="446" t="s">
        <v>679</v>
      </c>
      <c r="E2297" s="446" t="s">
        <v>168</v>
      </c>
      <c r="F2297" s="446" t="s">
        <v>671</v>
      </c>
      <c r="G2297" s="447">
        <v>2</v>
      </c>
      <c r="H2297" s="448">
        <v>410.26</v>
      </c>
      <c r="I2297" s="447">
        <v>820.51</v>
      </c>
      <c r="J2297" s="460">
        <v>2</v>
      </c>
      <c r="K2297" s="448">
        <v>47.75</v>
      </c>
      <c r="L2297" s="448">
        <v>95.5</v>
      </c>
      <c r="M2297" s="448">
        <f t="shared" si="70"/>
        <v>-725.01</v>
      </c>
      <c r="N2297" s="448">
        <f t="shared" si="71"/>
        <v>-88.36</v>
      </c>
      <c r="O2297" s="461"/>
    </row>
    <row r="2298" s="419" customFormat="1" customHeight="1" spans="1:15">
      <c r="A2298" s="443" t="s">
        <v>5273</v>
      </c>
      <c r="B2298" s="444" t="s">
        <v>5274</v>
      </c>
      <c r="C2298" s="445"/>
      <c r="D2298" s="446" t="s">
        <v>679</v>
      </c>
      <c r="E2298" s="446" t="s">
        <v>168</v>
      </c>
      <c r="F2298" s="446" t="s">
        <v>671</v>
      </c>
      <c r="G2298" s="447">
        <v>3</v>
      </c>
      <c r="H2298" s="448">
        <v>290.6</v>
      </c>
      <c r="I2298" s="447">
        <v>871.79</v>
      </c>
      <c r="J2298" s="460">
        <v>3</v>
      </c>
      <c r="K2298" s="448">
        <v>33.83</v>
      </c>
      <c r="L2298" s="448">
        <v>101.49</v>
      </c>
      <c r="M2298" s="448">
        <f t="shared" si="70"/>
        <v>-770.3</v>
      </c>
      <c r="N2298" s="448">
        <f t="shared" si="71"/>
        <v>-88.36</v>
      </c>
      <c r="O2298" s="461"/>
    </row>
    <row r="2299" s="419" customFormat="1" customHeight="1" spans="1:15">
      <c r="A2299" s="443" t="s">
        <v>5275</v>
      </c>
      <c r="B2299" s="444" t="s">
        <v>5276</v>
      </c>
      <c r="C2299" s="445"/>
      <c r="D2299" s="446" t="s">
        <v>679</v>
      </c>
      <c r="E2299" s="446" t="s">
        <v>168</v>
      </c>
      <c r="F2299" s="446" t="s">
        <v>671</v>
      </c>
      <c r="G2299" s="447">
        <v>2</v>
      </c>
      <c r="H2299" s="448">
        <v>1273.51</v>
      </c>
      <c r="I2299" s="447">
        <v>2547.02</v>
      </c>
      <c r="J2299" s="460">
        <v>2</v>
      </c>
      <c r="K2299" s="448">
        <v>148.24</v>
      </c>
      <c r="L2299" s="448">
        <v>296.48</v>
      </c>
      <c r="M2299" s="448">
        <f t="shared" si="70"/>
        <v>-2250.54</v>
      </c>
      <c r="N2299" s="448">
        <f t="shared" si="71"/>
        <v>-88.36</v>
      </c>
      <c r="O2299" s="461"/>
    </row>
    <row r="2300" s="419" customFormat="1" customHeight="1" spans="1:15">
      <c r="A2300" s="443" t="s">
        <v>5277</v>
      </c>
      <c r="B2300" s="444" t="s">
        <v>5278</v>
      </c>
      <c r="C2300" s="445"/>
      <c r="D2300" s="446" t="s">
        <v>679</v>
      </c>
      <c r="E2300" s="446" t="s">
        <v>168</v>
      </c>
      <c r="F2300" s="446" t="s">
        <v>671</v>
      </c>
      <c r="G2300" s="447">
        <v>3</v>
      </c>
      <c r="H2300" s="448">
        <v>48.72</v>
      </c>
      <c r="I2300" s="447">
        <v>146.15</v>
      </c>
      <c r="J2300" s="460">
        <v>3</v>
      </c>
      <c r="K2300" s="448">
        <v>5.67</v>
      </c>
      <c r="L2300" s="448">
        <v>17.01</v>
      </c>
      <c r="M2300" s="448">
        <f t="shared" si="70"/>
        <v>-129.14</v>
      </c>
      <c r="N2300" s="448">
        <f t="shared" si="71"/>
        <v>-88.36</v>
      </c>
      <c r="O2300" s="461"/>
    </row>
    <row r="2301" s="419" customFormat="1" customHeight="1" spans="1:15">
      <c r="A2301" s="443" t="s">
        <v>5279</v>
      </c>
      <c r="B2301" s="444" t="s">
        <v>5280</v>
      </c>
      <c r="C2301" s="445"/>
      <c r="D2301" s="446" t="s">
        <v>679</v>
      </c>
      <c r="E2301" s="446" t="s">
        <v>168</v>
      </c>
      <c r="F2301" s="446" t="s">
        <v>671</v>
      </c>
      <c r="G2301" s="447">
        <v>2</v>
      </c>
      <c r="H2301" s="448">
        <v>69.96</v>
      </c>
      <c r="I2301" s="447">
        <v>139.92</v>
      </c>
      <c r="J2301" s="460">
        <v>2</v>
      </c>
      <c r="K2301" s="448">
        <v>8.14</v>
      </c>
      <c r="L2301" s="448">
        <v>16.28</v>
      </c>
      <c r="M2301" s="448">
        <f t="shared" si="70"/>
        <v>-123.64</v>
      </c>
      <c r="N2301" s="448">
        <f t="shared" si="71"/>
        <v>-88.36</v>
      </c>
      <c r="O2301" s="461"/>
    </row>
    <row r="2302" s="419" customFormat="1" customHeight="1" spans="1:15">
      <c r="A2302" s="443" t="s">
        <v>5281</v>
      </c>
      <c r="B2302" s="444" t="s">
        <v>5282</v>
      </c>
      <c r="C2302" s="445"/>
      <c r="D2302" s="446" t="s">
        <v>679</v>
      </c>
      <c r="E2302" s="446" t="s">
        <v>168</v>
      </c>
      <c r="F2302" s="446" t="s">
        <v>671</v>
      </c>
      <c r="G2302" s="447">
        <v>9</v>
      </c>
      <c r="H2302" s="448">
        <v>2.56</v>
      </c>
      <c r="I2302" s="447">
        <v>23.08</v>
      </c>
      <c r="J2302" s="460">
        <v>9</v>
      </c>
      <c r="K2302" s="448">
        <v>0.3</v>
      </c>
      <c r="L2302" s="448">
        <v>2.7</v>
      </c>
      <c r="M2302" s="448">
        <f t="shared" si="70"/>
        <v>-20.38</v>
      </c>
      <c r="N2302" s="448">
        <f t="shared" si="71"/>
        <v>-88.3</v>
      </c>
      <c r="O2302" s="461"/>
    </row>
    <row r="2303" s="419" customFormat="1" customHeight="1" spans="1:15">
      <c r="A2303" s="443" t="s">
        <v>5283</v>
      </c>
      <c r="B2303" s="444" t="s">
        <v>5284</v>
      </c>
      <c r="C2303" s="445"/>
      <c r="D2303" s="446" t="s">
        <v>679</v>
      </c>
      <c r="E2303" s="446" t="s">
        <v>168</v>
      </c>
      <c r="F2303" s="446" t="s">
        <v>671</v>
      </c>
      <c r="G2303" s="447">
        <v>2</v>
      </c>
      <c r="H2303" s="448">
        <v>17.7</v>
      </c>
      <c r="I2303" s="447">
        <v>35.4</v>
      </c>
      <c r="J2303" s="460">
        <v>2</v>
      </c>
      <c r="K2303" s="448">
        <v>2.06</v>
      </c>
      <c r="L2303" s="448">
        <v>4.12</v>
      </c>
      <c r="M2303" s="448">
        <f t="shared" si="70"/>
        <v>-31.28</v>
      </c>
      <c r="N2303" s="448">
        <f t="shared" si="71"/>
        <v>-88.36</v>
      </c>
      <c r="O2303" s="461"/>
    </row>
    <row r="2304" s="419" customFormat="1" customHeight="1" spans="1:15">
      <c r="A2304" s="443" t="s">
        <v>5285</v>
      </c>
      <c r="B2304" s="444" t="s">
        <v>5286</v>
      </c>
      <c r="C2304" s="445"/>
      <c r="D2304" s="446" t="s">
        <v>679</v>
      </c>
      <c r="E2304" s="446" t="s">
        <v>672</v>
      </c>
      <c r="F2304" s="446" t="s">
        <v>671</v>
      </c>
      <c r="G2304" s="447">
        <v>37</v>
      </c>
      <c r="H2304" s="448">
        <v>2.65</v>
      </c>
      <c r="I2304" s="447">
        <v>98.23</v>
      </c>
      <c r="J2304" s="460">
        <v>37</v>
      </c>
      <c r="K2304" s="448">
        <v>0.74</v>
      </c>
      <c r="L2304" s="448">
        <v>27.38</v>
      </c>
      <c r="M2304" s="448">
        <f t="shared" si="70"/>
        <v>-70.85</v>
      </c>
      <c r="N2304" s="448">
        <f t="shared" si="71"/>
        <v>-72.13</v>
      </c>
      <c r="O2304" s="461"/>
    </row>
    <row r="2305" s="419" customFormat="1" customHeight="1" spans="1:15">
      <c r="A2305" s="443" t="s">
        <v>5287</v>
      </c>
      <c r="B2305" s="444" t="s">
        <v>5288</v>
      </c>
      <c r="C2305" s="445"/>
      <c r="D2305" s="446" t="s">
        <v>679</v>
      </c>
      <c r="E2305" s="446" t="s">
        <v>672</v>
      </c>
      <c r="F2305" s="446" t="s">
        <v>671</v>
      </c>
      <c r="G2305" s="447">
        <v>12</v>
      </c>
      <c r="H2305" s="448">
        <v>4.14</v>
      </c>
      <c r="I2305" s="447">
        <v>49.71</v>
      </c>
      <c r="J2305" s="460">
        <v>12</v>
      </c>
      <c r="K2305" s="448">
        <v>1.16</v>
      </c>
      <c r="L2305" s="448">
        <v>13.92</v>
      </c>
      <c r="M2305" s="448">
        <f t="shared" si="70"/>
        <v>-35.79</v>
      </c>
      <c r="N2305" s="448">
        <f t="shared" si="71"/>
        <v>-72</v>
      </c>
      <c r="O2305" s="461"/>
    </row>
    <row r="2306" s="419" customFormat="1" customHeight="1" spans="1:15">
      <c r="A2306" s="443" t="s">
        <v>5289</v>
      </c>
      <c r="B2306" s="444" t="s">
        <v>5290</v>
      </c>
      <c r="C2306" s="445"/>
      <c r="D2306" s="446" t="s">
        <v>679</v>
      </c>
      <c r="E2306" s="446" t="s">
        <v>672</v>
      </c>
      <c r="F2306" s="446" t="s">
        <v>671</v>
      </c>
      <c r="G2306" s="447">
        <v>14</v>
      </c>
      <c r="H2306" s="448">
        <v>6</v>
      </c>
      <c r="I2306" s="447">
        <v>84</v>
      </c>
      <c r="J2306" s="460">
        <v>14</v>
      </c>
      <c r="K2306" s="448">
        <v>1.69</v>
      </c>
      <c r="L2306" s="448">
        <v>23.66</v>
      </c>
      <c r="M2306" s="448">
        <f t="shared" si="70"/>
        <v>-60.34</v>
      </c>
      <c r="N2306" s="448">
        <f t="shared" si="71"/>
        <v>-71.83</v>
      </c>
      <c r="O2306" s="461"/>
    </row>
    <row r="2307" s="419" customFormat="1" customHeight="1" spans="1:15">
      <c r="A2307" s="443" t="s">
        <v>5291</v>
      </c>
      <c r="B2307" s="444" t="s">
        <v>5292</v>
      </c>
      <c r="C2307" s="445"/>
      <c r="D2307" s="446" t="s">
        <v>679</v>
      </c>
      <c r="E2307" s="446" t="s">
        <v>168</v>
      </c>
      <c r="F2307" s="446" t="s">
        <v>671</v>
      </c>
      <c r="G2307" s="447">
        <v>40</v>
      </c>
      <c r="H2307" s="448">
        <v>14.53</v>
      </c>
      <c r="I2307" s="447">
        <v>581.2</v>
      </c>
      <c r="J2307" s="460">
        <v>40</v>
      </c>
      <c r="K2307" s="448">
        <v>1.69</v>
      </c>
      <c r="L2307" s="448">
        <v>67.6</v>
      </c>
      <c r="M2307" s="448">
        <f t="shared" si="70"/>
        <v>-513.6</v>
      </c>
      <c r="N2307" s="448">
        <f t="shared" si="71"/>
        <v>-88.37</v>
      </c>
      <c r="O2307" s="461"/>
    </row>
    <row r="2308" s="419" customFormat="1" customHeight="1" spans="1:15">
      <c r="A2308" s="443" t="s">
        <v>5293</v>
      </c>
      <c r="B2308" s="444" t="s">
        <v>5294</v>
      </c>
      <c r="C2308" s="445"/>
      <c r="D2308" s="446" t="s">
        <v>679</v>
      </c>
      <c r="E2308" s="446" t="s">
        <v>672</v>
      </c>
      <c r="F2308" s="446" t="s">
        <v>671</v>
      </c>
      <c r="G2308" s="447">
        <v>18</v>
      </c>
      <c r="H2308" s="448">
        <v>3.49</v>
      </c>
      <c r="I2308" s="447">
        <v>62.88</v>
      </c>
      <c r="J2308" s="460">
        <v>18</v>
      </c>
      <c r="K2308" s="448">
        <v>0.98</v>
      </c>
      <c r="L2308" s="448">
        <v>17.64</v>
      </c>
      <c r="M2308" s="448">
        <f t="shared" si="70"/>
        <v>-45.24</v>
      </c>
      <c r="N2308" s="448">
        <f t="shared" si="71"/>
        <v>-71.95</v>
      </c>
      <c r="O2308" s="461"/>
    </row>
    <row r="2309" s="419" customFormat="1" customHeight="1" spans="1:15">
      <c r="A2309" s="443" t="s">
        <v>5295</v>
      </c>
      <c r="B2309" s="444" t="s">
        <v>5296</v>
      </c>
      <c r="C2309" s="445"/>
      <c r="D2309" s="446" t="s">
        <v>679</v>
      </c>
      <c r="E2309" s="446" t="s">
        <v>672</v>
      </c>
      <c r="F2309" s="446" t="s">
        <v>671</v>
      </c>
      <c r="G2309" s="447">
        <v>21</v>
      </c>
      <c r="H2309" s="448">
        <v>3.07</v>
      </c>
      <c r="I2309" s="447">
        <v>64.47</v>
      </c>
      <c r="J2309" s="460">
        <v>21</v>
      </c>
      <c r="K2309" s="448">
        <v>0.86</v>
      </c>
      <c r="L2309" s="448">
        <v>18.06</v>
      </c>
      <c r="M2309" s="448">
        <f t="shared" si="70"/>
        <v>-46.41</v>
      </c>
      <c r="N2309" s="448">
        <f t="shared" si="71"/>
        <v>-71.99</v>
      </c>
      <c r="O2309" s="461"/>
    </row>
    <row r="2310" s="419" customFormat="1" customHeight="1" spans="1:15">
      <c r="A2310" s="443" t="s">
        <v>5297</v>
      </c>
      <c r="B2310" s="444" t="s">
        <v>5298</v>
      </c>
      <c r="C2310" s="445"/>
      <c r="D2310" s="446" t="s">
        <v>679</v>
      </c>
      <c r="E2310" s="446" t="s">
        <v>672</v>
      </c>
      <c r="F2310" s="446" t="s">
        <v>671</v>
      </c>
      <c r="G2310" s="447">
        <v>10</v>
      </c>
      <c r="H2310" s="448">
        <v>8</v>
      </c>
      <c r="I2310" s="447">
        <v>80</v>
      </c>
      <c r="J2310" s="460">
        <v>10</v>
      </c>
      <c r="K2310" s="448">
        <v>2.25</v>
      </c>
      <c r="L2310" s="448">
        <v>22.5</v>
      </c>
      <c r="M2310" s="448">
        <f t="shared" si="70"/>
        <v>-57.5</v>
      </c>
      <c r="N2310" s="448">
        <f t="shared" si="71"/>
        <v>-71.88</v>
      </c>
      <c r="O2310" s="461"/>
    </row>
    <row r="2311" s="419" customFormat="1" customHeight="1" spans="1:15">
      <c r="A2311" s="443" t="s">
        <v>5299</v>
      </c>
      <c r="B2311" s="444" t="s">
        <v>5300</v>
      </c>
      <c r="C2311" s="445"/>
      <c r="D2311" s="446" t="s">
        <v>679</v>
      </c>
      <c r="E2311" s="446" t="s">
        <v>672</v>
      </c>
      <c r="F2311" s="446" t="s">
        <v>671</v>
      </c>
      <c r="G2311" s="447">
        <v>10</v>
      </c>
      <c r="H2311" s="448">
        <v>9</v>
      </c>
      <c r="I2311" s="447">
        <v>90</v>
      </c>
      <c r="J2311" s="460">
        <v>10</v>
      </c>
      <c r="K2311" s="448">
        <v>2.53</v>
      </c>
      <c r="L2311" s="448">
        <v>25.3</v>
      </c>
      <c r="M2311" s="448">
        <f t="shared" si="70"/>
        <v>-64.7</v>
      </c>
      <c r="N2311" s="448">
        <f t="shared" si="71"/>
        <v>-71.89</v>
      </c>
      <c r="O2311" s="461"/>
    </row>
    <row r="2312" s="419" customFormat="1" customHeight="1" spans="1:15">
      <c r="A2312" s="443" t="s">
        <v>5301</v>
      </c>
      <c r="B2312" s="444" t="s">
        <v>5302</v>
      </c>
      <c r="C2312" s="445"/>
      <c r="D2312" s="446" t="s">
        <v>679</v>
      </c>
      <c r="E2312" s="446" t="s">
        <v>168</v>
      </c>
      <c r="F2312" s="446" t="s">
        <v>671</v>
      </c>
      <c r="G2312" s="447">
        <v>1</v>
      </c>
      <c r="H2312" s="448">
        <v>4.74</v>
      </c>
      <c r="I2312" s="447">
        <v>4.74</v>
      </c>
      <c r="J2312" s="460">
        <v>1</v>
      </c>
      <c r="K2312" s="448">
        <v>0.55</v>
      </c>
      <c r="L2312" s="448">
        <v>0.55</v>
      </c>
      <c r="M2312" s="448">
        <f t="shared" ref="M2312:M2375" si="72">L2312-I2312</f>
        <v>-4.19</v>
      </c>
      <c r="N2312" s="448">
        <f t="shared" ref="N2312:N2375" si="73">IF(I2312=0,0,ROUND(M2312/I2312*100,2))</f>
        <v>-88.4</v>
      </c>
      <c r="O2312" s="461"/>
    </row>
    <row r="2313" s="419" customFormat="1" customHeight="1" spans="1:15">
      <c r="A2313" s="443" t="s">
        <v>5303</v>
      </c>
      <c r="B2313" s="444" t="s">
        <v>5304</v>
      </c>
      <c r="C2313" s="445"/>
      <c r="D2313" s="446" t="s">
        <v>679</v>
      </c>
      <c r="E2313" s="446" t="s">
        <v>168</v>
      </c>
      <c r="F2313" s="446" t="s">
        <v>671</v>
      </c>
      <c r="G2313" s="447">
        <v>11</v>
      </c>
      <c r="H2313" s="448">
        <v>7.46</v>
      </c>
      <c r="I2313" s="447">
        <v>82.04</v>
      </c>
      <c r="J2313" s="460">
        <v>11</v>
      </c>
      <c r="K2313" s="448">
        <v>0.87</v>
      </c>
      <c r="L2313" s="448">
        <v>9.57</v>
      </c>
      <c r="M2313" s="448">
        <f t="shared" si="72"/>
        <v>-72.47</v>
      </c>
      <c r="N2313" s="448">
        <f t="shared" si="73"/>
        <v>-88.33</v>
      </c>
      <c r="O2313" s="461"/>
    </row>
    <row r="2314" s="419" customFormat="1" customHeight="1" spans="1:15">
      <c r="A2314" s="443" t="s">
        <v>5305</v>
      </c>
      <c r="B2314" s="444" t="s">
        <v>5306</v>
      </c>
      <c r="C2314" s="445"/>
      <c r="D2314" s="446" t="s">
        <v>679</v>
      </c>
      <c r="E2314" s="446" t="s">
        <v>168</v>
      </c>
      <c r="F2314" s="446" t="s">
        <v>671</v>
      </c>
      <c r="G2314" s="447">
        <v>3</v>
      </c>
      <c r="H2314" s="448">
        <v>106.19</v>
      </c>
      <c r="I2314" s="447">
        <v>318.58</v>
      </c>
      <c r="J2314" s="460">
        <v>3</v>
      </c>
      <c r="K2314" s="448">
        <v>6.18</v>
      </c>
      <c r="L2314" s="448">
        <v>18.54</v>
      </c>
      <c r="M2314" s="448">
        <f t="shared" si="72"/>
        <v>-300.04</v>
      </c>
      <c r="N2314" s="448">
        <f t="shared" si="73"/>
        <v>-94.18</v>
      </c>
      <c r="O2314" s="461"/>
    </row>
    <row r="2315" s="419" customFormat="1" customHeight="1" spans="1:15">
      <c r="A2315" s="443" t="s">
        <v>5307</v>
      </c>
      <c r="B2315" s="444" t="s">
        <v>5308</v>
      </c>
      <c r="C2315" s="445"/>
      <c r="D2315" s="446" t="s">
        <v>679</v>
      </c>
      <c r="E2315" s="446" t="s">
        <v>168</v>
      </c>
      <c r="F2315" s="446" t="s">
        <v>671</v>
      </c>
      <c r="G2315" s="447">
        <v>2</v>
      </c>
      <c r="H2315" s="448">
        <v>760.69</v>
      </c>
      <c r="I2315" s="447">
        <v>1521.38</v>
      </c>
      <c r="J2315" s="460">
        <v>2</v>
      </c>
      <c r="K2315" s="448">
        <v>44.27</v>
      </c>
      <c r="L2315" s="448">
        <v>88.54</v>
      </c>
      <c r="M2315" s="448">
        <f t="shared" si="72"/>
        <v>-1432.84</v>
      </c>
      <c r="N2315" s="448">
        <f t="shared" si="73"/>
        <v>-94.18</v>
      </c>
      <c r="O2315" s="461"/>
    </row>
    <row r="2316" s="419" customFormat="1" customHeight="1" spans="1:15">
      <c r="A2316" s="443" t="s">
        <v>5309</v>
      </c>
      <c r="B2316" s="444" t="s">
        <v>5310</v>
      </c>
      <c r="C2316" s="445"/>
      <c r="D2316" s="446" t="s">
        <v>679</v>
      </c>
      <c r="E2316" s="446" t="s">
        <v>168</v>
      </c>
      <c r="F2316" s="446" t="s">
        <v>671</v>
      </c>
      <c r="G2316" s="447">
        <v>1</v>
      </c>
      <c r="H2316" s="448">
        <v>68.96</v>
      </c>
      <c r="I2316" s="447">
        <v>68.96</v>
      </c>
      <c r="J2316" s="460">
        <v>1</v>
      </c>
      <c r="K2316" s="448">
        <v>4.01</v>
      </c>
      <c r="L2316" s="448">
        <v>4.01</v>
      </c>
      <c r="M2316" s="448">
        <f t="shared" si="72"/>
        <v>-64.95</v>
      </c>
      <c r="N2316" s="448">
        <f t="shared" si="73"/>
        <v>-94.19</v>
      </c>
      <c r="O2316" s="461"/>
    </row>
    <row r="2317" s="419" customFormat="1" customHeight="1" spans="1:15">
      <c r="A2317" s="443" t="s">
        <v>5311</v>
      </c>
      <c r="B2317" s="444" t="s">
        <v>5312</v>
      </c>
      <c r="C2317" s="445"/>
      <c r="D2317" s="446" t="s">
        <v>679</v>
      </c>
      <c r="E2317" s="446" t="s">
        <v>168</v>
      </c>
      <c r="F2317" s="446" t="s">
        <v>671</v>
      </c>
      <c r="G2317" s="447">
        <v>3</v>
      </c>
      <c r="H2317" s="448">
        <v>73.27</v>
      </c>
      <c r="I2317" s="447">
        <v>219.82</v>
      </c>
      <c r="J2317" s="460">
        <v>3</v>
      </c>
      <c r="K2317" s="448">
        <v>4.26</v>
      </c>
      <c r="L2317" s="448">
        <v>12.78</v>
      </c>
      <c r="M2317" s="448">
        <f t="shared" si="72"/>
        <v>-207.04</v>
      </c>
      <c r="N2317" s="448">
        <f t="shared" si="73"/>
        <v>-94.19</v>
      </c>
      <c r="O2317" s="461"/>
    </row>
    <row r="2318" s="419" customFormat="1" customHeight="1" spans="1:15">
      <c r="A2318" s="443" t="s">
        <v>5313</v>
      </c>
      <c r="B2318" s="444" t="s">
        <v>5314</v>
      </c>
      <c r="C2318" s="445"/>
      <c r="D2318" s="446" t="s">
        <v>679</v>
      </c>
      <c r="E2318" s="446" t="s">
        <v>168</v>
      </c>
      <c r="F2318" s="446" t="s">
        <v>671</v>
      </c>
      <c r="G2318" s="447">
        <v>2</v>
      </c>
      <c r="H2318" s="448">
        <v>89.41</v>
      </c>
      <c r="I2318" s="447">
        <v>178.81</v>
      </c>
      <c r="J2318" s="460">
        <v>2</v>
      </c>
      <c r="K2318" s="448">
        <v>5.2</v>
      </c>
      <c r="L2318" s="448">
        <v>10.4</v>
      </c>
      <c r="M2318" s="448">
        <f t="shared" si="72"/>
        <v>-168.41</v>
      </c>
      <c r="N2318" s="448">
        <f t="shared" si="73"/>
        <v>-94.18</v>
      </c>
      <c r="O2318" s="461"/>
    </row>
    <row r="2319" s="419" customFormat="1" customHeight="1" spans="1:15">
      <c r="A2319" s="443" t="s">
        <v>5315</v>
      </c>
      <c r="B2319" s="444" t="s">
        <v>5316</v>
      </c>
      <c r="C2319" s="445"/>
      <c r="D2319" s="446" t="s">
        <v>679</v>
      </c>
      <c r="E2319" s="446" t="s">
        <v>168</v>
      </c>
      <c r="F2319" s="446" t="s">
        <v>671</v>
      </c>
      <c r="G2319" s="447">
        <v>2</v>
      </c>
      <c r="H2319" s="448">
        <v>35.9</v>
      </c>
      <c r="I2319" s="447">
        <v>71.8</v>
      </c>
      <c r="J2319" s="460">
        <v>2</v>
      </c>
      <c r="K2319" s="448">
        <v>4.18</v>
      </c>
      <c r="L2319" s="448">
        <v>8.36</v>
      </c>
      <c r="M2319" s="448">
        <f t="shared" si="72"/>
        <v>-63.44</v>
      </c>
      <c r="N2319" s="448">
        <f t="shared" si="73"/>
        <v>-88.36</v>
      </c>
      <c r="O2319" s="461"/>
    </row>
    <row r="2320" s="419" customFormat="1" customHeight="1" spans="1:15">
      <c r="A2320" s="443" t="s">
        <v>5317</v>
      </c>
      <c r="B2320" s="444" t="s">
        <v>5318</v>
      </c>
      <c r="C2320" s="445"/>
      <c r="D2320" s="446" t="s">
        <v>679</v>
      </c>
      <c r="E2320" s="446" t="s">
        <v>168</v>
      </c>
      <c r="F2320" s="446" t="s">
        <v>671</v>
      </c>
      <c r="G2320" s="447">
        <v>2</v>
      </c>
      <c r="H2320" s="448">
        <v>68.85</v>
      </c>
      <c r="I2320" s="447">
        <v>137.69</v>
      </c>
      <c r="J2320" s="460">
        <v>2</v>
      </c>
      <c r="K2320" s="448">
        <v>8.01</v>
      </c>
      <c r="L2320" s="448">
        <v>16.02</v>
      </c>
      <c r="M2320" s="448">
        <f t="shared" si="72"/>
        <v>-121.67</v>
      </c>
      <c r="N2320" s="448">
        <f t="shared" si="73"/>
        <v>-88.37</v>
      </c>
      <c r="O2320" s="461"/>
    </row>
    <row r="2321" s="419" customFormat="1" customHeight="1" spans="1:15">
      <c r="A2321" s="443" t="s">
        <v>5319</v>
      </c>
      <c r="B2321" s="444" t="s">
        <v>5320</v>
      </c>
      <c r="C2321" s="445"/>
      <c r="D2321" s="446" t="s">
        <v>679</v>
      </c>
      <c r="E2321" s="446" t="s">
        <v>168</v>
      </c>
      <c r="F2321" s="446" t="s">
        <v>671</v>
      </c>
      <c r="G2321" s="447">
        <v>1</v>
      </c>
      <c r="H2321" s="448">
        <v>25.64</v>
      </c>
      <c r="I2321" s="447">
        <v>25.64</v>
      </c>
      <c r="J2321" s="460">
        <v>1</v>
      </c>
      <c r="K2321" s="448">
        <v>2.98</v>
      </c>
      <c r="L2321" s="448">
        <v>2.98</v>
      </c>
      <c r="M2321" s="448">
        <f t="shared" si="72"/>
        <v>-22.66</v>
      </c>
      <c r="N2321" s="448">
        <f t="shared" si="73"/>
        <v>-88.38</v>
      </c>
      <c r="O2321" s="461"/>
    </row>
    <row r="2322" s="419" customFormat="1" customHeight="1" spans="1:15">
      <c r="A2322" s="443" t="s">
        <v>5321</v>
      </c>
      <c r="B2322" s="444" t="s">
        <v>5322</v>
      </c>
      <c r="C2322" s="445"/>
      <c r="D2322" s="446" t="s">
        <v>679</v>
      </c>
      <c r="E2322" s="446" t="s">
        <v>168</v>
      </c>
      <c r="F2322" s="446" t="s">
        <v>671</v>
      </c>
      <c r="G2322" s="447">
        <v>1</v>
      </c>
      <c r="H2322" s="448">
        <v>4.7</v>
      </c>
      <c r="I2322" s="447">
        <v>4.7</v>
      </c>
      <c r="J2322" s="460">
        <v>1</v>
      </c>
      <c r="K2322" s="448">
        <v>0.55</v>
      </c>
      <c r="L2322" s="448">
        <v>0.55</v>
      </c>
      <c r="M2322" s="448">
        <f t="shared" si="72"/>
        <v>-4.15</v>
      </c>
      <c r="N2322" s="448">
        <f t="shared" si="73"/>
        <v>-88.3</v>
      </c>
      <c r="O2322" s="461"/>
    </row>
    <row r="2323" s="419" customFormat="1" customHeight="1" spans="1:15">
      <c r="A2323" s="443" t="s">
        <v>5323</v>
      </c>
      <c r="B2323" s="444" t="s">
        <v>5324</v>
      </c>
      <c r="C2323" s="445"/>
      <c r="D2323" s="446" t="s">
        <v>679</v>
      </c>
      <c r="E2323" s="446" t="s">
        <v>168</v>
      </c>
      <c r="F2323" s="446" t="s">
        <v>671</v>
      </c>
      <c r="G2323" s="447">
        <v>7</v>
      </c>
      <c r="H2323" s="448">
        <v>118.44</v>
      </c>
      <c r="I2323" s="447">
        <v>829.08</v>
      </c>
      <c r="J2323" s="460">
        <v>7</v>
      </c>
      <c r="K2323" s="448">
        <v>13.79</v>
      </c>
      <c r="L2323" s="448">
        <v>96.53</v>
      </c>
      <c r="M2323" s="448">
        <f t="shared" si="72"/>
        <v>-732.55</v>
      </c>
      <c r="N2323" s="448">
        <f t="shared" si="73"/>
        <v>-88.36</v>
      </c>
      <c r="O2323" s="461"/>
    </row>
    <row r="2324" s="419" customFormat="1" customHeight="1" spans="1:15">
      <c r="A2324" s="443" t="s">
        <v>5325</v>
      </c>
      <c r="B2324" s="444" t="s">
        <v>5326</v>
      </c>
      <c r="C2324" s="445"/>
      <c r="D2324" s="446" t="s">
        <v>679</v>
      </c>
      <c r="E2324" s="446" t="s">
        <v>168</v>
      </c>
      <c r="F2324" s="446" t="s">
        <v>671</v>
      </c>
      <c r="G2324" s="447">
        <v>2</v>
      </c>
      <c r="H2324" s="448">
        <v>72.65</v>
      </c>
      <c r="I2324" s="447">
        <v>145.3</v>
      </c>
      <c r="J2324" s="460">
        <v>2</v>
      </c>
      <c r="K2324" s="448">
        <v>8.46</v>
      </c>
      <c r="L2324" s="448">
        <v>16.92</v>
      </c>
      <c r="M2324" s="448">
        <f t="shared" si="72"/>
        <v>-128.38</v>
      </c>
      <c r="N2324" s="448">
        <f t="shared" si="73"/>
        <v>-88.36</v>
      </c>
      <c r="O2324" s="461"/>
    </row>
    <row r="2325" s="419" customFormat="1" customHeight="1" spans="1:15">
      <c r="A2325" s="443" t="s">
        <v>5327</v>
      </c>
      <c r="B2325" s="444" t="s">
        <v>5328</v>
      </c>
      <c r="C2325" s="445"/>
      <c r="D2325" s="446" t="s">
        <v>679</v>
      </c>
      <c r="E2325" s="446" t="s">
        <v>168</v>
      </c>
      <c r="F2325" s="446" t="s">
        <v>671</v>
      </c>
      <c r="G2325" s="447">
        <v>1</v>
      </c>
      <c r="H2325" s="448">
        <v>123.93</v>
      </c>
      <c r="I2325" s="447">
        <v>123.93</v>
      </c>
      <c r="J2325" s="460">
        <v>1</v>
      </c>
      <c r="K2325" s="448">
        <v>14.43</v>
      </c>
      <c r="L2325" s="448">
        <v>14.43</v>
      </c>
      <c r="M2325" s="448">
        <f t="shared" si="72"/>
        <v>-109.5</v>
      </c>
      <c r="N2325" s="448">
        <f t="shared" si="73"/>
        <v>-88.36</v>
      </c>
      <c r="O2325" s="461"/>
    </row>
    <row r="2326" s="419" customFormat="1" customHeight="1" spans="1:15">
      <c r="A2326" s="443" t="s">
        <v>5329</v>
      </c>
      <c r="B2326" s="444" t="s">
        <v>5330</v>
      </c>
      <c r="C2326" s="445"/>
      <c r="D2326" s="446" t="s">
        <v>679</v>
      </c>
      <c r="E2326" s="446" t="s">
        <v>168</v>
      </c>
      <c r="F2326" s="446" t="s">
        <v>671</v>
      </c>
      <c r="G2326" s="447">
        <v>4</v>
      </c>
      <c r="H2326" s="448">
        <v>9.4</v>
      </c>
      <c r="I2326" s="447">
        <v>37.6</v>
      </c>
      <c r="J2326" s="460">
        <v>4</v>
      </c>
      <c r="K2326" s="448">
        <v>1.09</v>
      </c>
      <c r="L2326" s="448">
        <v>4.36</v>
      </c>
      <c r="M2326" s="448">
        <f t="shared" si="72"/>
        <v>-33.24</v>
      </c>
      <c r="N2326" s="448">
        <f t="shared" si="73"/>
        <v>-88.4</v>
      </c>
      <c r="O2326" s="461"/>
    </row>
    <row r="2327" s="419" customFormat="1" customHeight="1" spans="1:15">
      <c r="A2327" s="443" t="s">
        <v>5331</v>
      </c>
      <c r="B2327" s="444" t="s">
        <v>5332</v>
      </c>
      <c r="C2327" s="445"/>
      <c r="D2327" s="446" t="s">
        <v>679</v>
      </c>
      <c r="E2327" s="446" t="s">
        <v>168</v>
      </c>
      <c r="F2327" s="446" t="s">
        <v>671</v>
      </c>
      <c r="G2327" s="447">
        <v>3</v>
      </c>
      <c r="H2327" s="448">
        <v>9.4</v>
      </c>
      <c r="I2327" s="447">
        <v>28.2</v>
      </c>
      <c r="J2327" s="460">
        <v>3</v>
      </c>
      <c r="K2327" s="448">
        <v>1.09</v>
      </c>
      <c r="L2327" s="448">
        <v>3.27</v>
      </c>
      <c r="M2327" s="448">
        <f t="shared" si="72"/>
        <v>-24.93</v>
      </c>
      <c r="N2327" s="448">
        <f t="shared" si="73"/>
        <v>-88.4</v>
      </c>
      <c r="O2327" s="461"/>
    </row>
    <row r="2328" s="419" customFormat="1" customHeight="1" spans="1:15">
      <c r="A2328" s="443" t="s">
        <v>5333</v>
      </c>
      <c r="B2328" s="444" t="s">
        <v>5334</v>
      </c>
      <c r="C2328" s="445"/>
      <c r="D2328" s="446" t="s">
        <v>679</v>
      </c>
      <c r="E2328" s="446" t="s">
        <v>168</v>
      </c>
      <c r="F2328" s="446" t="s">
        <v>671</v>
      </c>
      <c r="G2328" s="447">
        <v>3</v>
      </c>
      <c r="H2328" s="448">
        <v>9.4</v>
      </c>
      <c r="I2328" s="447">
        <v>28.2</v>
      </c>
      <c r="J2328" s="460">
        <v>3</v>
      </c>
      <c r="K2328" s="448">
        <v>1.09</v>
      </c>
      <c r="L2328" s="448">
        <v>3.27</v>
      </c>
      <c r="M2328" s="448">
        <f t="shared" si="72"/>
        <v>-24.93</v>
      </c>
      <c r="N2328" s="448">
        <f t="shared" si="73"/>
        <v>-88.4</v>
      </c>
      <c r="O2328" s="461"/>
    </row>
    <row r="2329" s="419" customFormat="1" customHeight="1" spans="1:15">
      <c r="A2329" s="443" t="s">
        <v>5335</v>
      </c>
      <c r="B2329" s="444" t="s">
        <v>5336</v>
      </c>
      <c r="C2329" s="445"/>
      <c r="D2329" s="446" t="s">
        <v>679</v>
      </c>
      <c r="E2329" s="446" t="s">
        <v>168</v>
      </c>
      <c r="F2329" s="446" t="s">
        <v>671</v>
      </c>
      <c r="G2329" s="447">
        <v>2</v>
      </c>
      <c r="H2329" s="448">
        <v>9.4</v>
      </c>
      <c r="I2329" s="447">
        <v>18.8</v>
      </c>
      <c r="J2329" s="460">
        <v>2</v>
      </c>
      <c r="K2329" s="448">
        <v>1.09</v>
      </c>
      <c r="L2329" s="448">
        <v>2.18</v>
      </c>
      <c r="M2329" s="448">
        <f t="shared" si="72"/>
        <v>-16.62</v>
      </c>
      <c r="N2329" s="448">
        <f t="shared" si="73"/>
        <v>-88.4</v>
      </c>
      <c r="O2329" s="461"/>
    </row>
    <row r="2330" s="419" customFormat="1" customHeight="1" spans="1:15">
      <c r="A2330" s="443" t="s">
        <v>5337</v>
      </c>
      <c r="B2330" s="444" t="s">
        <v>5338</v>
      </c>
      <c r="C2330" s="445"/>
      <c r="D2330" s="446" t="s">
        <v>679</v>
      </c>
      <c r="E2330" s="446" t="s">
        <v>168</v>
      </c>
      <c r="F2330" s="446" t="s">
        <v>671</v>
      </c>
      <c r="G2330" s="447">
        <v>6</v>
      </c>
      <c r="H2330" s="448">
        <v>32.48</v>
      </c>
      <c r="I2330" s="447">
        <v>194.88</v>
      </c>
      <c r="J2330" s="460">
        <v>6</v>
      </c>
      <c r="K2330" s="448">
        <v>3.78</v>
      </c>
      <c r="L2330" s="448">
        <v>22.68</v>
      </c>
      <c r="M2330" s="448">
        <f t="shared" si="72"/>
        <v>-172.2</v>
      </c>
      <c r="N2330" s="448">
        <f t="shared" si="73"/>
        <v>-88.36</v>
      </c>
      <c r="O2330" s="461"/>
    </row>
    <row r="2331" s="419" customFormat="1" customHeight="1" spans="1:15">
      <c r="A2331" s="443" t="s">
        <v>5339</v>
      </c>
      <c r="B2331" s="444" t="s">
        <v>5340</v>
      </c>
      <c r="C2331" s="445"/>
      <c r="D2331" s="446" t="s">
        <v>679</v>
      </c>
      <c r="E2331" s="446" t="s">
        <v>168</v>
      </c>
      <c r="F2331" s="446" t="s">
        <v>671</v>
      </c>
      <c r="G2331" s="447">
        <v>7</v>
      </c>
      <c r="H2331" s="448">
        <v>9.4</v>
      </c>
      <c r="I2331" s="447">
        <v>65.8</v>
      </c>
      <c r="J2331" s="460">
        <v>7</v>
      </c>
      <c r="K2331" s="448">
        <v>1.09</v>
      </c>
      <c r="L2331" s="448">
        <v>7.63</v>
      </c>
      <c r="M2331" s="448">
        <f t="shared" si="72"/>
        <v>-58.17</v>
      </c>
      <c r="N2331" s="448">
        <f t="shared" si="73"/>
        <v>-88.4</v>
      </c>
      <c r="O2331" s="461"/>
    </row>
    <row r="2332" s="419" customFormat="1" customHeight="1" spans="1:15">
      <c r="A2332" s="443" t="s">
        <v>5341</v>
      </c>
      <c r="B2332" s="444" t="s">
        <v>5342</v>
      </c>
      <c r="C2332" s="445"/>
      <c r="D2332" s="446" t="s">
        <v>679</v>
      </c>
      <c r="E2332" s="446" t="s">
        <v>168</v>
      </c>
      <c r="F2332" s="446" t="s">
        <v>671</v>
      </c>
      <c r="G2332" s="447">
        <v>2</v>
      </c>
      <c r="H2332" s="448">
        <v>25.89</v>
      </c>
      <c r="I2332" s="447">
        <v>51.77</v>
      </c>
      <c r="J2332" s="460">
        <v>2</v>
      </c>
      <c r="K2332" s="448">
        <v>3.01</v>
      </c>
      <c r="L2332" s="448">
        <v>6.02</v>
      </c>
      <c r="M2332" s="448">
        <f t="shared" si="72"/>
        <v>-45.75</v>
      </c>
      <c r="N2332" s="448">
        <f t="shared" si="73"/>
        <v>-88.37</v>
      </c>
      <c r="O2332" s="461"/>
    </row>
    <row r="2333" s="419" customFormat="1" customHeight="1" spans="1:15">
      <c r="A2333" s="443" t="s">
        <v>5343</v>
      </c>
      <c r="B2333" s="444" t="s">
        <v>5344</v>
      </c>
      <c r="C2333" s="445"/>
      <c r="D2333" s="446" t="s">
        <v>679</v>
      </c>
      <c r="E2333" s="446" t="s">
        <v>168</v>
      </c>
      <c r="F2333" s="446" t="s">
        <v>671</v>
      </c>
      <c r="G2333" s="447">
        <v>1</v>
      </c>
      <c r="H2333" s="448">
        <v>97.86</v>
      </c>
      <c r="I2333" s="447">
        <v>97.86</v>
      </c>
      <c r="J2333" s="460">
        <v>1</v>
      </c>
      <c r="K2333" s="448">
        <v>11.39</v>
      </c>
      <c r="L2333" s="448">
        <v>11.39</v>
      </c>
      <c r="M2333" s="448">
        <f t="shared" si="72"/>
        <v>-86.47</v>
      </c>
      <c r="N2333" s="448">
        <f t="shared" si="73"/>
        <v>-88.36</v>
      </c>
      <c r="O2333" s="461"/>
    </row>
    <row r="2334" s="419" customFormat="1" customHeight="1" spans="1:15">
      <c r="A2334" s="443" t="s">
        <v>5345</v>
      </c>
      <c r="B2334" s="444" t="s">
        <v>5346</v>
      </c>
      <c r="C2334" s="445"/>
      <c r="D2334" s="446" t="s">
        <v>679</v>
      </c>
      <c r="E2334" s="446" t="s">
        <v>168</v>
      </c>
      <c r="F2334" s="446" t="s">
        <v>671</v>
      </c>
      <c r="G2334" s="447">
        <v>3</v>
      </c>
      <c r="H2334" s="448">
        <v>48.72</v>
      </c>
      <c r="I2334" s="447">
        <v>146.16</v>
      </c>
      <c r="J2334" s="460">
        <v>3</v>
      </c>
      <c r="K2334" s="448">
        <v>5.67</v>
      </c>
      <c r="L2334" s="448">
        <v>17.01</v>
      </c>
      <c r="M2334" s="448">
        <f t="shared" si="72"/>
        <v>-129.15</v>
      </c>
      <c r="N2334" s="448">
        <f t="shared" si="73"/>
        <v>-88.36</v>
      </c>
      <c r="O2334" s="461"/>
    </row>
    <row r="2335" s="419" customFormat="1" customHeight="1" spans="1:15">
      <c r="A2335" s="443" t="s">
        <v>5347</v>
      </c>
      <c r="B2335" s="444" t="s">
        <v>5348</v>
      </c>
      <c r="C2335" s="445"/>
      <c r="D2335" s="446" t="s">
        <v>679</v>
      </c>
      <c r="E2335" s="446" t="s">
        <v>168</v>
      </c>
      <c r="F2335" s="446" t="s">
        <v>671</v>
      </c>
      <c r="G2335" s="447">
        <v>2</v>
      </c>
      <c r="H2335" s="448">
        <v>1538.46</v>
      </c>
      <c r="I2335" s="447">
        <v>3076.92</v>
      </c>
      <c r="J2335" s="460">
        <v>2</v>
      </c>
      <c r="K2335" s="448">
        <v>179.08</v>
      </c>
      <c r="L2335" s="448">
        <v>358.16</v>
      </c>
      <c r="M2335" s="448">
        <f t="shared" si="72"/>
        <v>-2718.76</v>
      </c>
      <c r="N2335" s="448">
        <f t="shared" si="73"/>
        <v>-88.36</v>
      </c>
      <c r="O2335" s="461"/>
    </row>
    <row r="2336" s="419" customFormat="1" customHeight="1" spans="1:15">
      <c r="A2336" s="443" t="s">
        <v>5349</v>
      </c>
      <c r="B2336" s="444" t="s">
        <v>5350</v>
      </c>
      <c r="C2336" s="445"/>
      <c r="D2336" s="446" t="s">
        <v>679</v>
      </c>
      <c r="E2336" s="446" t="s">
        <v>168</v>
      </c>
      <c r="F2336" s="446" t="s">
        <v>671</v>
      </c>
      <c r="G2336" s="447">
        <v>6</v>
      </c>
      <c r="H2336" s="448">
        <v>170.65</v>
      </c>
      <c r="I2336" s="447">
        <v>1023.92</v>
      </c>
      <c r="J2336" s="460">
        <v>6</v>
      </c>
      <c r="K2336" s="448">
        <v>19.86</v>
      </c>
      <c r="L2336" s="448">
        <v>119.16</v>
      </c>
      <c r="M2336" s="448">
        <f t="shared" si="72"/>
        <v>-904.76</v>
      </c>
      <c r="N2336" s="448">
        <f t="shared" si="73"/>
        <v>-88.36</v>
      </c>
      <c r="O2336" s="461"/>
    </row>
    <row r="2337" s="419" customFormat="1" customHeight="1" spans="1:15">
      <c r="A2337" s="443" t="s">
        <v>5351</v>
      </c>
      <c r="B2337" s="444" t="s">
        <v>5352</v>
      </c>
      <c r="C2337" s="445"/>
      <c r="D2337" s="446" t="s">
        <v>679</v>
      </c>
      <c r="E2337" s="446" t="s">
        <v>168</v>
      </c>
      <c r="F2337" s="446" t="s">
        <v>671</v>
      </c>
      <c r="G2337" s="447">
        <v>2</v>
      </c>
      <c r="H2337" s="448">
        <v>1538.46</v>
      </c>
      <c r="I2337" s="447">
        <v>3076.92</v>
      </c>
      <c r="J2337" s="460">
        <v>2</v>
      </c>
      <c r="K2337" s="448">
        <v>179.08</v>
      </c>
      <c r="L2337" s="448">
        <v>358.16</v>
      </c>
      <c r="M2337" s="448">
        <f t="shared" si="72"/>
        <v>-2718.76</v>
      </c>
      <c r="N2337" s="448">
        <f t="shared" si="73"/>
        <v>-88.36</v>
      </c>
      <c r="O2337" s="461"/>
    </row>
    <row r="2338" s="419" customFormat="1" customHeight="1" spans="1:15">
      <c r="A2338" s="443" t="s">
        <v>5353</v>
      </c>
      <c r="B2338" s="444" t="s">
        <v>5354</v>
      </c>
      <c r="C2338" s="445"/>
      <c r="D2338" s="446" t="s">
        <v>679</v>
      </c>
      <c r="E2338" s="446" t="s">
        <v>672</v>
      </c>
      <c r="F2338" s="446" t="s">
        <v>671</v>
      </c>
      <c r="G2338" s="447">
        <v>3</v>
      </c>
      <c r="H2338" s="448">
        <v>800.45</v>
      </c>
      <c r="I2338" s="447">
        <v>2401.35</v>
      </c>
      <c r="J2338" s="460">
        <v>3</v>
      </c>
      <c r="K2338" s="448">
        <v>224.98</v>
      </c>
      <c r="L2338" s="448">
        <v>674.94</v>
      </c>
      <c r="M2338" s="448">
        <f t="shared" si="72"/>
        <v>-1726.41</v>
      </c>
      <c r="N2338" s="448">
        <f t="shared" si="73"/>
        <v>-71.89</v>
      </c>
      <c r="O2338" s="461"/>
    </row>
    <row r="2339" s="419" customFormat="1" customHeight="1" spans="1:15">
      <c r="A2339" s="443" t="s">
        <v>5355</v>
      </c>
      <c r="B2339" s="444" t="s">
        <v>5356</v>
      </c>
      <c r="C2339" s="445"/>
      <c r="D2339" s="446" t="s">
        <v>679</v>
      </c>
      <c r="E2339" s="446" t="s">
        <v>168</v>
      </c>
      <c r="F2339" s="446" t="s">
        <v>671</v>
      </c>
      <c r="G2339" s="447">
        <v>1</v>
      </c>
      <c r="H2339" s="448">
        <v>1052.13</v>
      </c>
      <c r="I2339" s="447">
        <v>1052.13</v>
      </c>
      <c r="J2339" s="460">
        <v>1</v>
      </c>
      <c r="K2339" s="448">
        <v>122.47</v>
      </c>
      <c r="L2339" s="448">
        <v>122.47</v>
      </c>
      <c r="M2339" s="448">
        <f t="shared" si="72"/>
        <v>-929.66</v>
      </c>
      <c r="N2339" s="448">
        <f t="shared" si="73"/>
        <v>-88.36</v>
      </c>
      <c r="O2339" s="461"/>
    </row>
    <row r="2340" s="419" customFormat="1" customHeight="1" spans="1:15">
      <c r="A2340" s="443" t="s">
        <v>5357</v>
      </c>
      <c r="B2340" s="444" t="s">
        <v>5358</v>
      </c>
      <c r="C2340" s="445"/>
      <c r="D2340" s="446" t="s">
        <v>679</v>
      </c>
      <c r="E2340" s="446" t="s">
        <v>168</v>
      </c>
      <c r="F2340" s="446" t="s">
        <v>671</v>
      </c>
      <c r="G2340" s="447">
        <v>1</v>
      </c>
      <c r="H2340" s="448">
        <v>2624.04</v>
      </c>
      <c r="I2340" s="447">
        <v>2624.04</v>
      </c>
      <c r="J2340" s="460">
        <v>1</v>
      </c>
      <c r="K2340" s="448">
        <v>305.44</v>
      </c>
      <c r="L2340" s="448">
        <v>305.44</v>
      </c>
      <c r="M2340" s="448">
        <f t="shared" si="72"/>
        <v>-2318.6</v>
      </c>
      <c r="N2340" s="448">
        <f t="shared" si="73"/>
        <v>-88.36</v>
      </c>
      <c r="O2340" s="461"/>
    </row>
    <row r="2341" s="419" customFormat="1" customHeight="1" spans="1:15">
      <c r="A2341" s="443" t="s">
        <v>5359</v>
      </c>
      <c r="B2341" s="444" t="s">
        <v>5360</v>
      </c>
      <c r="C2341" s="445"/>
      <c r="D2341" s="446" t="s">
        <v>679</v>
      </c>
      <c r="E2341" s="446" t="s">
        <v>168</v>
      </c>
      <c r="F2341" s="446" t="s">
        <v>671</v>
      </c>
      <c r="G2341" s="447">
        <v>4</v>
      </c>
      <c r="H2341" s="448">
        <v>482.91</v>
      </c>
      <c r="I2341" s="447">
        <v>1931.62</v>
      </c>
      <c r="J2341" s="460">
        <v>4</v>
      </c>
      <c r="K2341" s="448">
        <v>56.21</v>
      </c>
      <c r="L2341" s="448">
        <v>224.84</v>
      </c>
      <c r="M2341" s="448">
        <f t="shared" si="72"/>
        <v>-1706.78</v>
      </c>
      <c r="N2341" s="448">
        <f t="shared" si="73"/>
        <v>-88.36</v>
      </c>
      <c r="O2341" s="461"/>
    </row>
    <row r="2342" s="419" customFormat="1" customHeight="1" spans="1:15">
      <c r="A2342" s="443" t="s">
        <v>5361</v>
      </c>
      <c r="B2342" s="444" t="s">
        <v>5362</v>
      </c>
      <c r="C2342" s="445"/>
      <c r="D2342" s="446" t="s">
        <v>679</v>
      </c>
      <c r="E2342" s="446" t="s">
        <v>168</v>
      </c>
      <c r="F2342" s="446" t="s">
        <v>671</v>
      </c>
      <c r="G2342" s="447">
        <v>1</v>
      </c>
      <c r="H2342" s="448">
        <v>393.16</v>
      </c>
      <c r="I2342" s="447">
        <v>393.16</v>
      </c>
      <c r="J2342" s="460">
        <v>1</v>
      </c>
      <c r="K2342" s="448">
        <v>45.76</v>
      </c>
      <c r="L2342" s="448">
        <v>45.76</v>
      </c>
      <c r="M2342" s="448">
        <f t="shared" si="72"/>
        <v>-347.4</v>
      </c>
      <c r="N2342" s="448">
        <f t="shared" si="73"/>
        <v>-88.36</v>
      </c>
      <c r="O2342" s="461"/>
    </row>
    <row r="2343" s="419" customFormat="1" customHeight="1" spans="1:15">
      <c r="A2343" s="443" t="s">
        <v>5363</v>
      </c>
      <c r="B2343" s="444" t="s">
        <v>5364</v>
      </c>
      <c r="C2343" s="445"/>
      <c r="D2343" s="446" t="s">
        <v>679</v>
      </c>
      <c r="E2343" s="446" t="s">
        <v>168</v>
      </c>
      <c r="F2343" s="446" t="s">
        <v>671</v>
      </c>
      <c r="G2343" s="447">
        <v>2</v>
      </c>
      <c r="H2343" s="448">
        <v>312.82</v>
      </c>
      <c r="I2343" s="447">
        <v>625.64</v>
      </c>
      <c r="J2343" s="460">
        <v>2</v>
      </c>
      <c r="K2343" s="448">
        <v>36.41</v>
      </c>
      <c r="L2343" s="448">
        <v>72.82</v>
      </c>
      <c r="M2343" s="448">
        <f t="shared" si="72"/>
        <v>-552.82</v>
      </c>
      <c r="N2343" s="448">
        <f t="shared" si="73"/>
        <v>-88.36</v>
      </c>
      <c r="O2343" s="461"/>
    </row>
    <row r="2344" s="419" customFormat="1" customHeight="1" spans="1:15">
      <c r="A2344" s="443" t="s">
        <v>5365</v>
      </c>
      <c r="B2344" s="444" t="s">
        <v>5366</v>
      </c>
      <c r="C2344" s="445"/>
      <c r="D2344" s="446" t="s">
        <v>679</v>
      </c>
      <c r="E2344" s="446" t="s">
        <v>168</v>
      </c>
      <c r="F2344" s="446" t="s">
        <v>671</v>
      </c>
      <c r="G2344" s="447">
        <v>3</v>
      </c>
      <c r="H2344" s="448">
        <v>223.93</v>
      </c>
      <c r="I2344" s="447">
        <v>671.79</v>
      </c>
      <c r="J2344" s="460">
        <v>3</v>
      </c>
      <c r="K2344" s="448">
        <v>26.07</v>
      </c>
      <c r="L2344" s="448">
        <v>78.21</v>
      </c>
      <c r="M2344" s="448">
        <f t="shared" si="72"/>
        <v>-593.58</v>
      </c>
      <c r="N2344" s="448">
        <f t="shared" si="73"/>
        <v>-88.36</v>
      </c>
      <c r="O2344" s="461"/>
    </row>
    <row r="2345" s="419" customFormat="1" customHeight="1" spans="1:15">
      <c r="A2345" s="443" t="s">
        <v>5367</v>
      </c>
      <c r="B2345" s="444" t="s">
        <v>5368</v>
      </c>
      <c r="C2345" s="445"/>
      <c r="D2345" s="446" t="s">
        <v>679</v>
      </c>
      <c r="E2345" s="446" t="s">
        <v>168</v>
      </c>
      <c r="F2345" s="446" t="s">
        <v>671</v>
      </c>
      <c r="G2345" s="447">
        <v>2</v>
      </c>
      <c r="H2345" s="448">
        <v>478.64</v>
      </c>
      <c r="I2345" s="447">
        <v>957.28</v>
      </c>
      <c r="J2345" s="460">
        <v>2</v>
      </c>
      <c r="K2345" s="448">
        <v>55.71</v>
      </c>
      <c r="L2345" s="448">
        <v>111.42</v>
      </c>
      <c r="M2345" s="448">
        <f t="shared" si="72"/>
        <v>-845.86</v>
      </c>
      <c r="N2345" s="448">
        <f t="shared" si="73"/>
        <v>-88.36</v>
      </c>
      <c r="O2345" s="461"/>
    </row>
    <row r="2346" s="419" customFormat="1" customHeight="1" spans="1:15">
      <c r="A2346" s="443" t="s">
        <v>5369</v>
      </c>
      <c r="B2346" s="444" t="s">
        <v>5370</v>
      </c>
      <c r="C2346" s="445"/>
      <c r="D2346" s="446" t="s">
        <v>679</v>
      </c>
      <c r="E2346" s="446" t="s">
        <v>168</v>
      </c>
      <c r="F2346" s="446" t="s">
        <v>671</v>
      </c>
      <c r="G2346" s="447">
        <v>1</v>
      </c>
      <c r="H2346" s="448">
        <v>478.64</v>
      </c>
      <c r="I2346" s="447">
        <v>478.64</v>
      </c>
      <c r="J2346" s="460">
        <v>1</v>
      </c>
      <c r="K2346" s="448">
        <v>55.71</v>
      </c>
      <c r="L2346" s="448">
        <v>55.71</v>
      </c>
      <c r="M2346" s="448">
        <f t="shared" si="72"/>
        <v>-422.93</v>
      </c>
      <c r="N2346" s="448">
        <f t="shared" si="73"/>
        <v>-88.36</v>
      </c>
      <c r="O2346" s="461"/>
    </row>
    <row r="2347" s="419" customFormat="1" customHeight="1" spans="1:15">
      <c r="A2347" s="443" t="s">
        <v>5371</v>
      </c>
      <c r="B2347" s="444" t="s">
        <v>5372</v>
      </c>
      <c r="C2347" s="445"/>
      <c r="D2347" s="446" t="s">
        <v>679</v>
      </c>
      <c r="E2347" s="446" t="s">
        <v>168</v>
      </c>
      <c r="F2347" s="446" t="s">
        <v>671</v>
      </c>
      <c r="G2347" s="447">
        <v>4</v>
      </c>
      <c r="H2347" s="448">
        <v>417.38</v>
      </c>
      <c r="I2347" s="447">
        <v>1669.52</v>
      </c>
      <c r="J2347" s="460">
        <v>4</v>
      </c>
      <c r="K2347" s="448">
        <v>48.58</v>
      </c>
      <c r="L2347" s="448">
        <v>194.32</v>
      </c>
      <c r="M2347" s="448">
        <f t="shared" si="72"/>
        <v>-1475.2</v>
      </c>
      <c r="N2347" s="448">
        <f t="shared" si="73"/>
        <v>-88.36</v>
      </c>
      <c r="O2347" s="461"/>
    </row>
    <row r="2348" s="419" customFormat="1" customHeight="1" spans="1:15">
      <c r="A2348" s="443" t="s">
        <v>5373</v>
      </c>
      <c r="B2348" s="444" t="s">
        <v>5374</v>
      </c>
      <c r="C2348" s="445"/>
      <c r="D2348" s="446" t="s">
        <v>679</v>
      </c>
      <c r="E2348" s="446" t="s">
        <v>672</v>
      </c>
      <c r="F2348" s="446" t="s">
        <v>671</v>
      </c>
      <c r="G2348" s="447">
        <v>48</v>
      </c>
      <c r="H2348" s="448">
        <v>3.09</v>
      </c>
      <c r="I2348" s="447">
        <v>148.35</v>
      </c>
      <c r="J2348" s="460">
        <v>48</v>
      </c>
      <c r="K2348" s="448">
        <v>0.87</v>
      </c>
      <c r="L2348" s="448">
        <v>41.76</v>
      </c>
      <c r="M2348" s="448">
        <f t="shared" si="72"/>
        <v>-106.59</v>
      </c>
      <c r="N2348" s="448">
        <f t="shared" si="73"/>
        <v>-71.85</v>
      </c>
      <c r="O2348" s="461"/>
    </row>
    <row r="2349" s="419" customFormat="1" customHeight="1" spans="1:15">
      <c r="A2349" s="443" t="s">
        <v>5375</v>
      </c>
      <c r="B2349" s="444" t="s">
        <v>5376</v>
      </c>
      <c r="C2349" s="445"/>
      <c r="D2349" s="446" t="s">
        <v>679</v>
      </c>
      <c r="E2349" s="446" t="s">
        <v>672</v>
      </c>
      <c r="F2349" s="446" t="s">
        <v>671</v>
      </c>
      <c r="G2349" s="447">
        <v>62</v>
      </c>
      <c r="H2349" s="448">
        <v>3.87</v>
      </c>
      <c r="I2349" s="447">
        <v>240.16</v>
      </c>
      <c r="J2349" s="460">
        <v>62</v>
      </c>
      <c r="K2349" s="448">
        <v>1.09</v>
      </c>
      <c r="L2349" s="448">
        <v>67.58</v>
      </c>
      <c r="M2349" s="448">
        <f t="shared" si="72"/>
        <v>-172.58</v>
      </c>
      <c r="N2349" s="448">
        <f t="shared" si="73"/>
        <v>-71.86</v>
      </c>
      <c r="O2349" s="461"/>
    </row>
    <row r="2350" s="419" customFormat="1" customHeight="1" spans="1:15">
      <c r="A2350" s="443" t="s">
        <v>5377</v>
      </c>
      <c r="B2350" s="444" t="s">
        <v>5378</v>
      </c>
      <c r="C2350" s="445"/>
      <c r="D2350" s="446" t="s">
        <v>679</v>
      </c>
      <c r="E2350" s="446" t="s">
        <v>168</v>
      </c>
      <c r="F2350" s="446" t="s">
        <v>671</v>
      </c>
      <c r="G2350" s="447">
        <v>12</v>
      </c>
      <c r="H2350" s="448">
        <v>2.56</v>
      </c>
      <c r="I2350" s="447">
        <v>30.72</v>
      </c>
      <c r="J2350" s="460">
        <v>12</v>
      </c>
      <c r="K2350" s="448">
        <v>0.3</v>
      </c>
      <c r="L2350" s="448">
        <v>3.6</v>
      </c>
      <c r="M2350" s="448">
        <f t="shared" si="72"/>
        <v>-27.12</v>
      </c>
      <c r="N2350" s="448">
        <f t="shared" si="73"/>
        <v>-88.28</v>
      </c>
      <c r="O2350" s="461"/>
    </row>
    <row r="2351" s="419" customFormat="1" customHeight="1" spans="1:15">
      <c r="A2351" s="443" t="s">
        <v>5379</v>
      </c>
      <c r="B2351" s="444" t="s">
        <v>5380</v>
      </c>
      <c r="C2351" s="445"/>
      <c r="D2351" s="446" t="s">
        <v>679</v>
      </c>
      <c r="E2351" s="446" t="s">
        <v>168</v>
      </c>
      <c r="F2351" s="446" t="s">
        <v>671</v>
      </c>
      <c r="G2351" s="447">
        <v>2</v>
      </c>
      <c r="H2351" s="448">
        <v>3.76</v>
      </c>
      <c r="I2351" s="447">
        <v>7.51</v>
      </c>
      <c r="J2351" s="460">
        <v>2</v>
      </c>
      <c r="K2351" s="448">
        <v>0.44</v>
      </c>
      <c r="L2351" s="448">
        <v>0.88</v>
      </c>
      <c r="M2351" s="448">
        <f t="shared" si="72"/>
        <v>-6.63</v>
      </c>
      <c r="N2351" s="448">
        <f t="shared" si="73"/>
        <v>-88.28</v>
      </c>
      <c r="O2351" s="461"/>
    </row>
    <row r="2352" s="419" customFormat="1" customHeight="1" spans="1:15">
      <c r="A2352" s="443" t="s">
        <v>5381</v>
      </c>
      <c r="B2352" s="444" t="s">
        <v>5382</v>
      </c>
      <c r="C2352" s="445"/>
      <c r="D2352" s="446" t="s">
        <v>679</v>
      </c>
      <c r="E2352" s="446" t="s">
        <v>168</v>
      </c>
      <c r="F2352" s="446" t="s">
        <v>671</v>
      </c>
      <c r="G2352" s="447">
        <v>16</v>
      </c>
      <c r="H2352" s="448">
        <v>3.42</v>
      </c>
      <c r="I2352" s="447">
        <v>54.72</v>
      </c>
      <c r="J2352" s="460">
        <v>16</v>
      </c>
      <c r="K2352" s="448">
        <v>0.4</v>
      </c>
      <c r="L2352" s="448">
        <v>6.4</v>
      </c>
      <c r="M2352" s="448">
        <f t="shared" si="72"/>
        <v>-48.32</v>
      </c>
      <c r="N2352" s="448">
        <f t="shared" si="73"/>
        <v>-88.3</v>
      </c>
      <c r="O2352" s="461"/>
    </row>
    <row r="2353" s="419" customFormat="1" customHeight="1" spans="1:15">
      <c r="A2353" s="443" t="s">
        <v>5383</v>
      </c>
      <c r="B2353" s="444" t="s">
        <v>5384</v>
      </c>
      <c r="C2353" s="445"/>
      <c r="D2353" s="446" t="s">
        <v>679</v>
      </c>
      <c r="E2353" s="446" t="s">
        <v>168</v>
      </c>
      <c r="F2353" s="446" t="s">
        <v>671</v>
      </c>
      <c r="G2353" s="447">
        <v>36</v>
      </c>
      <c r="H2353" s="448">
        <v>6.11</v>
      </c>
      <c r="I2353" s="447">
        <v>219.93</v>
      </c>
      <c r="J2353" s="460">
        <v>36</v>
      </c>
      <c r="K2353" s="448">
        <v>0.71</v>
      </c>
      <c r="L2353" s="448">
        <v>25.56</v>
      </c>
      <c r="M2353" s="448">
        <f t="shared" si="72"/>
        <v>-194.37</v>
      </c>
      <c r="N2353" s="448">
        <f t="shared" si="73"/>
        <v>-88.38</v>
      </c>
      <c r="O2353" s="461"/>
    </row>
    <row r="2354" s="419" customFormat="1" customHeight="1" spans="1:15">
      <c r="A2354" s="443" t="s">
        <v>5385</v>
      </c>
      <c r="B2354" s="444" t="s">
        <v>5386</v>
      </c>
      <c r="C2354" s="445"/>
      <c r="D2354" s="446" t="s">
        <v>679</v>
      </c>
      <c r="E2354" s="446" t="s">
        <v>672</v>
      </c>
      <c r="F2354" s="446" t="s">
        <v>671</v>
      </c>
      <c r="G2354" s="447">
        <v>8</v>
      </c>
      <c r="H2354" s="448">
        <v>10.62</v>
      </c>
      <c r="I2354" s="447">
        <v>84.95</v>
      </c>
      <c r="J2354" s="460">
        <v>8</v>
      </c>
      <c r="K2354" s="448">
        <v>2.98</v>
      </c>
      <c r="L2354" s="448">
        <v>23.84</v>
      </c>
      <c r="M2354" s="448">
        <f t="shared" si="72"/>
        <v>-61.11</v>
      </c>
      <c r="N2354" s="448">
        <f t="shared" si="73"/>
        <v>-71.94</v>
      </c>
      <c r="O2354" s="461"/>
    </row>
    <row r="2355" s="419" customFormat="1" customHeight="1" spans="1:15">
      <c r="A2355" s="443" t="s">
        <v>5387</v>
      </c>
      <c r="B2355" s="444" t="s">
        <v>5388</v>
      </c>
      <c r="C2355" s="445"/>
      <c r="D2355" s="446" t="s">
        <v>679</v>
      </c>
      <c r="E2355" s="446" t="s">
        <v>168</v>
      </c>
      <c r="F2355" s="446" t="s">
        <v>671</v>
      </c>
      <c r="G2355" s="447">
        <v>4</v>
      </c>
      <c r="H2355" s="448">
        <v>61.82</v>
      </c>
      <c r="I2355" s="447">
        <v>247.28</v>
      </c>
      <c r="J2355" s="460">
        <v>4</v>
      </c>
      <c r="K2355" s="448">
        <v>7.2</v>
      </c>
      <c r="L2355" s="448">
        <v>28.8</v>
      </c>
      <c r="M2355" s="448">
        <f t="shared" si="72"/>
        <v>-218.48</v>
      </c>
      <c r="N2355" s="448">
        <f t="shared" si="73"/>
        <v>-88.35</v>
      </c>
      <c r="O2355" s="461"/>
    </row>
    <row r="2356" s="419" customFormat="1" customHeight="1" spans="1:15">
      <c r="A2356" s="443" t="s">
        <v>5389</v>
      </c>
      <c r="B2356" s="444" t="s">
        <v>5390</v>
      </c>
      <c r="C2356" s="445"/>
      <c r="D2356" s="446" t="s">
        <v>679</v>
      </c>
      <c r="E2356" s="446" t="s">
        <v>168</v>
      </c>
      <c r="F2356" s="446" t="s">
        <v>671</v>
      </c>
      <c r="G2356" s="447">
        <v>2</v>
      </c>
      <c r="H2356" s="448">
        <v>71.36</v>
      </c>
      <c r="I2356" s="447">
        <v>142.72</v>
      </c>
      <c r="J2356" s="460">
        <v>2</v>
      </c>
      <c r="K2356" s="448">
        <v>8.31</v>
      </c>
      <c r="L2356" s="448">
        <v>16.62</v>
      </c>
      <c r="M2356" s="448">
        <f t="shared" si="72"/>
        <v>-126.1</v>
      </c>
      <c r="N2356" s="448">
        <f t="shared" si="73"/>
        <v>-88.35</v>
      </c>
      <c r="O2356" s="461"/>
    </row>
    <row r="2357" s="419" customFormat="1" customHeight="1" spans="1:15">
      <c r="A2357" s="443" t="s">
        <v>5391</v>
      </c>
      <c r="B2357" s="444" t="s">
        <v>5392</v>
      </c>
      <c r="C2357" s="445"/>
      <c r="D2357" s="446" t="s">
        <v>679</v>
      </c>
      <c r="E2357" s="446" t="s">
        <v>168</v>
      </c>
      <c r="F2357" s="446" t="s">
        <v>671</v>
      </c>
      <c r="G2357" s="447">
        <v>20</v>
      </c>
      <c r="H2357" s="448">
        <v>88.45</v>
      </c>
      <c r="I2357" s="447">
        <v>1768.95</v>
      </c>
      <c r="J2357" s="460">
        <v>20</v>
      </c>
      <c r="K2357" s="448">
        <v>10.3</v>
      </c>
      <c r="L2357" s="448">
        <v>206</v>
      </c>
      <c r="M2357" s="448">
        <f t="shared" si="72"/>
        <v>-1562.95</v>
      </c>
      <c r="N2357" s="448">
        <f t="shared" si="73"/>
        <v>-88.35</v>
      </c>
      <c r="O2357" s="461"/>
    </row>
    <row r="2358" s="419" customFormat="1" customHeight="1" spans="1:15">
      <c r="A2358" s="443" t="s">
        <v>5393</v>
      </c>
      <c r="B2358" s="444" t="s">
        <v>5394</v>
      </c>
      <c r="C2358" s="445"/>
      <c r="D2358" s="446" t="s">
        <v>679</v>
      </c>
      <c r="E2358" s="446" t="s">
        <v>168</v>
      </c>
      <c r="F2358" s="446" t="s">
        <v>671</v>
      </c>
      <c r="G2358" s="447">
        <v>1</v>
      </c>
      <c r="H2358" s="448">
        <v>290.6</v>
      </c>
      <c r="I2358" s="447">
        <v>290.6</v>
      </c>
      <c r="J2358" s="460">
        <v>1</v>
      </c>
      <c r="K2358" s="448">
        <v>33.83</v>
      </c>
      <c r="L2358" s="448">
        <v>33.83</v>
      </c>
      <c r="M2358" s="448">
        <f t="shared" si="72"/>
        <v>-256.77</v>
      </c>
      <c r="N2358" s="448">
        <f t="shared" si="73"/>
        <v>-88.36</v>
      </c>
      <c r="O2358" s="461"/>
    </row>
    <row r="2359" s="419" customFormat="1" customHeight="1" spans="1:15">
      <c r="A2359" s="443" t="s">
        <v>5395</v>
      </c>
      <c r="B2359" s="444" t="s">
        <v>5396</v>
      </c>
      <c r="C2359" s="445"/>
      <c r="D2359" s="446" t="s">
        <v>679</v>
      </c>
      <c r="E2359" s="446" t="s">
        <v>168</v>
      </c>
      <c r="F2359" s="446" t="s">
        <v>671</v>
      </c>
      <c r="G2359" s="447">
        <v>1</v>
      </c>
      <c r="H2359" s="448">
        <v>239.31</v>
      </c>
      <c r="I2359" s="447">
        <v>239.31</v>
      </c>
      <c r="J2359" s="460">
        <v>1</v>
      </c>
      <c r="K2359" s="448">
        <v>27.86</v>
      </c>
      <c r="L2359" s="448">
        <v>27.86</v>
      </c>
      <c r="M2359" s="448">
        <f t="shared" si="72"/>
        <v>-211.45</v>
      </c>
      <c r="N2359" s="448">
        <f t="shared" si="73"/>
        <v>-88.36</v>
      </c>
      <c r="O2359" s="461"/>
    </row>
    <row r="2360" s="419" customFormat="1" customHeight="1" spans="1:15">
      <c r="A2360" s="443" t="s">
        <v>5397</v>
      </c>
      <c r="B2360" s="444" t="s">
        <v>5398</v>
      </c>
      <c r="C2360" s="445"/>
      <c r="D2360" s="446" t="s">
        <v>679</v>
      </c>
      <c r="E2360" s="446" t="s">
        <v>168</v>
      </c>
      <c r="F2360" s="446" t="s">
        <v>671</v>
      </c>
      <c r="G2360" s="447">
        <v>2</v>
      </c>
      <c r="H2360" s="448">
        <v>324.79</v>
      </c>
      <c r="I2360" s="447">
        <v>649.57</v>
      </c>
      <c r="J2360" s="460">
        <v>2</v>
      </c>
      <c r="K2360" s="448">
        <v>37.81</v>
      </c>
      <c r="L2360" s="448">
        <v>75.62</v>
      </c>
      <c r="M2360" s="448">
        <f t="shared" si="72"/>
        <v>-573.95</v>
      </c>
      <c r="N2360" s="448">
        <f t="shared" si="73"/>
        <v>-88.36</v>
      </c>
      <c r="O2360" s="461"/>
    </row>
    <row r="2361" s="419" customFormat="1" customHeight="1" spans="1:15">
      <c r="A2361" s="443" t="s">
        <v>5399</v>
      </c>
      <c r="B2361" s="444" t="s">
        <v>5400</v>
      </c>
      <c r="C2361" s="445"/>
      <c r="D2361" s="446" t="s">
        <v>679</v>
      </c>
      <c r="E2361" s="446" t="s">
        <v>672</v>
      </c>
      <c r="F2361" s="446" t="s">
        <v>671</v>
      </c>
      <c r="G2361" s="447">
        <v>2</v>
      </c>
      <c r="H2361" s="448">
        <v>351.33</v>
      </c>
      <c r="I2361" s="447">
        <v>702.65</v>
      </c>
      <c r="J2361" s="460">
        <v>2</v>
      </c>
      <c r="K2361" s="448">
        <v>98.75</v>
      </c>
      <c r="L2361" s="448">
        <v>197.5</v>
      </c>
      <c r="M2361" s="448">
        <f t="shared" si="72"/>
        <v>-505.15</v>
      </c>
      <c r="N2361" s="448">
        <f t="shared" si="73"/>
        <v>-71.89</v>
      </c>
      <c r="O2361" s="461"/>
    </row>
    <row r="2362" s="419" customFormat="1" customHeight="1" spans="1:15">
      <c r="A2362" s="443" t="s">
        <v>5401</v>
      </c>
      <c r="B2362" s="444" t="s">
        <v>5402</v>
      </c>
      <c r="C2362" s="445"/>
      <c r="D2362" s="446" t="s">
        <v>4488</v>
      </c>
      <c r="E2362" s="446" t="s">
        <v>672</v>
      </c>
      <c r="F2362" s="446" t="s">
        <v>671</v>
      </c>
      <c r="G2362" s="447">
        <v>8</v>
      </c>
      <c r="H2362" s="448">
        <v>1.24</v>
      </c>
      <c r="I2362" s="447">
        <v>9.88</v>
      </c>
      <c r="J2362" s="460">
        <v>8</v>
      </c>
      <c r="K2362" s="448">
        <v>0.35</v>
      </c>
      <c r="L2362" s="448">
        <v>2.8</v>
      </c>
      <c r="M2362" s="448">
        <f t="shared" si="72"/>
        <v>-7.08</v>
      </c>
      <c r="N2362" s="448">
        <f t="shared" si="73"/>
        <v>-71.66</v>
      </c>
      <c r="O2362" s="461"/>
    </row>
    <row r="2363" s="419" customFormat="1" customHeight="1" spans="1:15">
      <c r="A2363" s="443" t="s">
        <v>5403</v>
      </c>
      <c r="B2363" s="444" t="s">
        <v>5404</v>
      </c>
      <c r="C2363" s="445"/>
      <c r="D2363" s="446" t="s">
        <v>679</v>
      </c>
      <c r="E2363" s="446" t="s">
        <v>168</v>
      </c>
      <c r="F2363" s="446" t="s">
        <v>671</v>
      </c>
      <c r="G2363" s="447">
        <v>2</v>
      </c>
      <c r="H2363" s="448">
        <v>456.41</v>
      </c>
      <c r="I2363" s="447">
        <v>912.82</v>
      </c>
      <c r="J2363" s="460">
        <v>2</v>
      </c>
      <c r="K2363" s="448">
        <v>53.13</v>
      </c>
      <c r="L2363" s="448">
        <v>106.26</v>
      </c>
      <c r="M2363" s="448">
        <f t="shared" si="72"/>
        <v>-806.56</v>
      </c>
      <c r="N2363" s="448">
        <f t="shared" si="73"/>
        <v>-88.36</v>
      </c>
      <c r="O2363" s="461"/>
    </row>
    <row r="2364" s="419" customFormat="1" customHeight="1" spans="1:15">
      <c r="A2364" s="443" t="s">
        <v>5405</v>
      </c>
      <c r="B2364" s="444" t="s">
        <v>5406</v>
      </c>
      <c r="C2364" s="445"/>
      <c r="D2364" s="446" t="s">
        <v>684</v>
      </c>
      <c r="E2364" s="446" t="s">
        <v>168</v>
      </c>
      <c r="F2364" s="446" t="s">
        <v>671</v>
      </c>
      <c r="G2364" s="447">
        <v>3</v>
      </c>
      <c r="H2364" s="448">
        <v>131.63</v>
      </c>
      <c r="I2364" s="447">
        <v>394.89</v>
      </c>
      <c r="J2364" s="460">
        <v>3</v>
      </c>
      <c r="K2364" s="448">
        <v>15.32</v>
      </c>
      <c r="L2364" s="448">
        <v>45.96</v>
      </c>
      <c r="M2364" s="448">
        <f t="shared" si="72"/>
        <v>-348.93</v>
      </c>
      <c r="N2364" s="448">
        <f t="shared" si="73"/>
        <v>-88.36</v>
      </c>
      <c r="O2364" s="461"/>
    </row>
    <row r="2365" s="419" customFormat="1" customHeight="1" spans="1:15">
      <c r="A2365" s="443" t="s">
        <v>5407</v>
      </c>
      <c r="B2365" s="444" t="s">
        <v>5408</v>
      </c>
      <c r="C2365" s="445"/>
      <c r="D2365" s="446" t="s">
        <v>703</v>
      </c>
      <c r="E2365" s="446" t="s">
        <v>168</v>
      </c>
      <c r="F2365" s="446" t="s">
        <v>671</v>
      </c>
      <c r="G2365" s="447">
        <v>3</v>
      </c>
      <c r="H2365" s="448">
        <v>172.96</v>
      </c>
      <c r="I2365" s="447">
        <v>518.88</v>
      </c>
      <c r="J2365" s="460">
        <v>3</v>
      </c>
      <c r="K2365" s="448">
        <v>10.07</v>
      </c>
      <c r="L2365" s="448">
        <v>30.21</v>
      </c>
      <c r="M2365" s="448">
        <f t="shared" si="72"/>
        <v>-488.67</v>
      </c>
      <c r="N2365" s="448">
        <f t="shared" si="73"/>
        <v>-94.18</v>
      </c>
      <c r="O2365" s="461"/>
    </row>
    <row r="2366" s="419" customFormat="1" customHeight="1" spans="1:15">
      <c r="A2366" s="443" t="s">
        <v>5409</v>
      </c>
      <c r="B2366" s="444" t="s">
        <v>5410</v>
      </c>
      <c r="C2366" s="445"/>
      <c r="D2366" s="446" t="s">
        <v>1934</v>
      </c>
      <c r="E2366" s="446" t="s">
        <v>168</v>
      </c>
      <c r="F2366" s="446" t="s">
        <v>671</v>
      </c>
      <c r="G2366" s="447">
        <v>41.5</v>
      </c>
      <c r="H2366" s="448">
        <v>29.06</v>
      </c>
      <c r="I2366" s="447">
        <v>1205.98</v>
      </c>
      <c r="J2366" s="460">
        <v>41.5</v>
      </c>
      <c r="K2366" s="448">
        <v>1.69</v>
      </c>
      <c r="L2366" s="448">
        <v>70.14</v>
      </c>
      <c r="M2366" s="448">
        <f t="shared" si="72"/>
        <v>-1135.84</v>
      </c>
      <c r="N2366" s="448">
        <f t="shared" si="73"/>
        <v>-94.18</v>
      </c>
      <c r="O2366" s="461"/>
    </row>
    <row r="2367" s="419" customFormat="1" customHeight="1" spans="1:15">
      <c r="A2367" s="443" t="s">
        <v>5411</v>
      </c>
      <c r="B2367" s="444" t="s">
        <v>5412</v>
      </c>
      <c r="C2367" s="445"/>
      <c r="D2367" s="446" t="s">
        <v>1934</v>
      </c>
      <c r="E2367" s="446" t="s">
        <v>168</v>
      </c>
      <c r="F2367" s="446" t="s">
        <v>671</v>
      </c>
      <c r="G2367" s="447">
        <v>4</v>
      </c>
      <c r="H2367" s="448">
        <v>9.91</v>
      </c>
      <c r="I2367" s="447">
        <v>39.65</v>
      </c>
      <c r="J2367" s="460">
        <v>4</v>
      </c>
      <c r="K2367" s="448">
        <v>1.15</v>
      </c>
      <c r="L2367" s="448">
        <v>4.6</v>
      </c>
      <c r="M2367" s="448">
        <f t="shared" si="72"/>
        <v>-35.05</v>
      </c>
      <c r="N2367" s="448">
        <f t="shared" si="73"/>
        <v>-88.4</v>
      </c>
      <c r="O2367" s="461"/>
    </row>
    <row r="2368" s="419" customFormat="1" customHeight="1" spans="1:15">
      <c r="A2368" s="443" t="s">
        <v>5413</v>
      </c>
      <c r="B2368" s="444" t="s">
        <v>5414</v>
      </c>
      <c r="C2368" s="445"/>
      <c r="D2368" s="446" t="s">
        <v>679</v>
      </c>
      <c r="E2368" s="446" t="s">
        <v>168</v>
      </c>
      <c r="F2368" s="446" t="s">
        <v>671</v>
      </c>
      <c r="G2368" s="447">
        <v>8</v>
      </c>
      <c r="H2368" s="448">
        <v>7.69</v>
      </c>
      <c r="I2368" s="447">
        <v>61.54</v>
      </c>
      <c r="J2368" s="460">
        <v>8</v>
      </c>
      <c r="K2368" s="448">
        <v>0.9</v>
      </c>
      <c r="L2368" s="448">
        <v>7.2</v>
      </c>
      <c r="M2368" s="448">
        <f t="shared" si="72"/>
        <v>-54.34</v>
      </c>
      <c r="N2368" s="448">
        <f t="shared" si="73"/>
        <v>-88.3</v>
      </c>
      <c r="O2368" s="461"/>
    </row>
    <row r="2369" s="419" customFormat="1" customHeight="1" spans="1:15">
      <c r="A2369" s="443" t="s">
        <v>5415</v>
      </c>
      <c r="B2369" s="444" t="s">
        <v>5416</v>
      </c>
      <c r="C2369" s="445"/>
      <c r="D2369" s="446" t="s">
        <v>2996</v>
      </c>
      <c r="E2369" s="446" t="s">
        <v>168</v>
      </c>
      <c r="F2369" s="446" t="s">
        <v>671</v>
      </c>
      <c r="G2369" s="447">
        <v>4.15</v>
      </c>
      <c r="H2369" s="448">
        <v>8.97</v>
      </c>
      <c r="I2369" s="447">
        <v>37.2</v>
      </c>
      <c r="J2369" s="460">
        <v>4.15</v>
      </c>
      <c r="K2369" s="448">
        <v>1.04</v>
      </c>
      <c r="L2369" s="448">
        <v>4.32</v>
      </c>
      <c r="M2369" s="448">
        <f t="shared" si="72"/>
        <v>-32.88</v>
      </c>
      <c r="N2369" s="448">
        <f t="shared" si="73"/>
        <v>-88.39</v>
      </c>
      <c r="O2369" s="461"/>
    </row>
    <row r="2370" s="419" customFormat="1" customHeight="1" spans="1:15">
      <c r="A2370" s="443" t="s">
        <v>5417</v>
      </c>
      <c r="B2370" s="444" t="s">
        <v>5418</v>
      </c>
      <c r="C2370" s="445"/>
      <c r="D2370" s="446" t="s">
        <v>679</v>
      </c>
      <c r="E2370" s="446" t="s">
        <v>168</v>
      </c>
      <c r="F2370" s="446" t="s">
        <v>671</v>
      </c>
      <c r="G2370" s="447">
        <v>3</v>
      </c>
      <c r="H2370" s="448">
        <v>13.42</v>
      </c>
      <c r="I2370" s="447">
        <v>40.27</v>
      </c>
      <c r="J2370" s="460">
        <v>3</v>
      </c>
      <c r="K2370" s="448">
        <v>1.56</v>
      </c>
      <c r="L2370" s="448">
        <v>4.68</v>
      </c>
      <c r="M2370" s="448">
        <f t="shared" si="72"/>
        <v>-35.59</v>
      </c>
      <c r="N2370" s="448">
        <f t="shared" si="73"/>
        <v>-88.38</v>
      </c>
      <c r="O2370" s="461"/>
    </row>
    <row r="2371" s="419" customFormat="1" customHeight="1" spans="1:15">
      <c r="A2371" s="443" t="s">
        <v>5419</v>
      </c>
      <c r="B2371" s="444" t="s">
        <v>5420</v>
      </c>
      <c r="C2371" s="445"/>
      <c r="D2371" s="446" t="s">
        <v>679</v>
      </c>
      <c r="E2371" s="446" t="s">
        <v>672</v>
      </c>
      <c r="F2371" s="446" t="s">
        <v>671</v>
      </c>
      <c r="G2371" s="447">
        <v>1</v>
      </c>
      <c r="H2371" s="448">
        <v>24.78</v>
      </c>
      <c r="I2371" s="447">
        <v>24.78</v>
      </c>
      <c r="J2371" s="460">
        <v>1</v>
      </c>
      <c r="K2371" s="448">
        <v>6.97</v>
      </c>
      <c r="L2371" s="448">
        <v>6.97</v>
      </c>
      <c r="M2371" s="448">
        <f t="shared" si="72"/>
        <v>-17.81</v>
      </c>
      <c r="N2371" s="448">
        <f t="shared" si="73"/>
        <v>-71.87</v>
      </c>
      <c r="O2371" s="461"/>
    </row>
    <row r="2372" s="419" customFormat="1" customHeight="1" spans="1:15">
      <c r="A2372" s="443" t="s">
        <v>5421</v>
      </c>
      <c r="B2372" s="444" t="s">
        <v>5422</v>
      </c>
      <c r="C2372" s="445"/>
      <c r="D2372" s="446" t="s">
        <v>679</v>
      </c>
      <c r="E2372" s="446" t="s">
        <v>168</v>
      </c>
      <c r="F2372" s="446" t="s">
        <v>671</v>
      </c>
      <c r="G2372" s="447">
        <v>12</v>
      </c>
      <c r="H2372" s="448">
        <v>50</v>
      </c>
      <c r="I2372" s="447">
        <v>600</v>
      </c>
      <c r="J2372" s="460">
        <v>12</v>
      </c>
      <c r="K2372" s="448">
        <v>5.82</v>
      </c>
      <c r="L2372" s="448">
        <v>69.84</v>
      </c>
      <c r="M2372" s="448">
        <f t="shared" si="72"/>
        <v>-530.16</v>
      </c>
      <c r="N2372" s="448">
        <f t="shared" si="73"/>
        <v>-88.36</v>
      </c>
      <c r="O2372" s="461"/>
    </row>
    <row r="2373" s="419" customFormat="1" customHeight="1" spans="1:15">
      <c r="A2373" s="443" t="s">
        <v>5423</v>
      </c>
      <c r="B2373" s="444" t="s">
        <v>5424</v>
      </c>
      <c r="C2373" s="445"/>
      <c r="D2373" s="446" t="s">
        <v>679</v>
      </c>
      <c r="E2373" s="446" t="s">
        <v>168</v>
      </c>
      <c r="F2373" s="446" t="s">
        <v>671</v>
      </c>
      <c r="G2373" s="447">
        <v>2</v>
      </c>
      <c r="H2373" s="448">
        <v>401.71</v>
      </c>
      <c r="I2373" s="447">
        <v>803.42</v>
      </c>
      <c r="J2373" s="460">
        <v>2</v>
      </c>
      <c r="K2373" s="448">
        <v>46.76</v>
      </c>
      <c r="L2373" s="448">
        <v>93.52</v>
      </c>
      <c r="M2373" s="448">
        <f t="shared" si="72"/>
        <v>-709.9</v>
      </c>
      <c r="N2373" s="448">
        <f t="shared" si="73"/>
        <v>-88.36</v>
      </c>
      <c r="O2373" s="461"/>
    </row>
    <row r="2374" s="419" customFormat="1" customHeight="1" spans="1:15">
      <c r="A2374" s="443" t="s">
        <v>5425</v>
      </c>
      <c r="B2374" s="444" t="s">
        <v>5426</v>
      </c>
      <c r="C2374" s="445"/>
      <c r="D2374" s="446" t="s">
        <v>679</v>
      </c>
      <c r="E2374" s="446" t="s">
        <v>168</v>
      </c>
      <c r="F2374" s="446" t="s">
        <v>671</v>
      </c>
      <c r="G2374" s="447">
        <v>3</v>
      </c>
      <c r="H2374" s="448">
        <v>163.79</v>
      </c>
      <c r="I2374" s="447">
        <v>491.38</v>
      </c>
      <c r="J2374" s="460">
        <v>3</v>
      </c>
      <c r="K2374" s="448">
        <v>19.07</v>
      </c>
      <c r="L2374" s="448">
        <v>57.21</v>
      </c>
      <c r="M2374" s="448">
        <f t="shared" si="72"/>
        <v>-434.17</v>
      </c>
      <c r="N2374" s="448">
        <f t="shared" si="73"/>
        <v>-88.36</v>
      </c>
      <c r="O2374" s="461"/>
    </row>
    <row r="2375" s="419" customFormat="1" customHeight="1" spans="1:15">
      <c r="A2375" s="443" t="s">
        <v>5427</v>
      </c>
      <c r="B2375" s="444" t="s">
        <v>5428</v>
      </c>
      <c r="C2375" s="445"/>
      <c r="D2375" s="446" t="s">
        <v>679</v>
      </c>
      <c r="E2375" s="446" t="s">
        <v>168</v>
      </c>
      <c r="F2375" s="446" t="s">
        <v>671</v>
      </c>
      <c r="G2375" s="447">
        <v>1</v>
      </c>
      <c r="H2375" s="448">
        <v>470.08</v>
      </c>
      <c r="I2375" s="447">
        <v>470.08</v>
      </c>
      <c r="J2375" s="460">
        <v>1</v>
      </c>
      <c r="K2375" s="448">
        <v>54.72</v>
      </c>
      <c r="L2375" s="448">
        <v>54.72</v>
      </c>
      <c r="M2375" s="448">
        <f t="shared" si="72"/>
        <v>-415.36</v>
      </c>
      <c r="N2375" s="448">
        <f t="shared" si="73"/>
        <v>-88.36</v>
      </c>
      <c r="O2375" s="461"/>
    </row>
    <row r="2376" s="419" customFormat="1" customHeight="1" spans="1:15">
      <c r="A2376" s="443" t="s">
        <v>5429</v>
      </c>
      <c r="B2376" s="444" t="s">
        <v>5430</v>
      </c>
      <c r="C2376" s="445"/>
      <c r="D2376" s="446" t="s">
        <v>679</v>
      </c>
      <c r="E2376" s="446" t="s">
        <v>168</v>
      </c>
      <c r="F2376" s="446" t="s">
        <v>671</v>
      </c>
      <c r="G2376" s="447">
        <v>2</v>
      </c>
      <c r="H2376" s="448">
        <v>146.56</v>
      </c>
      <c r="I2376" s="447">
        <v>293.11</v>
      </c>
      <c r="J2376" s="460">
        <v>2</v>
      </c>
      <c r="K2376" s="448">
        <v>17.06</v>
      </c>
      <c r="L2376" s="448">
        <v>34.12</v>
      </c>
      <c r="M2376" s="448">
        <f t="shared" ref="M2376:M2439" si="74">L2376-I2376</f>
        <v>-258.99</v>
      </c>
      <c r="N2376" s="448">
        <f t="shared" ref="N2376:N2439" si="75">IF(I2376=0,0,ROUND(M2376/I2376*100,2))</f>
        <v>-88.36</v>
      </c>
      <c r="O2376" s="461"/>
    </row>
    <row r="2377" s="419" customFormat="1" customHeight="1" spans="1:15">
      <c r="A2377" s="443" t="s">
        <v>5431</v>
      </c>
      <c r="B2377" s="444" t="s">
        <v>5432</v>
      </c>
      <c r="C2377" s="445"/>
      <c r="D2377" s="446" t="s">
        <v>679</v>
      </c>
      <c r="E2377" s="446" t="s">
        <v>168</v>
      </c>
      <c r="F2377" s="446" t="s">
        <v>671</v>
      </c>
      <c r="G2377" s="447">
        <v>2</v>
      </c>
      <c r="H2377" s="448">
        <v>21.55</v>
      </c>
      <c r="I2377" s="447">
        <v>43.1</v>
      </c>
      <c r="J2377" s="460">
        <v>2</v>
      </c>
      <c r="K2377" s="448">
        <v>2.51</v>
      </c>
      <c r="L2377" s="448">
        <v>5.02</v>
      </c>
      <c r="M2377" s="448">
        <f t="shared" si="74"/>
        <v>-38.08</v>
      </c>
      <c r="N2377" s="448">
        <f t="shared" si="75"/>
        <v>-88.35</v>
      </c>
      <c r="O2377" s="461"/>
    </row>
    <row r="2378" s="419" customFormat="1" customHeight="1" spans="1:15">
      <c r="A2378" s="443" t="s">
        <v>5433</v>
      </c>
      <c r="B2378" s="444" t="s">
        <v>5434</v>
      </c>
      <c r="C2378" s="445"/>
      <c r="D2378" s="446" t="s">
        <v>684</v>
      </c>
      <c r="E2378" s="446" t="s">
        <v>168</v>
      </c>
      <c r="F2378" s="446" t="s">
        <v>671</v>
      </c>
      <c r="G2378" s="447">
        <v>90</v>
      </c>
      <c r="H2378" s="448">
        <v>2.31</v>
      </c>
      <c r="I2378" s="447">
        <v>208.18</v>
      </c>
      <c r="J2378" s="460">
        <v>90</v>
      </c>
      <c r="K2378" s="448">
        <v>0.27</v>
      </c>
      <c r="L2378" s="448">
        <v>24.3</v>
      </c>
      <c r="M2378" s="448">
        <f t="shared" si="74"/>
        <v>-183.88</v>
      </c>
      <c r="N2378" s="448">
        <f t="shared" si="75"/>
        <v>-88.33</v>
      </c>
      <c r="O2378" s="461"/>
    </row>
    <row r="2379" s="419" customFormat="1" customHeight="1" spans="1:15">
      <c r="A2379" s="443" t="s">
        <v>5435</v>
      </c>
      <c r="B2379" s="444" t="s">
        <v>5436</v>
      </c>
      <c r="C2379" s="445"/>
      <c r="D2379" s="446" t="s">
        <v>679</v>
      </c>
      <c r="E2379" s="446" t="s">
        <v>168</v>
      </c>
      <c r="F2379" s="446" t="s">
        <v>671</v>
      </c>
      <c r="G2379" s="447">
        <v>2</v>
      </c>
      <c r="H2379" s="448">
        <v>68.97</v>
      </c>
      <c r="I2379" s="447">
        <v>137.93</v>
      </c>
      <c r="J2379" s="460">
        <v>2</v>
      </c>
      <c r="K2379" s="448">
        <v>8.03</v>
      </c>
      <c r="L2379" s="448">
        <v>16.06</v>
      </c>
      <c r="M2379" s="448">
        <f t="shared" si="74"/>
        <v>-121.87</v>
      </c>
      <c r="N2379" s="448">
        <f t="shared" si="75"/>
        <v>-88.36</v>
      </c>
      <c r="O2379" s="461"/>
    </row>
    <row r="2380" s="419" customFormat="1" customHeight="1" spans="1:15">
      <c r="A2380" s="443" t="s">
        <v>5437</v>
      </c>
      <c r="B2380" s="444" t="s">
        <v>5438</v>
      </c>
      <c r="C2380" s="445"/>
      <c r="D2380" s="446" t="s">
        <v>679</v>
      </c>
      <c r="E2380" s="446" t="s">
        <v>168</v>
      </c>
      <c r="F2380" s="446" t="s">
        <v>671</v>
      </c>
      <c r="G2380" s="447">
        <v>20</v>
      </c>
      <c r="H2380" s="448">
        <v>12.07</v>
      </c>
      <c r="I2380" s="447">
        <v>241.38</v>
      </c>
      <c r="J2380" s="460">
        <v>20</v>
      </c>
      <c r="K2380" s="448">
        <v>1.41</v>
      </c>
      <c r="L2380" s="448">
        <v>28.2</v>
      </c>
      <c r="M2380" s="448">
        <f t="shared" si="74"/>
        <v>-213.18</v>
      </c>
      <c r="N2380" s="448">
        <f t="shared" si="75"/>
        <v>-88.32</v>
      </c>
      <c r="O2380" s="461"/>
    </row>
    <row r="2381" s="419" customFormat="1" customHeight="1" spans="1:15">
      <c r="A2381" s="443" t="s">
        <v>5439</v>
      </c>
      <c r="B2381" s="444" t="s">
        <v>5440</v>
      </c>
      <c r="C2381" s="445"/>
      <c r="D2381" s="446" t="s">
        <v>679</v>
      </c>
      <c r="E2381" s="446" t="s">
        <v>168</v>
      </c>
      <c r="F2381" s="446" t="s">
        <v>671</v>
      </c>
      <c r="G2381" s="447">
        <v>20</v>
      </c>
      <c r="H2381" s="448">
        <v>4.31</v>
      </c>
      <c r="I2381" s="447">
        <v>86.21</v>
      </c>
      <c r="J2381" s="460">
        <v>20</v>
      </c>
      <c r="K2381" s="448">
        <v>0.5</v>
      </c>
      <c r="L2381" s="448">
        <v>10</v>
      </c>
      <c r="M2381" s="448">
        <f t="shared" si="74"/>
        <v>-76.21</v>
      </c>
      <c r="N2381" s="448">
        <f t="shared" si="75"/>
        <v>-88.4</v>
      </c>
      <c r="O2381" s="461"/>
    </row>
    <row r="2382" s="419" customFormat="1" customHeight="1" spans="1:15">
      <c r="A2382" s="443" t="s">
        <v>5441</v>
      </c>
      <c r="B2382" s="444" t="s">
        <v>5442</v>
      </c>
      <c r="C2382" s="445"/>
      <c r="D2382" s="446" t="s">
        <v>679</v>
      </c>
      <c r="E2382" s="446" t="s">
        <v>168</v>
      </c>
      <c r="F2382" s="446" t="s">
        <v>671</v>
      </c>
      <c r="G2382" s="447">
        <v>20</v>
      </c>
      <c r="H2382" s="448">
        <v>11.21</v>
      </c>
      <c r="I2382" s="447">
        <v>224.14</v>
      </c>
      <c r="J2382" s="460">
        <v>20</v>
      </c>
      <c r="K2382" s="448">
        <v>1.31</v>
      </c>
      <c r="L2382" s="448">
        <v>26.2</v>
      </c>
      <c r="M2382" s="448">
        <f t="shared" si="74"/>
        <v>-197.94</v>
      </c>
      <c r="N2382" s="448">
        <f t="shared" si="75"/>
        <v>-88.31</v>
      </c>
      <c r="O2382" s="461"/>
    </row>
    <row r="2383" s="419" customFormat="1" customHeight="1" spans="1:15">
      <c r="A2383" s="443" t="s">
        <v>5443</v>
      </c>
      <c r="B2383" s="444" t="s">
        <v>5444</v>
      </c>
      <c r="C2383" s="445"/>
      <c r="D2383" s="446" t="s">
        <v>679</v>
      </c>
      <c r="E2383" s="446" t="s">
        <v>168</v>
      </c>
      <c r="F2383" s="446" t="s">
        <v>671</v>
      </c>
      <c r="G2383" s="447">
        <v>7</v>
      </c>
      <c r="H2383" s="448">
        <v>10.62</v>
      </c>
      <c r="I2383" s="447">
        <v>74.33</v>
      </c>
      <c r="J2383" s="460">
        <v>7</v>
      </c>
      <c r="K2383" s="448">
        <v>1.24</v>
      </c>
      <c r="L2383" s="448">
        <v>8.68</v>
      </c>
      <c r="M2383" s="448">
        <f t="shared" si="74"/>
        <v>-65.65</v>
      </c>
      <c r="N2383" s="448">
        <f t="shared" si="75"/>
        <v>-88.32</v>
      </c>
      <c r="O2383" s="461"/>
    </row>
    <row r="2384" s="419" customFormat="1" customHeight="1" spans="1:15">
      <c r="A2384" s="443" t="s">
        <v>5445</v>
      </c>
      <c r="B2384" s="444" t="s">
        <v>5446</v>
      </c>
      <c r="C2384" s="445"/>
      <c r="D2384" s="446" t="s">
        <v>679</v>
      </c>
      <c r="E2384" s="446" t="s">
        <v>168</v>
      </c>
      <c r="F2384" s="446" t="s">
        <v>671</v>
      </c>
      <c r="G2384" s="447">
        <v>20</v>
      </c>
      <c r="H2384" s="448">
        <v>9.48</v>
      </c>
      <c r="I2384" s="447">
        <v>189.66</v>
      </c>
      <c r="J2384" s="460">
        <v>20</v>
      </c>
      <c r="K2384" s="448">
        <v>1.1</v>
      </c>
      <c r="L2384" s="448">
        <v>22</v>
      </c>
      <c r="M2384" s="448">
        <f t="shared" si="74"/>
        <v>-167.66</v>
      </c>
      <c r="N2384" s="448">
        <f t="shared" si="75"/>
        <v>-88.4</v>
      </c>
      <c r="O2384" s="461"/>
    </row>
    <row r="2385" s="419" customFormat="1" customHeight="1" spans="1:15">
      <c r="A2385" s="443" t="s">
        <v>5447</v>
      </c>
      <c r="B2385" s="444" t="s">
        <v>5448</v>
      </c>
      <c r="C2385" s="445"/>
      <c r="D2385" s="446" t="s">
        <v>679</v>
      </c>
      <c r="E2385" s="446" t="s">
        <v>168</v>
      </c>
      <c r="F2385" s="446" t="s">
        <v>671</v>
      </c>
      <c r="G2385" s="447">
        <v>1</v>
      </c>
      <c r="H2385" s="448">
        <v>84.48</v>
      </c>
      <c r="I2385" s="447">
        <v>84.48</v>
      </c>
      <c r="J2385" s="460">
        <v>1</v>
      </c>
      <c r="K2385" s="448">
        <v>9.83</v>
      </c>
      <c r="L2385" s="448">
        <v>9.83</v>
      </c>
      <c r="M2385" s="448">
        <f t="shared" si="74"/>
        <v>-74.65</v>
      </c>
      <c r="N2385" s="448">
        <f t="shared" si="75"/>
        <v>-88.36</v>
      </c>
      <c r="O2385" s="461"/>
    </row>
    <row r="2386" s="419" customFormat="1" customHeight="1" spans="1:15">
      <c r="A2386" s="443" t="s">
        <v>5449</v>
      </c>
      <c r="B2386" s="444" t="s">
        <v>5450</v>
      </c>
      <c r="C2386" s="445"/>
      <c r="D2386" s="446" t="s">
        <v>679</v>
      </c>
      <c r="E2386" s="446" t="s">
        <v>168</v>
      </c>
      <c r="F2386" s="446" t="s">
        <v>671</v>
      </c>
      <c r="G2386" s="447">
        <v>3</v>
      </c>
      <c r="H2386" s="448">
        <v>15.93</v>
      </c>
      <c r="I2386" s="447">
        <v>47.79</v>
      </c>
      <c r="J2386" s="460">
        <v>3</v>
      </c>
      <c r="K2386" s="448">
        <v>1.85</v>
      </c>
      <c r="L2386" s="448">
        <v>5.55</v>
      </c>
      <c r="M2386" s="448">
        <f t="shared" si="74"/>
        <v>-42.24</v>
      </c>
      <c r="N2386" s="448">
        <f t="shared" si="75"/>
        <v>-88.39</v>
      </c>
      <c r="O2386" s="461"/>
    </row>
    <row r="2387" s="419" customFormat="1" customHeight="1" spans="1:15">
      <c r="A2387" s="443" t="s">
        <v>5451</v>
      </c>
      <c r="B2387" s="444" t="s">
        <v>5452</v>
      </c>
      <c r="C2387" s="445"/>
      <c r="D2387" s="446" t="s">
        <v>679</v>
      </c>
      <c r="E2387" s="446" t="s">
        <v>168</v>
      </c>
      <c r="F2387" s="446" t="s">
        <v>671</v>
      </c>
      <c r="G2387" s="447">
        <v>4</v>
      </c>
      <c r="H2387" s="448">
        <v>413.79</v>
      </c>
      <c r="I2387" s="447">
        <v>1655.17</v>
      </c>
      <c r="J2387" s="460">
        <v>4</v>
      </c>
      <c r="K2387" s="448">
        <v>48.17</v>
      </c>
      <c r="L2387" s="448">
        <v>192.68</v>
      </c>
      <c r="M2387" s="448">
        <f t="shared" si="74"/>
        <v>-1462.49</v>
      </c>
      <c r="N2387" s="448">
        <f t="shared" si="75"/>
        <v>-88.36</v>
      </c>
      <c r="O2387" s="461"/>
    </row>
    <row r="2388" s="419" customFormat="1" customHeight="1" spans="1:15">
      <c r="A2388" s="443" t="s">
        <v>5453</v>
      </c>
      <c r="B2388" s="444" t="s">
        <v>5454</v>
      </c>
      <c r="C2388" s="445"/>
      <c r="D2388" s="446" t="s">
        <v>679</v>
      </c>
      <c r="E2388" s="446" t="s">
        <v>168</v>
      </c>
      <c r="F2388" s="446" t="s">
        <v>671</v>
      </c>
      <c r="G2388" s="447">
        <v>17</v>
      </c>
      <c r="H2388" s="448">
        <v>19.66</v>
      </c>
      <c r="I2388" s="447">
        <v>334.18</v>
      </c>
      <c r="J2388" s="460">
        <v>17</v>
      </c>
      <c r="K2388" s="448">
        <v>2.29</v>
      </c>
      <c r="L2388" s="448">
        <v>38.93</v>
      </c>
      <c r="M2388" s="448">
        <f t="shared" si="74"/>
        <v>-295.25</v>
      </c>
      <c r="N2388" s="448">
        <f t="shared" si="75"/>
        <v>-88.35</v>
      </c>
      <c r="O2388" s="461"/>
    </row>
    <row r="2389" s="419" customFormat="1" customHeight="1" spans="1:15">
      <c r="A2389" s="443" t="s">
        <v>5455</v>
      </c>
      <c r="B2389" s="444" t="s">
        <v>5456</v>
      </c>
      <c r="C2389" s="445"/>
      <c r="D2389" s="446" t="s">
        <v>679</v>
      </c>
      <c r="E2389" s="446" t="s">
        <v>168</v>
      </c>
      <c r="F2389" s="446" t="s">
        <v>671</v>
      </c>
      <c r="G2389" s="447">
        <v>4</v>
      </c>
      <c r="H2389" s="448">
        <v>7.7</v>
      </c>
      <c r="I2389" s="447">
        <v>30.78</v>
      </c>
      <c r="J2389" s="460">
        <v>4</v>
      </c>
      <c r="K2389" s="448">
        <v>0.9</v>
      </c>
      <c r="L2389" s="448">
        <v>3.6</v>
      </c>
      <c r="M2389" s="448">
        <f t="shared" si="74"/>
        <v>-27.18</v>
      </c>
      <c r="N2389" s="448">
        <f t="shared" si="75"/>
        <v>-88.3</v>
      </c>
      <c r="O2389" s="461"/>
    </row>
    <row r="2390" s="419" customFormat="1" customHeight="1" spans="1:15">
      <c r="A2390" s="443" t="s">
        <v>5457</v>
      </c>
      <c r="B2390" s="444" t="s">
        <v>5458</v>
      </c>
      <c r="C2390" s="445"/>
      <c r="D2390" s="446" t="s">
        <v>679</v>
      </c>
      <c r="E2390" s="446" t="s">
        <v>168</v>
      </c>
      <c r="F2390" s="446" t="s">
        <v>671</v>
      </c>
      <c r="G2390" s="447">
        <v>2</v>
      </c>
      <c r="H2390" s="448">
        <v>222.22</v>
      </c>
      <c r="I2390" s="447">
        <v>444.44</v>
      </c>
      <c r="J2390" s="460">
        <v>2</v>
      </c>
      <c r="K2390" s="448">
        <v>25.87</v>
      </c>
      <c r="L2390" s="448">
        <v>51.74</v>
      </c>
      <c r="M2390" s="448">
        <f t="shared" si="74"/>
        <v>-392.7</v>
      </c>
      <c r="N2390" s="448">
        <f t="shared" si="75"/>
        <v>-88.36</v>
      </c>
      <c r="O2390" s="461"/>
    </row>
    <row r="2391" s="419" customFormat="1" customHeight="1" spans="1:15">
      <c r="A2391" s="443" t="s">
        <v>5459</v>
      </c>
      <c r="B2391" s="444" t="s">
        <v>5460</v>
      </c>
      <c r="C2391" s="445"/>
      <c r="D2391" s="446" t="s">
        <v>679</v>
      </c>
      <c r="E2391" s="446" t="s">
        <v>672</v>
      </c>
      <c r="F2391" s="446" t="s">
        <v>671</v>
      </c>
      <c r="G2391" s="447">
        <v>2</v>
      </c>
      <c r="H2391" s="448">
        <v>261.06</v>
      </c>
      <c r="I2391" s="447">
        <v>522.12</v>
      </c>
      <c r="J2391" s="460">
        <v>2</v>
      </c>
      <c r="K2391" s="448">
        <v>73.37</v>
      </c>
      <c r="L2391" s="448">
        <v>146.74</v>
      </c>
      <c r="M2391" s="448">
        <f t="shared" si="74"/>
        <v>-375.38</v>
      </c>
      <c r="N2391" s="448">
        <f t="shared" si="75"/>
        <v>-71.9</v>
      </c>
      <c r="O2391" s="461"/>
    </row>
    <row r="2392" s="419" customFormat="1" customHeight="1" spans="1:15">
      <c r="A2392" s="443" t="s">
        <v>5461</v>
      </c>
      <c r="B2392" s="444" t="s">
        <v>5462</v>
      </c>
      <c r="C2392" s="445"/>
      <c r="D2392" s="446" t="s">
        <v>684</v>
      </c>
      <c r="E2392" s="446" t="s">
        <v>672</v>
      </c>
      <c r="F2392" s="446" t="s">
        <v>671</v>
      </c>
      <c r="G2392" s="447">
        <v>3</v>
      </c>
      <c r="H2392" s="448">
        <v>45.37</v>
      </c>
      <c r="I2392" s="447">
        <v>136.11</v>
      </c>
      <c r="J2392" s="460">
        <v>3</v>
      </c>
      <c r="K2392" s="448">
        <v>12.75</v>
      </c>
      <c r="L2392" s="448">
        <v>38.25</v>
      </c>
      <c r="M2392" s="448">
        <f t="shared" si="74"/>
        <v>-97.86</v>
      </c>
      <c r="N2392" s="448">
        <f t="shared" si="75"/>
        <v>-71.9</v>
      </c>
      <c r="O2392" s="461"/>
    </row>
    <row r="2393" s="419" customFormat="1" customHeight="1" spans="1:15">
      <c r="A2393" s="443" t="s">
        <v>5463</v>
      </c>
      <c r="B2393" s="444" t="s">
        <v>5464</v>
      </c>
      <c r="C2393" s="445"/>
      <c r="D2393" s="446" t="s">
        <v>679</v>
      </c>
      <c r="E2393" s="446" t="s">
        <v>672</v>
      </c>
      <c r="F2393" s="446" t="s">
        <v>671</v>
      </c>
      <c r="G2393" s="447">
        <v>1</v>
      </c>
      <c r="H2393" s="448">
        <v>867.26</v>
      </c>
      <c r="I2393" s="447">
        <v>867.26</v>
      </c>
      <c r="J2393" s="460">
        <v>1</v>
      </c>
      <c r="K2393" s="448">
        <v>243.75</v>
      </c>
      <c r="L2393" s="448">
        <v>243.75</v>
      </c>
      <c r="M2393" s="448">
        <f t="shared" si="74"/>
        <v>-623.51</v>
      </c>
      <c r="N2393" s="448">
        <f t="shared" si="75"/>
        <v>-71.89</v>
      </c>
      <c r="O2393" s="461"/>
    </row>
    <row r="2394" s="419" customFormat="1" customHeight="1" spans="1:15">
      <c r="A2394" s="443" t="s">
        <v>5465</v>
      </c>
      <c r="B2394" s="444" t="s">
        <v>5466</v>
      </c>
      <c r="C2394" s="445"/>
      <c r="D2394" s="446" t="s">
        <v>679</v>
      </c>
      <c r="E2394" s="446" t="s">
        <v>168</v>
      </c>
      <c r="F2394" s="446" t="s">
        <v>671</v>
      </c>
      <c r="G2394" s="447">
        <v>19</v>
      </c>
      <c r="H2394" s="448">
        <v>11.21</v>
      </c>
      <c r="I2394" s="447">
        <v>212.93</v>
      </c>
      <c r="J2394" s="460">
        <v>19</v>
      </c>
      <c r="K2394" s="448">
        <v>1.31</v>
      </c>
      <c r="L2394" s="448">
        <v>24.89</v>
      </c>
      <c r="M2394" s="448">
        <f t="shared" si="74"/>
        <v>-188.04</v>
      </c>
      <c r="N2394" s="448">
        <f t="shared" si="75"/>
        <v>-88.31</v>
      </c>
      <c r="O2394" s="461"/>
    </row>
    <row r="2395" s="419" customFormat="1" customHeight="1" spans="1:15">
      <c r="A2395" s="443" t="s">
        <v>5467</v>
      </c>
      <c r="B2395" s="444" t="s">
        <v>5468</v>
      </c>
      <c r="C2395" s="445"/>
      <c r="D2395" s="446" t="s">
        <v>679</v>
      </c>
      <c r="E2395" s="446" t="s">
        <v>672</v>
      </c>
      <c r="F2395" s="446" t="s">
        <v>671</v>
      </c>
      <c r="G2395" s="447">
        <v>3</v>
      </c>
      <c r="H2395" s="448">
        <v>247.79</v>
      </c>
      <c r="I2395" s="447">
        <v>743.36</v>
      </c>
      <c r="J2395" s="460">
        <v>3</v>
      </c>
      <c r="K2395" s="448">
        <v>69.64</v>
      </c>
      <c r="L2395" s="448">
        <v>208.92</v>
      </c>
      <c r="M2395" s="448">
        <f t="shared" si="74"/>
        <v>-534.44</v>
      </c>
      <c r="N2395" s="448">
        <f t="shared" si="75"/>
        <v>-71.9</v>
      </c>
      <c r="O2395" s="461"/>
    </row>
    <row r="2396" s="419" customFormat="1" customHeight="1" spans="1:15">
      <c r="A2396" s="443" t="s">
        <v>5469</v>
      </c>
      <c r="B2396" s="444" t="s">
        <v>5470</v>
      </c>
      <c r="C2396" s="445"/>
      <c r="D2396" s="446" t="s">
        <v>679</v>
      </c>
      <c r="E2396" s="446" t="s">
        <v>168</v>
      </c>
      <c r="F2396" s="446" t="s">
        <v>671</v>
      </c>
      <c r="G2396" s="447">
        <v>34</v>
      </c>
      <c r="H2396" s="448">
        <v>0.89</v>
      </c>
      <c r="I2396" s="447">
        <v>30.09</v>
      </c>
      <c r="J2396" s="460">
        <v>34</v>
      </c>
      <c r="K2396" s="448">
        <v>0.1</v>
      </c>
      <c r="L2396" s="448">
        <v>3.4</v>
      </c>
      <c r="M2396" s="448">
        <f t="shared" si="74"/>
        <v>-26.69</v>
      </c>
      <c r="N2396" s="448">
        <f t="shared" si="75"/>
        <v>-88.7</v>
      </c>
      <c r="O2396" s="461"/>
    </row>
    <row r="2397" s="419" customFormat="1" customHeight="1" spans="1:15">
      <c r="A2397" s="443" t="s">
        <v>5471</v>
      </c>
      <c r="B2397" s="444" t="s">
        <v>5472</v>
      </c>
      <c r="C2397" s="445"/>
      <c r="D2397" s="446" t="s">
        <v>679</v>
      </c>
      <c r="E2397" s="446" t="s">
        <v>168</v>
      </c>
      <c r="F2397" s="446" t="s">
        <v>671</v>
      </c>
      <c r="G2397" s="447">
        <v>1</v>
      </c>
      <c r="H2397" s="448">
        <v>146.55</v>
      </c>
      <c r="I2397" s="447">
        <v>146.55</v>
      </c>
      <c r="J2397" s="460">
        <v>1</v>
      </c>
      <c r="K2397" s="448">
        <v>17.06</v>
      </c>
      <c r="L2397" s="448">
        <v>17.06</v>
      </c>
      <c r="M2397" s="448">
        <f t="shared" si="74"/>
        <v>-129.49</v>
      </c>
      <c r="N2397" s="448">
        <f t="shared" si="75"/>
        <v>-88.36</v>
      </c>
      <c r="O2397" s="461"/>
    </row>
    <row r="2398" s="419" customFormat="1" customHeight="1" spans="1:15">
      <c r="A2398" s="443" t="s">
        <v>5473</v>
      </c>
      <c r="B2398" s="444" t="s">
        <v>5474</v>
      </c>
      <c r="C2398" s="445"/>
      <c r="D2398" s="446" t="s">
        <v>679</v>
      </c>
      <c r="E2398" s="446" t="s">
        <v>168</v>
      </c>
      <c r="F2398" s="446" t="s">
        <v>671</v>
      </c>
      <c r="G2398" s="447">
        <v>1</v>
      </c>
      <c r="H2398" s="448">
        <v>159.48</v>
      </c>
      <c r="I2398" s="447">
        <v>159.48</v>
      </c>
      <c r="J2398" s="460">
        <v>1</v>
      </c>
      <c r="K2398" s="448">
        <v>18.56</v>
      </c>
      <c r="L2398" s="448">
        <v>18.56</v>
      </c>
      <c r="M2398" s="448">
        <f t="shared" si="74"/>
        <v>-140.92</v>
      </c>
      <c r="N2398" s="448">
        <f t="shared" si="75"/>
        <v>-88.36</v>
      </c>
      <c r="O2398" s="461"/>
    </row>
    <row r="2399" s="419" customFormat="1" customHeight="1" spans="1:15">
      <c r="A2399" s="443" t="s">
        <v>5475</v>
      </c>
      <c r="B2399" s="444" t="s">
        <v>5476</v>
      </c>
      <c r="C2399" s="445"/>
      <c r="D2399" s="446" t="s">
        <v>679</v>
      </c>
      <c r="E2399" s="446" t="s">
        <v>168</v>
      </c>
      <c r="F2399" s="446" t="s">
        <v>671</v>
      </c>
      <c r="G2399" s="447">
        <v>1</v>
      </c>
      <c r="H2399" s="448">
        <v>387.93</v>
      </c>
      <c r="I2399" s="447">
        <v>387.93</v>
      </c>
      <c r="J2399" s="460">
        <v>1</v>
      </c>
      <c r="K2399" s="448">
        <v>45.16</v>
      </c>
      <c r="L2399" s="448">
        <v>45.16</v>
      </c>
      <c r="M2399" s="448">
        <f t="shared" si="74"/>
        <v>-342.77</v>
      </c>
      <c r="N2399" s="448">
        <f t="shared" si="75"/>
        <v>-88.36</v>
      </c>
      <c r="O2399" s="461"/>
    </row>
    <row r="2400" s="419" customFormat="1" customHeight="1" spans="1:15">
      <c r="A2400" s="443" t="s">
        <v>5477</v>
      </c>
      <c r="B2400" s="444" t="s">
        <v>5478</v>
      </c>
      <c r="C2400" s="445"/>
      <c r="D2400" s="446" t="s">
        <v>703</v>
      </c>
      <c r="E2400" s="446" t="s">
        <v>168</v>
      </c>
      <c r="F2400" s="446" t="s">
        <v>671</v>
      </c>
      <c r="G2400" s="447">
        <v>2</v>
      </c>
      <c r="H2400" s="448">
        <v>3518.31</v>
      </c>
      <c r="I2400" s="447">
        <v>7036.62</v>
      </c>
      <c r="J2400" s="460">
        <v>2</v>
      </c>
      <c r="K2400" s="448">
        <v>409.53</v>
      </c>
      <c r="L2400" s="448">
        <v>819.06</v>
      </c>
      <c r="M2400" s="448">
        <f t="shared" si="74"/>
        <v>-6217.56</v>
      </c>
      <c r="N2400" s="448">
        <f t="shared" si="75"/>
        <v>-88.36</v>
      </c>
      <c r="O2400" s="461"/>
    </row>
    <row r="2401" s="419" customFormat="1" customHeight="1" spans="1:15">
      <c r="A2401" s="443" t="s">
        <v>5479</v>
      </c>
      <c r="B2401" s="444" t="s">
        <v>5480</v>
      </c>
      <c r="C2401" s="445"/>
      <c r="D2401" s="446" t="s">
        <v>679</v>
      </c>
      <c r="E2401" s="446" t="s">
        <v>168</v>
      </c>
      <c r="F2401" s="446" t="s">
        <v>671</v>
      </c>
      <c r="G2401" s="447">
        <v>29</v>
      </c>
      <c r="H2401" s="448">
        <v>18.1</v>
      </c>
      <c r="I2401" s="447">
        <v>525</v>
      </c>
      <c r="J2401" s="460">
        <v>29</v>
      </c>
      <c r="K2401" s="448">
        <v>2.11</v>
      </c>
      <c r="L2401" s="448">
        <v>61.19</v>
      </c>
      <c r="M2401" s="448">
        <f t="shared" si="74"/>
        <v>-463.81</v>
      </c>
      <c r="N2401" s="448">
        <f t="shared" si="75"/>
        <v>-88.34</v>
      </c>
      <c r="O2401" s="461"/>
    </row>
    <row r="2402" s="419" customFormat="1" customHeight="1" spans="1:15">
      <c r="A2402" s="443" t="s">
        <v>5481</v>
      </c>
      <c r="B2402" s="444" t="s">
        <v>5482</v>
      </c>
      <c r="C2402" s="445"/>
      <c r="D2402" s="446" t="s">
        <v>679</v>
      </c>
      <c r="E2402" s="446" t="s">
        <v>168</v>
      </c>
      <c r="F2402" s="446" t="s">
        <v>671</v>
      </c>
      <c r="G2402" s="447">
        <v>5</v>
      </c>
      <c r="H2402" s="448">
        <v>387.93</v>
      </c>
      <c r="I2402" s="447">
        <v>1939.66</v>
      </c>
      <c r="J2402" s="460">
        <v>5</v>
      </c>
      <c r="K2402" s="448">
        <v>45.16</v>
      </c>
      <c r="L2402" s="448">
        <v>225.8</v>
      </c>
      <c r="M2402" s="448">
        <f t="shared" si="74"/>
        <v>-1713.86</v>
      </c>
      <c r="N2402" s="448">
        <f t="shared" si="75"/>
        <v>-88.36</v>
      </c>
      <c r="O2402" s="461"/>
    </row>
    <row r="2403" s="419" customFormat="1" customHeight="1" spans="1:15">
      <c r="A2403" s="443" t="s">
        <v>5483</v>
      </c>
      <c r="B2403" s="444" t="s">
        <v>5484</v>
      </c>
      <c r="C2403" s="445"/>
      <c r="D2403" s="446" t="s">
        <v>679</v>
      </c>
      <c r="E2403" s="446" t="s">
        <v>672</v>
      </c>
      <c r="F2403" s="446" t="s">
        <v>671</v>
      </c>
      <c r="G2403" s="447">
        <v>3</v>
      </c>
      <c r="H2403" s="448">
        <v>358.6</v>
      </c>
      <c r="I2403" s="447">
        <v>1075.79</v>
      </c>
      <c r="J2403" s="460">
        <v>3</v>
      </c>
      <c r="K2403" s="448">
        <v>100.79</v>
      </c>
      <c r="L2403" s="448">
        <v>302.37</v>
      </c>
      <c r="M2403" s="448">
        <f t="shared" si="74"/>
        <v>-773.42</v>
      </c>
      <c r="N2403" s="448">
        <f t="shared" si="75"/>
        <v>-71.89</v>
      </c>
      <c r="O2403" s="461"/>
    </row>
    <row r="2404" s="419" customFormat="1" customHeight="1" spans="1:15">
      <c r="A2404" s="443" t="s">
        <v>5485</v>
      </c>
      <c r="B2404" s="444" t="s">
        <v>5486</v>
      </c>
      <c r="C2404" s="445"/>
      <c r="D2404" s="446" t="s">
        <v>679</v>
      </c>
      <c r="E2404" s="446" t="s">
        <v>168</v>
      </c>
      <c r="F2404" s="446" t="s">
        <v>671</v>
      </c>
      <c r="G2404" s="447">
        <v>16</v>
      </c>
      <c r="H2404" s="448">
        <v>6.04</v>
      </c>
      <c r="I2404" s="447">
        <v>96.56</v>
      </c>
      <c r="J2404" s="460">
        <v>16</v>
      </c>
      <c r="K2404" s="448">
        <v>0.7</v>
      </c>
      <c r="L2404" s="448">
        <v>11.2</v>
      </c>
      <c r="M2404" s="448">
        <f t="shared" si="74"/>
        <v>-85.36</v>
      </c>
      <c r="N2404" s="448">
        <f t="shared" si="75"/>
        <v>-88.4</v>
      </c>
      <c r="O2404" s="461"/>
    </row>
    <row r="2405" s="419" customFormat="1" customHeight="1" spans="1:15">
      <c r="A2405" s="443" t="s">
        <v>5487</v>
      </c>
      <c r="B2405" s="444" t="s">
        <v>5488</v>
      </c>
      <c r="C2405" s="445"/>
      <c r="D2405" s="446" t="s">
        <v>679</v>
      </c>
      <c r="E2405" s="446" t="s">
        <v>168</v>
      </c>
      <c r="F2405" s="446" t="s">
        <v>671</v>
      </c>
      <c r="G2405" s="447">
        <v>1</v>
      </c>
      <c r="H2405" s="448">
        <v>193.96</v>
      </c>
      <c r="I2405" s="447">
        <v>193.96</v>
      </c>
      <c r="J2405" s="460">
        <v>1</v>
      </c>
      <c r="K2405" s="448">
        <v>22.58</v>
      </c>
      <c r="L2405" s="448">
        <v>22.58</v>
      </c>
      <c r="M2405" s="448">
        <f t="shared" si="74"/>
        <v>-171.38</v>
      </c>
      <c r="N2405" s="448">
        <f t="shared" si="75"/>
        <v>-88.36</v>
      </c>
      <c r="O2405" s="461"/>
    </row>
    <row r="2406" s="419" customFormat="1" customHeight="1" spans="1:15">
      <c r="A2406" s="443" t="s">
        <v>5489</v>
      </c>
      <c r="B2406" s="444" t="s">
        <v>5490</v>
      </c>
      <c r="C2406" s="445"/>
      <c r="D2406" s="446" t="s">
        <v>679</v>
      </c>
      <c r="E2406" s="446" t="s">
        <v>168</v>
      </c>
      <c r="F2406" s="446" t="s">
        <v>671</v>
      </c>
      <c r="G2406" s="447">
        <v>13</v>
      </c>
      <c r="H2406" s="448">
        <v>11.21</v>
      </c>
      <c r="I2406" s="447">
        <v>145.69</v>
      </c>
      <c r="J2406" s="460">
        <v>13</v>
      </c>
      <c r="K2406" s="448">
        <v>1.31</v>
      </c>
      <c r="L2406" s="448">
        <v>17.03</v>
      </c>
      <c r="M2406" s="448">
        <f t="shared" si="74"/>
        <v>-128.66</v>
      </c>
      <c r="N2406" s="448">
        <f t="shared" si="75"/>
        <v>-88.31</v>
      </c>
      <c r="O2406" s="461"/>
    </row>
    <row r="2407" s="419" customFormat="1" customHeight="1" spans="1:15">
      <c r="A2407" s="443" t="s">
        <v>5491</v>
      </c>
      <c r="B2407" s="444" t="s">
        <v>5492</v>
      </c>
      <c r="C2407" s="445"/>
      <c r="D2407" s="446" t="s">
        <v>679</v>
      </c>
      <c r="E2407" s="446" t="s">
        <v>168</v>
      </c>
      <c r="F2407" s="446" t="s">
        <v>671</v>
      </c>
      <c r="G2407" s="447">
        <v>8</v>
      </c>
      <c r="H2407" s="448">
        <v>62.93</v>
      </c>
      <c r="I2407" s="447">
        <v>503.45</v>
      </c>
      <c r="J2407" s="460">
        <v>8</v>
      </c>
      <c r="K2407" s="448">
        <v>7.33</v>
      </c>
      <c r="L2407" s="448">
        <v>58.64</v>
      </c>
      <c r="M2407" s="448">
        <f t="shared" si="74"/>
        <v>-444.81</v>
      </c>
      <c r="N2407" s="448">
        <f t="shared" si="75"/>
        <v>-88.35</v>
      </c>
      <c r="O2407" s="461"/>
    </row>
    <row r="2408" s="419" customFormat="1" customHeight="1" spans="1:15">
      <c r="A2408" s="443" t="s">
        <v>5493</v>
      </c>
      <c r="B2408" s="444" t="s">
        <v>5494</v>
      </c>
      <c r="C2408" s="445"/>
      <c r="D2408" s="446" t="s">
        <v>679</v>
      </c>
      <c r="E2408" s="446" t="s">
        <v>168</v>
      </c>
      <c r="F2408" s="446" t="s">
        <v>671</v>
      </c>
      <c r="G2408" s="447">
        <v>20</v>
      </c>
      <c r="H2408" s="448">
        <v>10.35</v>
      </c>
      <c r="I2408" s="447">
        <v>206.9</v>
      </c>
      <c r="J2408" s="460">
        <v>20</v>
      </c>
      <c r="K2408" s="448">
        <v>1.21</v>
      </c>
      <c r="L2408" s="448">
        <v>24.2</v>
      </c>
      <c r="M2408" s="448">
        <f t="shared" si="74"/>
        <v>-182.7</v>
      </c>
      <c r="N2408" s="448">
        <f t="shared" si="75"/>
        <v>-88.3</v>
      </c>
      <c r="O2408" s="461"/>
    </row>
    <row r="2409" s="419" customFormat="1" customHeight="1" spans="1:15">
      <c r="A2409" s="443" t="s">
        <v>5495</v>
      </c>
      <c r="B2409" s="444" t="s">
        <v>5496</v>
      </c>
      <c r="C2409" s="445"/>
      <c r="D2409" s="446" t="s">
        <v>679</v>
      </c>
      <c r="E2409" s="446" t="s">
        <v>168</v>
      </c>
      <c r="F2409" s="446" t="s">
        <v>671</v>
      </c>
      <c r="G2409" s="447">
        <v>9</v>
      </c>
      <c r="H2409" s="448">
        <v>68.97</v>
      </c>
      <c r="I2409" s="447">
        <v>620.69</v>
      </c>
      <c r="J2409" s="460">
        <v>9</v>
      </c>
      <c r="K2409" s="448">
        <v>8.03</v>
      </c>
      <c r="L2409" s="448">
        <v>72.27</v>
      </c>
      <c r="M2409" s="448">
        <f t="shared" si="74"/>
        <v>-548.42</v>
      </c>
      <c r="N2409" s="448">
        <f t="shared" si="75"/>
        <v>-88.36</v>
      </c>
      <c r="O2409" s="461"/>
    </row>
    <row r="2410" s="419" customFormat="1" customHeight="1" spans="1:15">
      <c r="A2410" s="443" t="s">
        <v>5497</v>
      </c>
      <c r="B2410" s="444" t="s">
        <v>5498</v>
      </c>
      <c r="C2410" s="445"/>
      <c r="D2410" s="446" t="s">
        <v>679</v>
      </c>
      <c r="E2410" s="446" t="s">
        <v>168</v>
      </c>
      <c r="F2410" s="446" t="s">
        <v>671</v>
      </c>
      <c r="G2410" s="447">
        <v>20</v>
      </c>
      <c r="H2410" s="448">
        <v>10.35</v>
      </c>
      <c r="I2410" s="447">
        <v>206.9</v>
      </c>
      <c r="J2410" s="460">
        <v>20</v>
      </c>
      <c r="K2410" s="448">
        <v>1.21</v>
      </c>
      <c r="L2410" s="448">
        <v>24.2</v>
      </c>
      <c r="M2410" s="448">
        <f t="shared" si="74"/>
        <v>-182.7</v>
      </c>
      <c r="N2410" s="448">
        <f t="shared" si="75"/>
        <v>-88.3</v>
      </c>
      <c r="O2410" s="461"/>
    </row>
    <row r="2411" s="419" customFormat="1" customHeight="1" spans="1:15">
      <c r="A2411" s="443" t="s">
        <v>5499</v>
      </c>
      <c r="B2411" s="444" t="s">
        <v>5500</v>
      </c>
      <c r="C2411" s="445"/>
      <c r="D2411" s="446" t="s">
        <v>679</v>
      </c>
      <c r="E2411" s="446" t="s">
        <v>168</v>
      </c>
      <c r="F2411" s="446" t="s">
        <v>671</v>
      </c>
      <c r="G2411" s="447">
        <v>12</v>
      </c>
      <c r="H2411" s="448">
        <v>30.17</v>
      </c>
      <c r="I2411" s="447">
        <v>362.07</v>
      </c>
      <c r="J2411" s="460">
        <v>12</v>
      </c>
      <c r="K2411" s="448">
        <v>3.51</v>
      </c>
      <c r="L2411" s="448">
        <v>42.12</v>
      </c>
      <c r="M2411" s="448">
        <f t="shared" si="74"/>
        <v>-319.95</v>
      </c>
      <c r="N2411" s="448">
        <f t="shared" si="75"/>
        <v>-88.37</v>
      </c>
      <c r="O2411" s="461"/>
    </row>
    <row r="2412" s="419" customFormat="1" customHeight="1" spans="1:15">
      <c r="A2412" s="443" t="s">
        <v>5501</v>
      </c>
      <c r="B2412" s="444" t="s">
        <v>5502</v>
      </c>
      <c r="C2412" s="445"/>
      <c r="D2412" s="446" t="s">
        <v>679</v>
      </c>
      <c r="E2412" s="446" t="s">
        <v>168</v>
      </c>
      <c r="F2412" s="446" t="s">
        <v>671</v>
      </c>
      <c r="G2412" s="447">
        <v>18</v>
      </c>
      <c r="H2412" s="448">
        <v>11.21</v>
      </c>
      <c r="I2412" s="447">
        <v>201.73</v>
      </c>
      <c r="J2412" s="460">
        <v>18</v>
      </c>
      <c r="K2412" s="448">
        <v>1.31</v>
      </c>
      <c r="L2412" s="448">
        <v>23.58</v>
      </c>
      <c r="M2412" s="448">
        <f t="shared" si="74"/>
        <v>-178.15</v>
      </c>
      <c r="N2412" s="448">
        <f t="shared" si="75"/>
        <v>-88.31</v>
      </c>
      <c r="O2412" s="461"/>
    </row>
    <row r="2413" s="419" customFormat="1" customHeight="1" spans="1:15">
      <c r="A2413" s="443" t="s">
        <v>5503</v>
      </c>
      <c r="B2413" s="444" t="s">
        <v>5504</v>
      </c>
      <c r="C2413" s="445"/>
      <c r="D2413" s="446" t="s">
        <v>679</v>
      </c>
      <c r="E2413" s="446" t="s">
        <v>168</v>
      </c>
      <c r="F2413" s="446" t="s">
        <v>671</v>
      </c>
      <c r="G2413" s="447">
        <v>15</v>
      </c>
      <c r="H2413" s="448">
        <v>59.48</v>
      </c>
      <c r="I2413" s="447">
        <v>892.25</v>
      </c>
      <c r="J2413" s="460">
        <v>15</v>
      </c>
      <c r="K2413" s="448">
        <v>6.92</v>
      </c>
      <c r="L2413" s="448">
        <v>103.8</v>
      </c>
      <c r="M2413" s="448">
        <f t="shared" si="74"/>
        <v>-788.45</v>
      </c>
      <c r="N2413" s="448">
        <f t="shared" si="75"/>
        <v>-88.37</v>
      </c>
      <c r="O2413" s="461"/>
    </row>
    <row r="2414" s="419" customFormat="1" customHeight="1" spans="1:15">
      <c r="A2414" s="443" t="s">
        <v>5505</v>
      </c>
      <c r="B2414" s="444" t="s">
        <v>5506</v>
      </c>
      <c r="C2414" s="445"/>
      <c r="D2414" s="446" t="s">
        <v>679</v>
      </c>
      <c r="E2414" s="446" t="s">
        <v>168</v>
      </c>
      <c r="F2414" s="446" t="s">
        <v>671</v>
      </c>
      <c r="G2414" s="447">
        <v>16</v>
      </c>
      <c r="H2414" s="448">
        <v>9.48</v>
      </c>
      <c r="I2414" s="447">
        <v>151.73</v>
      </c>
      <c r="J2414" s="460">
        <v>16</v>
      </c>
      <c r="K2414" s="448">
        <v>1.1</v>
      </c>
      <c r="L2414" s="448">
        <v>17.6</v>
      </c>
      <c r="M2414" s="448">
        <f t="shared" si="74"/>
        <v>-134.13</v>
      </c>
      <c r="N2414" s="448">
        <f t="shared" si="75"/>
        <v>-88.4</v>
      </c>
      <c r="O2414" s="461"/>
    </row>
    <row r="2415" s="419" customFormat="1" customHeight="1" spans="1:15">
      <c r="A2415" s="443" t="s">
        <v>5507</v>
      </c>
      <c r="B2415" s="444" t="s">
        <v>5508</v>
      </c>
      <c r="C2415" s="445"/>
      <c r="D2415" s="446" t="s">
        <v>679</v>
      </c>
      <c r="E2415" s="446" t="s">
        <v>168</v>
      </c>
      <c r="F2415" s="446" t="s">
        <v>671</v>
      </c>
      <c r="G2415" s="447">
        <v>9</v>
      </c>
      <c r="H2415" s="448">
        <v>11.21</v>
      </c>
      <c r="I2415" s="447">
        <v>100.86</v>
      </c>
      <c r="J2415" s="460">
        <v>9</v>
      </c>
      <c r="K2415" s="448">
        <v>1.31</v>
      </c>
      <c r="L2415" s="448">
        <v>11.79</v>
      </c>
      <c r="M2415" s="448">
        <f t="shared" si="74"/>
        <v>-89.07</v>
      </c>
      <c r="N2415" s="448">
        <f t="shared" si="75"/>
        <v>-88.31</v>
      </c>
      <c r="O2415" s="461"/>
    </row>
    <row r="2416" s="419" customFormat="1" customHeight="1" spans="1:15">
      <c r="A2416" s="443" t="s">
        <v>5509</v>
      </c>
      <c r="B2416" s="444" t="s">
        <v>5510</v>
      </c>
      <c r="C2416" s="445"/>
      <c r="D2416" s="446" t="s">
        <v>684</v>
      </c>
      <c r="E2416" s="446" t="s">
        <v>168</v>
      </c>
      <c r="F2416" s="446" t="s">
        <v>671</v>
      </c>
      <c r="G2416" s="447">
        <v>3</v>
      </c>
      <c r="H2416" s="448">
        <v>33.62</v>
      </c>
      <c r="I2416" s="447">
        <v>100.87</v>
      </c>
      <c r="J2416" s="460">
        <v>3</v>
      </c>
      <c r="K2416" s="448">
        <v>3.91</v>
      </c>
      <c r="L2416" s="448">
        <v>11.73</v>
      </c>
      <c r="M2416" s="448">
        <f t="shared" si="74"/>
        <v>-89.14</v>
      </c>
      <c r="N2416" s="448">
        <f t="shared" si="75"/>
        <v>-88.37</v>
      </c>
      <c r="O2416" s="461"/>
    </row>
    <row r="2417" s="419" customFormat="1" customHeight="1" spans="1:15">
      <c r="A2417" s="443" t="s">
        <v>5511</v>
      </c>
      <c r="B2417" s="444" t="s">
        <v>5512</v>
      </c>
      <c r="C2417" s="445"/>
      <c r="D2417" s="446" t="s">
        <v>684</v>
      </c>
      <c r="E2417" s="446" t="s">
        <v>168</v>
      </c>
      <c r="F2417" s="446" t="s">
        <v>671</v>
      </c>
      <c r="G2417" s="447">
        <v>2</v>
      </c>
      <c r="H2417" s="448">
        <v>75</v>
      </c>
      <c r="I2417" s="447">
        <v>150</v>
      </c>
      <c r="J2417" s="460">
        <v>2</v>
      </c>
      <c r="K2417" s="448">
        <v>8.73</v>
      </c>
      <c r="L2417" s="448">
        <v>17.46</v>
      </c>
      <c r="M2417" s="448">
        <f t="shared" si="74"/>
        <v>-132.54</v>
      </c>
      <c r="N2417" s="448">
        <f t="shared" si="75"/>
        <v>-88.36</v>
      </c>
      <c r="O2417" s="461"/>
    </row>
    <row r="2418" s="419" customFormat="1" customHeight="1" spans="1:15">
      <c r="A2418" s="443" t="s">
        <v>5513</v>
      </c>
      <c r="B2418" s="444" t="s">
        <v>5514</v>
      </c>
      <c r="C2418" s="445"/>
      <c r="D2418" s="446" t="s">
        <v>679</v>
      </c>
      <c r="E2418" s="446" t="s">
        <v>168</v>
      </c>
      <c r="F2418" s="446" t="s">
        <v>671</v>
      </c>
      <c r="G2418" s="447">
        <v>20</v>
      </c>
      <c r="H2418" s="448">
        <v>3.45</v>
      </c>
      <c r="I2418" s="447">
        <v>68.97</v>
      </c>
      <c r="J2418" s="460">
        <v>20</v>
      </c>
      <c r="K2418" s="448">
        <v>0.4</v>
      </c>
      <c r="L2418" s="448">
        <v>8</v>
      </c>
      <c r="M2418" s="448">
        <f t="shared" si="74"/>
        <v>-60.97</v>
      </c>
      <c r="N2418" s="448">
        <f t="shared" si="75"/>
        <v>-88.4</v>
      </c>
      <c r="O2418" s="461"/>
    </row>
    <row r="2419" s="419" customFormat="1" customHeight="1" spans="1:15">
      <c r="A2419" s="443" t="s">
        <v>5515</v>
      </c>
      <c r="B2419" s="444" t="s">
        <v>5516</v>
      </c>
      <c r="C2419" s="445"/>
      <c r="D2419" s="446" t="s">
        <v>703</v>
      </c>
      <c r="E2419" s="446" t="s">
        <v>168</v>
      </c>
      <c r="F2419" s="446" t="s">
        <v>671</v>
      </c>
      <c r="G2419" s="447">
        <v>9</v>
      </c>
      <c r="H2419" s="448">
        <v>10.34</v>
      </c>
      <c r="I2419" s="447">
        <v>93.1</v>
      </c>
      <c r="J2419" s="460">
        <v>9</v>
      </c>
      <c r="K2419" s="448">
        <v>1.2</v>
      </c>
      <c r="L2419" s="448">
        <v>10.8</v>
      </c>
      <c r="M2419" s="448">
        <f t="shared" si="74"/>
        <v>-82.3</v>
      </c>
      <c r="N2419" s="448">
        <f t="shared" si="75"/>
        <v>-88.4</v>
      </c>
      <c r="O2419" s="461"/>
    </row>
    <row r="2420" s="419" customFormat="1" customHeight="1" spans="1:15">
      <c r="A2420" s="443" t="s">
        <v>5517</v>
      </c>
      <c r="B2420" s="444" t="s">
        <v>5518</v>
      </c>
      <c r="C2420" s="445"/>
      <c r="D2420" s="446" t="s">
        <v>703</v>
      </c>
      <c r="E2420" s="446" t="s">
        <v>168</v>
      </c>
      <c r="F2420" s="446" t="s">
        <v>671</v>
      </c>
      <c r="G2420" s="447">
        <v>2</v>
      </c>
      <c r="H2420" s="448">
        <v>12.94</v>
      </c>
      <c r="I2420" s="447">
        <v>25.87</v>
      </c>
      <c r="J2420" s="460">
        <v>2</v>
      </c>
      <c r="K2420" s="448">
        <v>1.51</v>
      </c>
      <c r="L2420" s="448">
        <v>3.02</v>
      </c>
      <c r="M2420" s="448">
        <f t="shared" si="74"/>
        <v>-22.85</v>
      </c>
      <c r="N2420" s="448">
        <f t="shared" si="75"/>
        <v>-88.33</v>
      </c>
      <c r="O2420" s="461"/>
    </row>
    <row r="2421" s="419" customFormat="1" customHeight="1" spans="1:15">
      <c r="A2421" s="443" t="s">
        <v>5519</v>
      </c>
      <c r="B2421" s="444" t="s">
        <v>5520</v>
      </c>
      <c r="C2421" s="445"/>
      <c r="D2421" s="446" t="s">
        <v>679</v>
      </c>
      <c r="E2421" s="446" t="s">
        <v>168</v>
      </c>
      <c r="F2421" s="446" t="s">
        <v>671</v>
      </c>
      <c r="G2421" s="447">
        <v>19</v>
      </c>
      <c r="H2421" s="448">
        <v>6.03</v>
      </c>
      <c r="I2421" s="447">
        <v>114.66</v>
      </c>
      <c r="J2421" s="460">
        <v>19</v>
      </c>
      <c r="K2421" s="448">
        <v>0.7</v>
      </c>
      <c r="L2421" s="448">
        <v>13.3</v>
      </c>
      <c r="M2421" s="448">
        <f t="shared" si="74"/>
        <v>-101.36</v>
      </c>
      <c r="N2421" s="448">
        <f t="shared" si="75"/>
        <v>-88.4</v>
      </c>
      <c r="O2421" s="461"/>
    </row>
    <row r="2422" s="419" customFormat="1" customHeight="1" spans="1:15">
      <c r="A2422" s="443" t="s">
        <v>5521</v>
      </c>
      <c r="B2422" s="444" t="s">
        <v>5522</v>
      </c>
      <c r="C2422" s="445"/>
      <c r="D2422" s="446" t="s">
        <v>703</v>
      </c>
      <c r="E2422" s="446" t="s">
        <v>168</v>
      </c>
      <c r="F2422" s="446" t="s">
        <v>671</v>
      </c>
      <c r="G2422" s="447">
        <v>1</v>
      </c>
      <c r="H2422" s="448">
        <v>486.72</v>
      </c>
      <c r="I2422" s="447">
        <v>486.72</v>
      </c>
      <c r="J2422" s="460">
        <v>1</v>
      </c>
      <c r="K2422" s="448">
        <v>56.65</v>
      </c>
      <c r="L2422" s="448">
        <v>56.65</v>
      </c>
      <c r="M2422" s="448">
        <f t="shared" si="74"/>
        <v>-430.07</v>
      </c>
      <c r="N2422" s="448">
        <f t="shared" si="75"/>
        <v>-88.36</v>
      </c>
      <c r="O2422" s="461"/>
    </row>
    <row r="2423" s="419" customFormat="1" customHeight="1" spans="1:15">
      <c r="A2423" s="443" t="s">
        <v>5523</v>
      </c>
      <c r="B2423" s="444" t="s">
        <v>5524</v>
      </c>
      <c r="C2423" s="445"/>
      <c r="D2423" s="446" t="s">
        <v>703</v>
      </c>
      <c r="E2423" s="446" t="s">
        <v>168</v>
      </c>
      <c r="F2423" s="446" t="s">
        <v>671</v>
      </c>
      <c r="G2423" s="447">
        <v>2</v>
      </c>
      <c r="H2423" s="448">
        <v>557.53</v>
      </c>
      <c r="I2423" s="447">
        <v>1115.05</v>
      </c>
      <c r="J2423" s="460">
        <v>2</v>
      </c>
      <c r="K2423" s="448">
        <v>64.9</v>
      </c>
      <c r="L2423" s="448">
        <v>129.8</v>
      </c>
      <c r="M2423" s="448">
        <f t="shared" si="74"/>
        <v>-985.25</v>
      </c>
      <c r="N2423" s="448">
        <f t="shared" si="75"/>
        <v>-88.36</v>
      </c>
      <c r="O2423" s="461"/>
    </row>
    <row r="2424" s="419" customFormat="1" customHeight="1" spans="1:15">
      <c r="A2424" s="443" t="s">
        <v>5525</v>
      </c>
      <c r="B2424" s="444" t="s">
        <v>5526</v>
      </c>
      <c r="C2424" s="445"/>
      <c r="D2424" s="446" t="s">
        <v>703</v>
      </c>
      <c r="E2424" s="446" t="s">
        <v>168</v>
      </c>
      <c r="F2424" s="446" t="s">
        <v>671</v>
      </c>
      <c r="G2424" s="447">
        <v>1</v>
      </c>
      <c r="H2424" s="448">
        <v>283.19</v>
      </c>
      <c r="I2424" s="447">
        <v>283.19</v>
      </c>
      <c r="J2424" s="460">
        <v>1</v>
      </c>
      <c r="K2424" s="448">
        <v>32.96</v>
      </c>
      <c r="L2424" s="448">
        <v>32.96</v>
      </c>
      <c r="M2424" s="448">
        <f t="shared" si="74"/>
        <v>-250.23</v>
      </c>
      <c r="N2424" s="448">
        <f t="shared" si="75"/>
        <v>-88.36</v>
      </c>
      <c r="O2424" s="461"/>
    </row>
    <row r="2425" s="419" customFormat="1" customHeight="1" spans="1:15">
      <c r="A2425" s="443" t="s">
        <v>5527</v>
      </c>
      <c r="B2425" s="444" t="s">
        <v>5528</v>
      </c>
      <c r="C2425" s="445"/>
      <c r="D2425" s="446" t="s">
        <v>679</v>
      </c>
      <c r="E2425" s="446" t="s">
        <v>168</v>
      </c>
      <c r="F2425" s="446" t="s">
        <v>671</v>
      </c>
      <c r="G2425" s="447">
        <v>30</v>
      </c>
      <c r="H2425" s="448">
        <v>15.04</v>
      </c>
      <c r="I2425" s="447">
        <v>451.33</v>
      </c>
      <c r="J2425" s="460">
        <v>30</v>
      </c>
      <c r="K2425" s="448">
        <v>1.75</v>
      </c>
      <c r="L2425" s="448">
        <v>52.5</v>
      </c>
      <c r="M2425" s="448">
        <f t="shared" si="74"/>
        <v>-398.83</v>
      </c>
      <c r="N2425" s="448">
        <f t="shared" si="75"/>
        <v>-88.37</v>
      </c>
      <c r="O2425" s="461"/>
    </row>
    <row r="2426" s="419" customFormat="1" customHeight="1" spans="1:15">
      <c r="A2426" s="443" t="s">
        <v>5529</v>
      </c>
      <c r="B2426" s="444" t="s">
        <v>5530</v>
      </c>
      <c r="C2426" s="445"/>
      <c r="D2426" s="446" t="s">
        <v>679</v>
      </c>
      <c r="E2426" s="446" t="s">
        <v>168</v>
      </c>
      <c r="F2426" s="446" t="s">
        <v>671</v>
      </c>
      <c r="G2426" s="447">
        <v>18</v>
      </c>
      <c r="H2426" s="448">
        <v>24.78</v>
      </c>
      <c r="I2426" s="447">
        <v>446.02</v>
      </c>
      <c r="J2426" s="460">
        <v>18</v>
      </c>
      <c r="K2426" s="448">
        <v>2.88</v>
      </c>
      <c r="L2426" s="448">
        <v>51.84</v>
      </c>
      <c r="M2426" s="448">
        <f t="shared" si="74"/>
        <v>-394.18</v>
      </c>
      <c r="N2426" s="448">
        <f t="shared" si="75"/>
        <v>-88.38</v>
      </c>
      <c r="O2426" s="461"/>
    </row>
    <row r="2427" s="419" customFormat="1" customHeight="1" spans="1:15">
      <c r="A2427" s="443" t="s">
        <v>5531</v>
      </c>
      <c r="B2427" s="444" t="s">
        <v>5532</v>
      </c>
      <c r="C2427" s="445"/>
      <c r="D2427" s="446" t="s">
        <v>679</v>
      </c>
      <c r="E2427" s="446" t="s">
        <v>168</v>
      </c>
      <c r="F2427" s="446" t="s">
        <v>671</v>
      </c>
      <c r="G2427" s="447">
        <v>50</v>
      </c>
      <c r="H2427" s="448">
        <v>23.01</v>
      </c>
      <c r="I2427" s="447">
        <v>1150.44</v>
      </c>
      <c r="J2427" s="460">
        <v>50</v>
      </c>
      <c r="K2427" s="448">
        <v>2.68</v>
      </c>
      <c r="L2427" s="448">
        <v>134</v>
      </c>
      <c r="M2427" s="448">
        <f t="shared" si="74"/>
        <v>-1016.44</v>
      </c>
      <c r="N2427" s="448">
        <f t="shared" si="75"/>
        <v>-88.35</v>
      </c>
      <c r="O2427" s="461"/>
    </row>
    <row r="2428" s="419" customFormat="1" customHeight="1" spans="1:15">
      <c r="A2428" s="443" t="s">
        <v>5533</v>
      </c>
      <c r="B2428" s="444" t="s">
        <v>5534</v>
      </c>
      <c r="C2428" s="445"/>
      <c r="D2428" s="446" t="s">
        <v>679</v>
      </c>
      <c r="E2428" s="446" t="s">
        <v>672</v>
      </c>
      <c r="F2428" s="446" t="s">
        <v>671</v>
      </c>
      <c r="G2428" s="447">
        <v>24</v>
      </c>
      <c r="H2428" s="448">
        <v>17.02</v>
      </c>
      <c r="I2428" s="447">
        <v>408.43</v>
      </c>
      <c r="J2428" s="460">
        <v>24</v>
      </c>
      <c r="K2428" s="448">
        <v>4.78</v>
      </c>
      <c r="L2428" s="448">
        <v>114.72</v>
      </c>
      <c r="M2428" s="448">
        <f t="shared" si="74"/>
        <v>-293.71</v>
      </c>
      <c r="N2428" s="448">
        <f t="shared" si="75"/>
        <v>-71.91</v>
      </c>
      <c r="O2428" s="461"/>
    </row>
    <row r="2429" s="419" customFormat="1" customHeight="1" spans="1:15">
      <c r="A2429" s="443" t="s">
        <v>5535</v>
      </c>
      <c r="B2429" s="444" t="s">
        <v>5536</v>
      </c>
      <c r="C2429" s="445"/>
      <c r="D2429" s="446" t="s">
        <v>5537</v>
      </c>
      <c r="E2429" s="446" t="s">
        <v>168</v>
      </c>
      <c r="F2429" s="446" t="s">
        <v>671</v>
      </c>
      <c r="G2429" s="447">
        <v>40</v>
      </c>
      <c r="H2429" s="448">
        <v>109.66</v>
      </c>
      <c r="I2429" s="447">
        <v>4386.33</v>
      </c>
      <c r="J2429" s="460">
        <v>40</v>
      </c>
      <c r="K2429" s="448">
        <v>12.76</v>
      </c>
      <c r="L2429" s="448">
        <v>510.4</v>
      </c>
      <c r="M2429" s="448">
        <f t="shared" si="74"/>
        <v>-3875.93</v>
      </c>
      <c r="N2429" s="448">
        <f t="shared" si="75"/>
        <v>-88.36</v>
      </c>
      <c r="O2429" s="461"/>
    </row>
    <row r="2430" s="419" customFormat="1" customHeight="1" spans="1:15">
      <c r="A2430" s="443" t="s">
        <v>5538</v>
      </c>
      <c r="B2430" s="444" t="s">
        <v>5539</v>
      </c>
      <c r="C2430" s="445"/>
      <c r="D2430" s="446" t="s">
        <v>5537</v>
      </c>
      <c r="E2430" s="446" t="s">
        <v>168</v>
      </c>
      <c r="F2430" s="446" t="s">
        <v>671</v>
      </c>
      <c r="G2430" s="447">
        <v>18</v>
      </c>
      <c r="H2430" s="448">
        <v>14.75</v>
      </c>
      <c r="I2430" s="447">
        <v>265.48</v>
      </c>
      <c r="J2430" s="460">
        <v>18</v>
      </c>
      <c r="K2430" s="448">
        <v>1.72</v>
      </c>
      <c r="L2430" s="448">
        <v>30.96</v>
      </c>
      <c r="M2430" s="448">
        <f t="shared" si="74"/>
        <v>-234.52</v>
      </c>
      <c r="N2430" s="448">
        <f t="shared" si="75"/>
        <v>-88.34</v>
      </c>
      <c r="O2430" s="461"/>
    </row>
    <row r="2431" s="419" customFormat="1" customHeight="1" spans="1:15">
      <c r="A2431" s="443" t="s">
        <v>5540</v>
      </c>
      <c r="B2431" s="444" t="s">
        <v>5541</v>
      </c>
      <c r="C2431" s="445"/>
      <c r="D2431" s="446" t="s">
        <v>2996</v>
      </c>
      <c r="E2431" s="446" t="s">
        <v>168</v>
      </c>
      <c r="F2431" s="446" t="s">
        <v>671</v>
      </c>
      <c r="G2431" s="447">
        <v>14</v>
      </c>
      <c r="H2431" s="448">
        <v>2376.07</v>
      </c>
      <c r="I2431" s="447">
        <v>33264.97</v>
      </c>
      <c r="J2431" s="460">
        <v>14</v>
      </c>
      <c r="K2431" s="448">
        <v>276.58</v>
      </c>
      <c r="L2431" s="448">
        <v>3872.12</v>
      </c>
      <c r="M2431" s="448">
        <f t="shared" si="74"/>
        <v>-29392.85</v>
      </c>
      <c r="N2431" s="448">
        <f t="shared" si="75"/>
        <v>-88.36</v>
      </c>
      <c r="O2431" s="461"/>
    </row>
    <row r="2432" s="419" customFormat="1" customHeight="1" spans="1:15">
      <c r="A2432" s="443" t="s">
        <v>5542</v>
      </c>
      <c r="B2432" s="444" t="s">
        <v>5543</v>
      </c>
      <c r="C2432" s="445"/>
      <c r="D2432" s="446" t="s">
        <v>2996</v>
      </c>
      <c r="E2432" s="446" t="s">
        <v>672</v>
      </c>
      <c r="F2432" s="446" t="s">
        <v>671</v>
      </c>
      <c r="G2432" s="447">
        <v>50</v>
      </c>
      <c r="H2432" s="448">
        <v>331.63</v>
      </c>
      <c r="I2432" s="447">
        <v>16581.5</v>
      </c>
      <c r="J2432" s="460">
        <v>50</v>
      </c>
      <c r="K2432" s="448">
        <v>93.21</v>
      </c>
      <c r="L2432" s="448">
        <v>4660.5</v>
      </c>
      <c r="M2432" s="448">
        <f t="shared" si="74"/>
        <v>-11921</v>
      </c>
      <c r="N2432" s="448">
        <f t="shared" si="75"/>
        <v>-71.89</v>
      </c>
      <c r="O2432" s="461"/>
    </row>
    <row r="2433" s="419" customFormat="1" customHeight="1" spans="1:15">
      <c r="A2433" s="443" t="s">
        <v>5544</v>
      </c>
      <c r="B2433" s="444" t="s">
        <v>5545</v>
      </c>
      <c r="C2433" s="445"/>
      <c r="D2433" s="446" t="s">
        <v>2533</v>
      </c>
      <c r="E2433" s="446" t="s">
        <v>168</v>
      </c>
      <c r="F2433" s="446" t="s">
        <v>671</v>
      </c>
      <c r="G2433" s="447">
        <v>2</v>
      </c>
      <c r="H2433" s="448">
        <v>615.39</v>
      </c>
      <c r="I2433" s="447">
        <v>1230.78</v>
      </c>
      <c r="J2433" s="460">
        <v>2</v>
      </c>
      <c r="K2433" s="448">
        <v>71.63</v>
      </c>
      <c r="L2433" s="448">
        <v>143.26</v>
      </c>
      <c r="M2433" s="448">
        <f t="shared" si="74"/>
        <v>-1087.52</v>
      </c>
      <c r="N2433" s="448">
        <f t="shared" si="75"/>
        <v>-88.36</v>
      </c>
      <c r="O2433" s="461"/>
    </row>
    <row r="2434" s="419" customFormat="1" customHeight="1" spans="1:15">
      <c r="A2434" s="443" t="s">
        <v>5546</v>
      </c>
      <c r="B2434" s="444" t="s">
        <v>5547</v>
      </c>
      <c r="C2434" s="445"/>
      <c r="D2434" s="446" t="s">
        <v>2918</v>
      </c>
      <c r="E2434" s="446" t="s">
        <v>672</v>
      </c>
      <c r="F2434" s="446" t="s">
        <v>671</v>
      </c>
      <c r="G2434" s="447">
        <v>1</v>
      </c>
      <c r="H2434" s="448">
        <v>741.88</v>
      </c>
      <c r="I2434" s="447">
        <v>741.88</v>
      </c>
      <c r="J2434" s="460">
        <v>1</v>
      </c>
      <c r="K2434" s="448">
        <v>208.51</v>
      </c>
      <c r="L2434" s="448">
        <v>208.51</v>
      </c>
      <c r="M2434" s="448">
        <f t="shared" si="74"/>
        <v>-533.37</v>
      </c>
      <c r="N2434" s="448">
        <f t="shared" si="75"/>
        <v>-71.89</v>
      </c>
      <c r="O2434" s="461"/>
    </row>
    <row r="2435" s="419" customFormat="1" customHeight="1" spans="1:15">
      <c r="A2435" s="443" t="s">
        <v>5548</v>
      </c>
      <c r="B2435" s="444" t="s">
        <v>5549</v>
      </c>
      <c r="C2435" s="445"/>
      <c r="D2435" s="446" t="s">
        <v>5537</v>
      </c>
      <c r="E2435" s="446" t="s">
        <v>168</v>
      </c>
      <c r="F2435" s="446" t="s">
        <v>671</v>
      </c>
      <c r="G2435" s="447">
        <v>5</v>
      </c>
      <c r="H2435" s="448">
        <v>34</v>
      </c>
      <c r="I2435" s="447">
        <v>170</v>
      </c>
      <c r="J2435" s="460">
        <v>5</v>
      </c>
      <c r="K2435" s="448">
        <v>3.96</v>
      </c>
      <c r="L2435" s="448">
        <v>19.8</v>
      </c>
      <c r="M2435" s="448">
        <f t="shared" si="74"/>
        <v>-150.2</v>
      </c>
      <c r="N2435" s="448">
        <f t="shared" si="75"/>
        <v>-88.35</v>
      </c>
      <c r="O2435" s="461"/>
    </row>
    <row r="2436" s="419" customFormat="1" customHeight="1" spans="1:15">
      <c r="A2436" s="443" t="s">
        <v>5550</v>
      </c>
      <c r="B2436" s="444" t="s">
        <v>5551</v>
      </c>
      <c r="C2436" s="445"/>
      <c r="D2436" s="446" t="s">
        <v>2918</v>
      </c>
      <c r="E2436" s="446" t="s">
        <v>70</v>
      </c>
      <c r="F2436" s="446" t="s">
        <v>671</v>
      </c>
      <c r="G2436" s="447">
        <v>4</v>
      </c>
      <c r="H2436" s="448">
        <v>24.14</v>
      </c>
      <c r="I2436" s="447">
        <v>96.55</v>
      </c>
      <c r="J2436" s="460">
        <v>4</v>
      </c>
      <c r="K2436" s="448">
        <v>5.62</v>
      </c>
      <c r="L2436" s="448">
        <v>22.48</v>
      </c>
      <c r="M2436" s="448">
        <f t="shared" si="74"/>
        <v>-74.07</v>
      </c>
      <c r="N2436" s="448">
        <f t="shared" si="75"/>
        <v>-76.72</v>
      </c>
      <c r="O2436" s="461"/>
    </row>
    <row r="2437" s="419" customFormat="1" customHeight="1" spans="1:15">
      <c r="A2437" s="443" t="s">
        <v>5552</v>
      </c>
      <c r="B2437" s="444" t="s">
        <v>5553</v>
      </c>
      <c r="C2437" s="445"/>
      <c r="D2437" s="446" t="s">
        <v>5537</v>
      </c>
      <c r="E2437" s="446" t="s">
        <v>672</v>
      </c>
      <c r="F2437" s="446" t="s">
        <v>671</v>
      </c>
      <c r="G2437" s="447">
        <v>208</v>
      </c>
      <c r="H2437" s="448">
        <v>16.17</v>
      </c>
      <c r="I2437" s="447">
        <v>3362.83</v>
      </c>
      <c r="J2437" s="460">
        <v>208</v>
      </c>
      <c r="K2437" s="448">
        <v>4.54</v>
      </c>
      <c r="L2437" s="448">
        <v>944.32</v>
      </c>
      <c r="M2437" s="448">
        <f t="shared" si="74"/>
        <v>-2418.51</v>
      </c>
      <c r="N2437" s="448">
        <f t="shared" si="75"/>
        <v>-71.92</v>
      </c>
      <c r="O2437" s="461"/>
    </row>
    <row r="2438" s="419" customFormat="1" customHeight="1" spans="1:15">
      <c r="A2438" s="443" t="s">
        <v>5554</v>
      </c>
      <c r="B2438" s="444" t="s">
        <v>5555</v>
      </c>
      <c r="C2438" s="445"/>
      <c r="D2438" s="446" t="s">
        <v>2996</v>
      </c>
      <c r="E2438" s="446" t="s">
        <v>142</v>
      </c>
      <c r="F2438" s="446" t="s">
        <v>671</v>
      </c>
      <c r="G2438" s="447">
        <v>6</v>
      </c>
      <c r="H2438" s="448">
        <v>188.04</v>
      </c>
      <c r="I2438" s="447">
        <v>1128.24</v>
      </c>
      <c r="J2438" s="460">
        <v>6</v>
      </c>
      <c r="K2438" s="448">
        <v>32.94</v>
      </c>
      <c r="L2438" s="448">
        <v>197.64</v>
      </c>
      <c r="M2438" s="448">
        <f t="shared" si="74"/>
        <v>-930.6</v>
      </c>
      <c r="N2438" s="448">
        <f t="shared" si="75"/>
        <v>-82.48</v>
      </c>
      <c r="O2438" s="461"/>
    </row>
    <row r="2439" s="419" customFormat="1" customHeight="1" spans="1:15">
      <c r="A2439" s="443" t="s">
        <v>5556</v>
      </c>
      <c r="B2439" s="444" t="s">
        <v>5557</v>
      </c>
      <c r="C2439" s="445"/>
      <c r="D2439" s="446" t="s">
        <v>2996</v>
      </c>
      <c r="E2439" s="446" t="s">
        <v>142</v>
      </c>
      <c r="F2439" s="446" t="s">
        <v>671</v>
      </c>
      <c r="G2439" s="447">
        <v>2</v>
      </c>
      <c r="H2439" s="448">
        <v>376.07</v>
      </c>
      <c r="I2439" s="447">
        <v>752.14</v>
      </c>
      <c r="J2439" s="460">
        <v>2</v>
      </c>
      <c r="K2439" s="448">
        <v>65.89</v>
      </c>
      <c r="L2439" s="448">
        <v>131.78</v>
      </c>
      <c r="M2439" s="448">
        <f t="shared" si="74"/>
        <v>-620.36</v>
      </c>
      <c r="N2439" s="448">
        <f t="shared" si="75"/>
        <v>-82.48</v>
      </c>
      <c r="O2439" s="461"/>
    </row>
    <row r="2440" s="419" customFormat="1" customHeight="1" spans="1:15">
      <c r="A2440" s="443" t="s">
        <v>5558</v>
      </c>
      <c r="B2440" s="444" t="s">
        <v>5559</v>
      </c>
      <c r="C2440" s="445"/>
      <c r="D2440" s="446" t="s">
        <v>2996</v>
      </c>
      <c r="E2440" s="446" t="s">
        <v>142</v>
      </c>
      <c r="F2440" s="446" t="s">
        <v>671</v>
      </c>
      <c r="G2440" s="447">
        <v>1</v>
      </c>
      <c r="H2440" s="448">
        <v>53.89</v>
      </c>
      <c r="I2440" s="447">
        <v>53.89</v>
      </c>
      <c r="J2440" s="460">
        <v>1</v>
      </c>
      <c r="K2440" s="448">
        <v>9.44</v>
      </c>
      <c r="L2440" s="448">
        <v>9.44</v>
      </c>
      <c r="M2440" s="448">
        <f t="shared" ref="M2440:M2503" si="76">L2440-I2440</f>
        <v>-44.45</v>
      </c>
      <c r="N2440" s="448">
        <f t="shared" ref="N2440:N2503" si="77">IF(I2440=0,0,ROUND(M2440/I2440*100,2))</f>
        <v>-82.48</v>
      </c>
      <c r="O2440" s="461"/>
    </row>
    <row r="2441" s="419" customFormat="1" customHeight="1" spans="1:15">
      <c r="A2441" s="443" t="s">
        <v>5560</v>
      </c>
      <c r="B2441" s="444" t="s">
        <v>5561</v>
      </c>
      <c r="C2441" s="445"/>
      <c r="D2441" s="446" t="s">
        <v>2996</v>
      </c>
      <c r="E2441" s="446" t="s">
        <v>142</v>
      </c>
      <c r="F2441" s="446" t="s">
        <v>671</v>
      </c>
      <c r="G2441" s="447">
        <v>1</v>
      </c>
      <c r="H2441" s="448">
        <v>2.14</v>
      </c>
      <c r="I2441" s="447">
        <v>2.14</v>
      </c>
      <c r="J2441" s="460">
        <v>1</v>
      </c>
      <c r="K2441" s="448">
        <v>0.37</v>
      </c>
      <c r="L2441" s="448">
        <v>0.37</v>
      </c>
      <c r="M2441" s="448">
        <f t="shared" si="76"/>
        <v>-1.77</v>
      </c>
      <c r="N2441" s="448">
        <f t="shared" si="77"/>
        <v>-82.71</v>
      </c>
      <c r="O2441" s="461"/>
    </row>
    <row r="2442" s="419" customFormat="1" customHeight="1" spans="1:15">
      <c r="A2442" s="443" t="s">
        <v>5562</v>
      </c>
      <c r="B2442" s="444" t="s">
        <v>5563</v>
      </c>
      <c r="C2442" s="445"/>
      <c r="D2442" s="446" t="s">
        <v>2996</v>
      </c>
      <c r="E2442" s="446" t="s">
        <v>142</v>
      </c>
      <c r="F2442" s="446" t="s">
        <v>671</v>
      </c>
      <c r="G2442" s="447">
        <v>8.7</v>
      </c>
      <c r="H2442" s="448">
        <v>24.6</v>
      </c>
      <c r="I2442" s="447">
        <v>214.04</v>
      </c>
      <c r="J2442" s="460">
        <v>8.7</v>
      </c>
      <c r="K2442" s="448">
        <v>4.31</v>
      </c>
      <c r="L2442" s="448">
        <v>37.5</v>
      </c>
      <c r="M2442" s="448">
        <f t="shared" si="76"/>
        <v>-176.54</v>
      </c>
      <c r="N2442" s="448">
        <f t="shared" si="77"/>
        <v>-82.48</v>
      </c>
      <c r="O2442" s="461"/>
    </row>
    <row r="2443" s="419" customFormat="1" customHeight="1" spans="1:15">
      <c r="A2443" s="443" t="s">
        <v>5564</v>
      </c>
      <c r="B2443" s="444" t="s">
        <v>5565</v>
      </c>
      <c r="C2443" s="445"/>
      <c r="D2443" s="446" t="s">
        <v>2996</v>
      </c>
      <c r="E2443" s="446" t="s">
        <v>672</v>
      </c>
      <c r="F2443" s="446" t="s">
        <v>671</v>
      </c>
      <c r="G2443" s="447">
        <v>66.5</v>
      </c>
      <c r="H2443" s="448">
        <v>5.93</v>
      </c>
      <c r="I2443" s="447">
        <v>394.29</v>
      </c>
      <c r="J2443" s="460">
        <v>66.5</v>
      </c>
      <c r="K2443" s="448">
        <v>1.67</v>
      </c>
      <c r="L2443" s="448">
        <v>111.06</v>
      </c>
      <c r="M2443" s="448">
        <f t="shared" si="76"/>
        <v>-283.23</v>
      </c>
      <c r="N2443" s="448">
        <f t="shared" si="77"/>
        <v>-71.83</v>
      </c>
      <c r="O2443" s="461"/>
    </row>
    <row r="2444" s="419" customFormat="1" customHeight="1" spans="1:15">
      <c r="A2444" s="443" t="s">
        <v>5566</v>
      </c>
      <c r="B2444" s="444" t="s">
        <v>5567</v>
      </c>
      <c r="C2444" s="445"/>
      <c r="D2444" s="446" t="s">
        <v>2996</v>
      </c>
      <c r="E2444" s="446" t="s">
        <v>142</v>
      </c>
      <c r="F2444" s="446" t="s">
        <v>671</v>
      </c>
      <c r="G2444" s="447">
        <v>146.8</v>
      </c>
      <c r="H2444" s="448">
        <v>0.89</v>
      </c>
      <c r="I2444" s="447">
        <v>131.22</v>
      </c>
      <c r="J2444" s="460">
        <v>146.8</v>
      </c>
      <c r="K2444" s="448">
        <v>0.16</v>
      </c>
      <c r="L2444" s="448">
        <v>23.49</v>
      </c>
      <c r="M2444" s="448">
        <f t="shared" si="76"/>
        <v>-107.73</v>
      </c>
      <c r="N2444" s="448">
        <f t="shared" si="77"/>
        <v>-82.1</v>
      </c>
      <c r="O2444" s="461"/>
    </row>
    <row r="2445" s="419" customFormat="1" customHeight="1" spans="1:15">
      <c r="A2445" s="443" t="s">
        <v>5568</v>
      </c>
      <c r="B2445" s="444" t="s">
        <v>5569</v>
      </c>
      <c r="C2445" s="445"/>
      <c r="D2445" s="446" t="s">
        <v>2996</v>
      </c>
      <c r="E2445" s="446" t="s">
        <v>142</v>
      </c>
      <c r="F2445" s="446" t="s">
        <v>671</v>
      </c>
      <c r="G2445" s="447">
        <v>3.65</v>
      </c>
      <c r="H2445" s="448">
        <v>36.75</v>
      </c>
      <c r="I2445" s="447">
        <v>134.15</v>
      </c>
      <c r="J2445" s="460">
        <v>3.65</v>
      </c>
      <c r="K2445" s="448">
        <v>6.44</v>
      </c>
      <c r="L2445" s="448">
        <v>23.51</v>
      </c>
      <c r="M2445" s="448">
        <f t="shared" si="76"/>
        <v>-110.64</v>
      </c>
      <c r="N2445" s="448">
        <f t="shared" si="77"/>
        <v>-82.47</v>
      </c>
      <c r="O2445" s="461"/>
    </row>
    <row r="2446" s="419" customFormat="1" customHeight="1" spans="1:15">
      <c r="A2446" s="443" t="s">
        <v>5570</v>
      </c>
      <c r="B2446" s="444" t="s">
        <v>5571</v>
      </c>
      <c r="C2446" s="445"/>
      <c r="D2446" s="446" t="s">
        <v>2996</v>
      </c>
      <c r="E2446" s="446" t="s">
        <v>142</v>
      </c>
      <c r="F2446" s="446" t="s">
        <v>671</v>
      </c>
      <c r="G2446" s="447">
        <v>1</v>
      </c>
      <c r="H2446" s="448">
        <v>115.38</v>
      </c>
      <c r="I2446" s="447">
        <v>115.38</v>
      </c>
      <c r="J2446" s="460">
        <v>1</v>
      </c>
      <c r="K2446" s="448">
        <v>20.21</v>
      </c>
      <c r="L2446" s="448">
        <v>20.21</v>
      </c>
      <c r="M2446" s="448">
        <f t="shared" si="76"/>
        <v>-95.17</v>
      </c>
      <c r="N2446" s="448">
        <f t="shared" si="77"/>
        <v>-82.48</v>
      </c>
      <c r="O2446" s="461"/>
    </row>
    <row r="2447" s="419" customFormat="1" customHeight="1" spans="1:15">
      <c r="A2447" s="443" t="s">
        <v>5572</v>
      </c>
      <c r="B2447" s="444" t="s">
        <v>5573</v>
      </c>
      <c r="C2447" s="445"/>
      <c r="D2447" s="446" t="s">
        <v>2996</v>
      </c>
      <c r="E2447" s="446" t="s">
        <v>142</v>
      </c>
      <c r="F2447" s="446" t="s">
        <v>671</v>
      </c>
      <c r="G2447" s="447">
        <v>10</v>
      </c>
      <c r="H2447" s="448">
        <v>70.19</v>
      </c>
      <c r="I2447" s="447">
        <v>701.88</v>
      </c>
      <c r="J2447" s="460">
        <v>10</v>
      </c>
      <c r="K2447" s="448">
        <v>12.3</v>
      </c>
      <c r="L2447" s="448">
        <v>123</v>
      </c>
      <c r="M2447" s="448">
        <f t="shared" si="76"/>
        <v>-578.88</v>
      </c>
      <c r="N2447" s="448">
        <f t="shared" si="77"/>
        <v>-82.48</v>
      </c>
      <c r="O2447" s="461"/>
    </row>
    <row r="2448" s="419" customFormat="1" customHeight="1" spans="1:15">
      <c r="A2448" s="443" t="s">
        <v>5574</v>
      </c>
      <c r="B2448" s="444" t="s">
        <v>5575</v>
      </c>
      <c r="C2448" s="445"/>
      <c r="D2448" s="446" t="s">
        <v>2996</v>
      </c>
      <c r="E2448" s="446" t="s">
        <v>672</v>
      </c>
      <c r="F2448" s="446" t="s">
        <v>671</v>
      </c>
      <c r="G2448" s="447">
        <v>7</v>
      </c>
      <c r="H2448" s="448">
        <v>113.78</v>
      </c>
      <c r="I2448" s="447">
        <v>796.46</v>
      </c>
      <c r="J2448" s="460">
        <v>7</v>
      </c>
      <c r="K2448" s="448">
        <v>31.98</v>
      </c>
      <c r="L2448" s="448">
        <v>223.86</v>
      </c>
      <c r="M2448" s="448">
        <f t="shared" si="76"/>
        <v>-572.6</v>
      </c>
      <c r="N2448" s="448">
        <f t="shared" si="77"/>
        <v>-71.89</v>
      </c>
      <c r="O2448" s="461"/>
    </row>
    <row r="2449" s="419" customFormat="1" customHeight="1" spans="1:15">
      <c r="A2449" s="443" t="s">
        <v>5576</v>
      </c>
      <c r="B2449" s="444" t="s">
        <v>5577</v>
      </c>
      <c r="C2449" s="445"/>
      <c r="D2449" s="446" t="s">
        <v>2996</v>
      </c>
      <c r="E2449" s="446" t="s">
        <v>142</v>
      </c>
      <c r="F2449" s="446" t="s">
        <v>671</v>
      </c>
      <c r="G2449" s="447">
        <v>1.6</v>
      </c>
      <c r="H2449" s="448">
        <v>161.19</v>
      </c>
      <c r="I2449" s="447">
        <v>257.91</v>
      </c>
      <c r="J2449" s="460">
        <v>1.6</v>
      </c>
      <c r="K2449" s="448">
        <v>28.24</v>
      </c>
      <c r="L2449" s="448">
        <v>45.18</v>
      </c>
      <c r="M2449" s="448">
        <f t="shared" si="76"/>
        <v>-212.73</v>
      </c>
      <c r="N2449" s="448">
        <f t="shared" si="77"/>
        <v>-82.48</v>
      </c>
      <c r="O2449" s="461"/>
    </row>
    <row r="2450" s="419" customFormat="1" customHeight="1" spans="1:15">
      <c r="A2450" s="443" t="s">
        <v>5578</v>
      </c>
      <c r="B2450" s="444" t="s">
        <v>5579</v>
      </c>
      <c r="C2450" s="445"/>
      <c r="D2450" s="446" t="s">
        <v>2996</v>
      </c>
      <c r="E2450" s="446" t="s">
        <v>142</v>
      </c>
      <c r="F2450" s="446" t="s">
        <v>671</v>
      </c>
      <c r="G2450" s="447">
        <v>2</v>
      </c>
      <c r="H2450" s="448">
        <v>168.14</v>
      </c>
      <c r="I2450" s="447">
        <v>336.28</v>
      </c>
      <c r="J2450" s="460">
        <v>2</v>
      </c>
      <c r="K2450" s="448">
        <v>29.46</v>
      </c>
      <c r="L2450" s="448">
        <v>58.92</v>
      </c>
      <c r="M2450" s="448">
        <f t="shared" si="76"/>
        <v>-277.36</v>
      </c>
      <c r="N2450" s="448">
        <f t="shared" si="77"/>
        <v>-82.48</v>
      </c>
      <c r="O2450" s="461"/>
    </row>
    <row r="2451" s="419" customFormat="1" customHeight="1" spans="1:15">
      <c r="A2451" s="443" t="s">
        <v>5580</v>
      </c>
      <c r="B2451" s="444" t="s">
        <v>5581</v>
      </c>
      <c r="C2451" s="445"/>
      <c r="D2451" s="446" t="s">
        <v>2996</v>
      </c>
      <c r="E2451" s="446" t="s">
        <v>142</v>
      </c>
      <c r="F2451" s="446" t="s">
        <v>671</v>
      </c>
      <c r="G2451" s="447">
        <v>5</v>
      </c>
      <c r="H2451" s="448">
        <v>2.26</v>
      </c>
      <c r="I2451" s="447">
        <v>11.31</v>
      </c>
      <c r="J2451" s="460">
        <v>5</v>
      </c>
      <c r="K2451" s="448">
        <v>0.4</v>
      </c>
      <c r="L2451" s="448">
        <v>2</v>
      </c>
      <c r="M2451" s="448">
        <f t="shared" si="76"/>
        <v>-9.31</v>
      </c>
      <c r="N2451" s="448">
        <f t="shared" si="77"/>
        <v>-82.32</v>
      </c>
      <c r="O2451" s="461"/>
    </row>
    <row r="2452" s="419" customFormat="1" customHeight="1" spans="1:15">
      <c r="A2452" s="443" t="s">
        <v>5582</v>
      </c>
      <c r="B2452" s="444" t="s">
        <v>5583</v>
      </c>
      <c r="C2452" s="445"/>
      <c r="D2452" s="446" t="s">
        <v>684</v>
      </c>
      <c r="E2452" s="446" t="s">
        <v>142</v>
      </c>
      <c r="F2452" s="446" t="s">
        <v>671</v>
      </c>
      <c r="G2452" s="447">
        <v>5</v>
      </c>
      <c r="H2452" s="448">
        <v>51.28</v>
      </c>
      <c r="I2452" s="447">
        <v>256.41</v>
      </c>
      <c r="J2452" s="460">
        <v>5</v>
      </c>
      <c r="K2452" s="448">
        <v>8.98</v>
      </c>
      <c r="L2452" s="448">
        <v>44.9</v>
      </c>
      <c r="M2452" s="448">
        <f t="shared" si="76"/>
        <v>-211.51</v>
      </c>
      <c r="N2452" s="448">
        <f t="shared" si="77"/>
        <v>-82.49</v>
      </c>
      <c r="O2452" s="461"/>
    </row>
    <row r="2453" s="419" customFormat="1" customHeight="1" spans="1:15">
      <c r="A2453" s="443" t="s">
        <v>5584</v>
      </c>
      <c r="B2453" s="444" t="s">
        <v>5585</v>
      </c>
      <c r="C2453" s="445"/>
      <c r="D2453" s="446" t="s">
        <v>2996</v>
      </c>
      <c r="E2453" s="446" t="s">
        <v>142</v>
      </c>
      <c r="F2453" s="446" t="s">
        <v>671</v>
      </c>
      <c r="G2453" s="447">
        <v>73.2</v>
      </c>
      <c r="H2453" s="448">
        <v>5.38</v>
      </c>
      <c r="I2453" s="447">
        <v>394.15</v>
      </c>
      <c r="J2453" s="460">
        <v>73.2</v>
      </c>
      <c r="K2453" s="448">
        <v>0.94</v>
      </c>
      <c r="L2453" s="448">
        <v>68.81</v>
      </c>
      <c r="M2453" s="448">
        <f t="shared" si="76"/>
        <v>-325.34</v>
      </c>
      <c r="N2453" s="448">
        <f t="shared" si="77"/>
        <v>-82.54</v>
      </c>
      <c r="O2453" s="461"/>
    </row>
    <row r="2454" s="419" customFormat="1" customHeight="1" spans="1:15">
      <c r="A2454" s="443" t="s">
        <v>5586</v>
      </c>
      <c r="B2454" s="444" t="s">
        <v>5587</v>
      </c>
      <c r="C2454" s="445"/>
      <c r="D2454" s="446" t="s">
        <v>4503</v>
      </c>
      <c r="E2454" s="446" t="s">
        <v>142</v>
      </c>
      <c r="F2454" s="446" t="s">
        <v>671</v>
      </c>
      <c r="G2454" s="447">
        <v>7</v>
      </c>
      <c r="H2454" s="448">
        <v>499.14</v>
      </c>
      <c r="I2454" s="447">
        <v>3494.01</v>
      </c>
      <c r="J2454" s="460">
        <v>7</v>
      </c>
      <c r="K2454" s="448">
        <v>87.45</v>
      </c>
      <c r="L2454" s="448">
        <v>612.15</v>
      </c>
      <c r="M2454" s="448">
        <f t="shared" si="76"/>
        <v>-2881.86</v>
      </c>
      <c r="N2454" s="448">
        <f t="shared" si="77"/>
        <v>-82.48</v>
      </c>
      <c r="O2454" s="461"/>
    </row>
    <row r="2455" s="419" customFormat="1" customHeight="1" spans="1:15">
      <c r="A2455" s="443" t="s">
        <v>5588</v>
      </c>
      <c r="B2455" s="444" t="s">
        <v>5589</v>
      </c>
      <c r="C2455" s="445"/>
      <c r="D2455" s="446" t="s">
        <v>2996</v>
      </c>
      <c r="E2455" s="446" t="s">
        <v>672</v>
      </c>
      <c r="F2455" s="446" t="s">
        <v>671</v>
      </c>
      <c r="G2455" s="447">
        <v>52</v>
      </c>
      <c r="H2455" s="448">
        <v>247.79</v>
      </c>
      <c r="I2455" s="447">
        <v>12884.96</v>
      </c>
      <c r="J2455" s="460">
        <v>52</v>
      </c>
      <c r="K2455" s="448">
        <v>69.64</v>
      </c>
      <c r="L2455" s="448">
        <v>3621.28</v>
      </c>
      <c r="M2455" s="448">
        <f t="shared" si="76"/>
        <v>-9263.68</v>
      </c>
      <c r="N2455" s="448">
        <f t="shared" si="77"/>
        <v>-71.9</v>
      </c>
      <c r="O2455" s="461"/>
    </row>
    <row r="2456" s="419" customFormat="1" customHeight="1" spans="1:15">
      <c r="A2456" s="443" t="s">
        <v>5590</v>
      </c>
      <c r="B2456" s="444" t="s">
        <v>5591</v>
      </c>
      <c r="C2456" s="445"/>
      <c r="D2456" s="446" t="s">
        <v>2996</v>
      </c>
      <c r="E2456" s="446" t="s">
        <v>142</v>
      </c>
      <c r="F2456" s="446" t="s">
        <v>671</v>
      </c>
      <c r="G2456" s="447">
        <v>7</v>
      </c>
      <c r="H2456" s="448">
        <v>87.18</v>
      </c>
      <c r="I2456" s="447">
        <v>610.26</v>
      </c>
      <c r="J2456" s="460">
        <v>7</v>
      </c>
      <c r="K2456" s="448">
        <v>15.27</v>
      </c>
      <c r="L2456" s="448">
        <v>106.89</v>
      </c>
      <c r="M2456" s="448">
        <f t="shared" si="76"/>
        <v>-503.37</v>
      </c>
      <c r="N2456" s="448">
        <f t="shared" si="77"/>
        <v>-82.48</v>
      </c>
      <c r="O2456" s="461"/>
    </row>
    <row r="2457" s="419" customFormat="1" customHeight="1" spans="1:15">
      <c r="A2457" s="443" t="s">
        <v>5592</v>
      </c>
      <c r="B2457" s="444" t="s">
        <v>5593</v>
      </c>
      <c r="C2457" s="445"/>
      <c r="D2457" s="446" t="s">
        <v>2996</v>
      </c>
      <c r="E2457" s="446" t="s">
        <v>142</v>
      </c>
      <c r="F2457" s="446" t="s">
        <v>671</v>
      </c>
      <c r="G2457" s="447">
        <v>3.75</v>
      </c>
      <c r="H2457" s="448">
        <v>100</v>
      </c>
      <c r="I2457" s="447">
        <v>375</v>
      </c>
      <c r="J2457" s="460">
        <v>3.75</v>
      </c>
      <c r="K2457" s="448">
        <v>17.52</v>
      </c>
      <c r="L2457" s="448">
        <v>65.7</v>
      </c>
      <c r="M2457" s="448">
        <f t="shared" si="76"/>
        <v>-309.3</v>
      </c>
      <c r="N2457" s="448">
        <f t="shared" si="77"/>
        <v>-82.48</v>
      </c>
      <c r="O2457" s="461"/>
    </row>
    <row r="2458" s="419" customFormat="1" customHeight="1" spans="1:15">
      <c r="A2458" s="443" t="s">
        <v>5594</v>
      </c>
      <c r="B2458" s="444" t="s">
        <v>5595</v>
      </c>
      <c r="C2458" s="445"/>
      <c r="D2458" s="446" t="s">
        <v>684</v>
      </c>
      <c r="E2458" s="446" t="s">
        <v>142</v>
      </c>
      <c r="F2458" s="446" t="s">
        <v>671</v>
      </c>
      <c r="G2458" s="447">
        <v>1</v>
      </c>
      <c r="H2458" s="448">
        <v>413.79</v>
      </c>
      <c r="I2458" s="447">
        <v>413.79</v>
      </c>
      <c r="J2458" s="460">
        <v>1</v>
      </c>
      <c r="K2458" s="448">
        <v>72.5</v>
      </c>
      <c r="L2458" s="448">
        <v>72.5</v>
      </c>
      <c r="M2458" s="448">
        <f t="shared" si="76"/>
        <v>-341.29</v>
      </c>
      <c r="N2458" s="448">
        <f t="shared" si="77"/>
        <v>-82.48</v>
      </c>
      <c r="O2458" s="461"/>
    </row>
    <row r="2459" s="419" customFormat="1" customHeight="1" spans="1:15">
      <c r="A2459" s="443" t="s">
        <v>5596</v>
      </c>
      <c r="B2459" s="444" t="s">
        <v>5597</v>
      </c>
      <c r="C2459" s="445"/>
      <c r="D2459" s="446" t="s">
        <v>679</v>
      </c>
      <c r="E2459" s="446" t="s">
        <v>687</v>
      </c>
      <c r="F2459" s="446" t="s">
        <v>671</v>
      </c>
      <c r="G2459" s="447">
        <v>1</v>
      </c>
      <c r="H2459" s="448">
        <v>833.33</v>
      </c>
      <c r="I2459" s="447">
        <v>833.33</v>
      </c>
      <c r="J2459" s="460">
        <v>1</v>
      </c>
      <c r="K2459" s="448">
        <v>89</v>
      </c>
      <c r="L2459" s="448">
        <v>89</v>
      </c>
      <c r="M2459" s="448">
        <f t="shared" si="76"/>
        <v>-744.33</v>
      </c>
      <c r="N2459" s="448">
        <f t="shared" si="77"/>
        <v>-89.32</v>
      </c>
      <c r="O2459" s="461"/>
    </row>
    <row r="2460" s="419" customFormat="1" customHeight="1" spans="1:15">
      <c r="A2460" s="443" t="s">
        <v>5598</v>
      </c>
      <c r="B2460" s="444" t="s">
        <v>5599</v>
      </c>
      <c r="C2460" s="445"/>
      <c r="D2460" s="446" t="s">
        <v>679</v>
      </c>
      <c r="E2460" s="446" t="s">
        <v>687</v>
      </c>
      <c r="F2460" s="446" t="s">
        <v>671</v>
      </c>
      <c r="G2460" s="447">
        <v>1</v>
      </c>
      <c r="H2460" s="448">
        <v>1191.27</v>
      </c>
      <c r="I2460" s="447">
        <v>1191.27</v>
      </c>
      <c r="J2460" s="460">
        <v>1</v>
      </c>
      <c r="K2460" s="448">
        <v>127.23</v>
      </c>
      <c r="L2460" s="448">
        <v>127.23</v>
      </c>
      <c r="M2460" s="448">
        <f t="shared" si="76"/>
        <v>-1064.04</v>
      </c>
      <c r="N2460" s="448">
        <f t="shared" si="77"/>
        <v>-89.32</v>
      </c>
      <c r="O2460" s="461"/>
    </row>
    <row r="2461" s="419" customFormat="1" customHeight="1" spans="1:15">
      <c r="A2461" s="443" t="s">
        <v>5600</v>
      </c>
      <c r="B2461" s="444" t="s">
        <v>5601</v>
      </c>
      <c r="C2461" s="445"/>
      <c r="D2461" s="446" t="s">
        <v>679</v>
      </c>
      <c r="E2461" s="446" t="s">
        <v>687</v>
      </c>
      <c r="F2461" s="446" t="s">
        <v>671</v>
      </c>
      <c r="G2461" s="447">
        <v>2</v>
      </c>
      <c r="H2461" s="448">
        <v>215.84</v>
      </c>
      <c r="I2461" s="447">
        <v>431.67</v>
      </c>
      <c r="J2461" s="460">
        <v>2</v>
      </c>
      <c r="K2461" s="448">
        <v>23.05</v>
      </c>
      <c r="L2461" s="448">
        <v>46.1</v>
      </c>
      <c r="M2461" s="448">
        <f t="shared" si="76"/>
        <v>-385.57</v>
      </c>
      <c r="N2461" s="448">
        <f t="shared" si="77"/>
        <v>-89.32</v>
      </c>
      <c r="O2461" s="461"/>
    </row>
    <row r="2462" s="419" customFormat="1" customHeight="1" spans="1:15">
      <c r="A2462" s="443" t="s">
        <v>5602</v>
      </c>
      <c r="B2462" s="444" t="s">
        <v>5603</v>
      </c>
      <c r="C2462" s="445"/>
      <c r="D2462" s="446" t="s">
        <v>679</v>
      </c>
      <c r="E2462" s="446" t="s">
        <v>687</v>
      </c>
      <c r="F2462" s="446" t="s">
        <v>671</v>
      </c>
      <c r="G2462" s="447">
        <v>2</v>
      </c>
      <c r="H2462" s="448">
        <v>2051.29</v>
      </c>
      <c r="I2462" s="447">
        <v>4102.57</v>
      </c>
      <c r="J2462" s="460">
        <v>2</v>
      </c>
      <c r="K2462" s="448">
        <v>219.08</v>
      </c>
      <c r="L2462" s="448">
        <v>438.16</v>
      </c>
      <c r="M2462" s="448">
        <f t="shared" si="76"/>
        <v>-3664.41</v>
      </c>
      <c r="N2462" s="448">
        <f t="shared" si="77"/>
        <v>-89.32</v>
      </c>
      <c r="O2462" s="461"/>
    </row>
    <row r="2463" s="419" customFormat="1" customHeight="1" spans="1:15">
      <c r="A2463" s="443" t="s">
        <v>5604</v>
      </c>
      <c r="B2463" s="444" t="s">
        <v>5605</v>
      </c>
      <c r="C2463" s="445"/>
      <c r="D2463" s="446" t="s">
        <v>679</v>
      </c>
      <c r="E2463" s="446" t="s">
        <v>687</v>
      </c>
      <c r="F2463" s="446" t="s">
        <v>671</v>
      </c>
      <c r="G2463" s="447">
        <v>3</v>
      </c>
      <c r="H2463" s="448">
        <v>384.61</v>
      </c>
      <c r="I2463" s="447">
        <v>1153.84</v>
      </c>
      <c r="J2463" s="460">
        <v>3</v>
      </c>
      <c r="K2463" s="448">
        <v>41.08</v>
      </c>
      <c r="L2463" s="448">
        <v>123.24</v>
      </c>
      <c r="M2463" s="448">
        <f t="shared" si="76"/>
        <v>-1030.6</v>
      </c>
      <c r="N2463" s="448">
        <f t="shared" si="77"/>
        <v>-89.32</v>
      </c>
      <c r="O2463" s="461"/>
    </row>
    <row r="2464" s="419" customFormat="1" customHeight="1" spans="1:15">
      <c r="A2464" s="443" t="s">
        <v>5606</v>
      </c>
      <c r="B2464" s="444" t="s">
        <v>5607</v>
      </c>
      <c r="C2464" s="445"/>
      <c r="D2464" s="446" t="s">
        <v>679</v>
      </c>
      <c r="E2464" s="446" t="s">
        <v>687</v>
      </c>
      <c r="F2464" s="446" t="s">
        <v>671</v>
      </c>
      <c r="G2464" s="447">
        <v>5</v>
      </c>
      <c r="H2464" s="448">
        <v>38.46</v>
      </c>
      <c r="I2464" s="447">
        <v>192.31</v>
      </c>
      <c r="J2464" s="460">
        <v>5</v>
      </c>
      <c r="K2464" s="448">
        <v>4.11</v>
      </c>
      <c r="L2464" s="448">
        <v>20.55</v>
      </c>
      <c r="M2464" s="448">
        <f t="shared" si="76"/>
        <v>-171.76</v>
      </c>
      <c r="N2464" s="448">
        <f t="shared" si="77"/>
        <v>-89.31</v>
      </c>
      <c r="O2464" s="461"/>
    </row>
    <row r="2465" s="419" customFormat="1" customHeight="1" spans="1:15">
      <c r="A2465" s="443" t="s">
        <v>5608</v>
      </c>
      <c r="B2465" s="444" t="s">
        <v>5609</v>
      </c>
      <c r="C2465" s="445"/>
      <c r="D2465" s="446" t="s">
        <v>679</v>
      </c>
      <c r="E2465" s="446" t="s">
        <v>687</v>
      </c>
      <c r="F2465" s="446" t="s">
        <v>671</v>
      </c>
      <c r="G2465" s="447">
        <v>6</v>
      </c>
      <c r="H2465" s="448">
        <v>1006.11</v>
      </c>
      <c r="I2465" s="447">
        <v>6036.63</v>
      </c>
      <c r="J2465" s="460">
        <v>6</v>
      </c>
      <c r="K2465" s="448">
        <v>107.45</v>
      </c>
      <c r="L2465" s="448">
        <v>644.7</v>
      </c>
      <c r="M2465" s="448">
        <f t="shared" si="76"/>
        <v>-5391.93</v>
      </c>
      <c r="N2465" s="448">
        <f t="shared" si="77"/>
        <v>-89.32</v>
      </c>
      <c r="O2465" s="461"/>
    </row>
    <row r="2466" s="419" customFormat="1" customHeight="1" spans="1:15">
      <c r="A2466" s="443" t="s">
        <v>5610</v>
      </c>
      <c r="B2466" s="444" t="s">
        <v>5611</v>
      </c>
      <c r="C2466" s="445"/>
      <c r="D2466" s="446" t="s">
        <v>679</v>
      </c>
      <c r="E2466" s="446" t="s">
        <v>687</v>
      </c>
      <c r="F2466" s="446" t="s">
        <v>671</v>
      </c>
      <c r="G2466" s="447">
        <v>2</v>
      </c>
      <c r="H2466" s="448">
        <v>341.88</v>
      </c>
      <c r="I2466" s="447">
        <v>683.76</v>
      </c>
      <c r="J2466" s="460">
        <v>2</v>
      </c>
      <c r="K2466" s="448">
        <v>36.51</v>
      </c>
      <c r="L2466" s="448">
        <v>73.02</v>
      </c>
      <c r="M2466" s="448">
        <f t="shared" si="76"/>
        <v>-610.74</v>
      </c>
      <c r="N2466" s="448">
        <f t="shared" si="77"/>
        <v>-89.32</v>
      </c>
      <c r="O2466" s="461"/>
    </row>
    <row r="2467" s="419" customFormat="1" customHeight="1" spans="1:15">
      <c r="A2467" s="443" t="s">
        <v>5612</v>
      </c>
      <c r="B2467" s="444" t="s">
        <v>5613</v>
      </c>
      <c r="C2467" s="445"/>
      <c r="D2467" s="446" t="s">
        <v>679</v>
      </c>
      <c r="E2467" s="446" t="s">
        <v>672</v>
      </c>
      <c r="F2467" s="446" t="s">
        <v>671</v>
      </c>
      <c r="G2467" s="447">
        <v>5</v>
      </c>
      <c r="H2467" s="448">
        <v>1544.2</v>
      </c>
      <c r="I2467" s="447">
        <v>7721</v>
      </c>
      <c r="J2467" s="460">
        <v>5</v>
      </c>
      <c r="K2467" s="448">
        <v>434.01</v>
      </c>
      <c r="L2467" s="448">
        <v>2170.05</v>
      </c>
      <c r="M2467" s="448">
        <f t="shared" si="76"/>
        <v>-5550.95</v>
      </c>
      <c r="N2467" s="448">
        <f t="shared" si="77"/>
        <v>-71.89</v>
      </c>
      <c r="O2467" s="461"/>
    </row>
    <row r="2468" s="419" customFormat="1" customHeight="1" spans="1:15">
      <c r="A2468" s="443" t="s">
        <v>5614</v>
      </c>
      <c r="B2468" s="444" t="s">
        <v>5615</v>
      </c>
      <c r="C2468" s="445"/>
      <c r="D2468" s="446" t="s">
        <v>679</v>
      </c>
      <c r="E2468" s="446" t="s">
        <v>672</v>
      </c>
      <c r="F2468" s="446" t="s">
        <v>671</v>
      </c>
      <c r="G2468" s="447">
        <v>7</v>
      </c>
      <c r="H2468" s="448">
        <v>867.25</v>
      </c>
      <c r="I2468" s="447">
        <v>6070.78</v>
      </c>
      <c r="J2468" s="460">
        <v>7</v>
      </c>
      <c r="K2468" s="448">
        <v>243.75</v>
      </c>
      <c r="L2468" s="448">
        <v>1706.25</v>
      </c>
      <c r="M2468" s="448">
        <f t="shared" si="76"/>
        <v>-4364.53</v>
      </c>
      <c r="N2468" s="448">
        <f t="shared" si="77"/>
        <v>-71.89</v>
      </c>
      <c r="O2468" s="461"/>
    </row>
    <row r="2469" s="419" customFormat="1" customHeight="1" spans="1:15">
      <c r="A2469" s="443" t="s">
        <v>5616</v>
      </c>
      <c r="B2469" s="444" t="s">
        <v>5617</v>
      </c>
      <c r="C2469" s="445"/>
      <c r="D2469" s="446" t="s">
        <v>679</v>
      </c>
      <c r="E2469" s="446" t="s">
        <v>687</v>
      </c>
      <c r="F2469" s="446" t="s">
        <v>671</v>
      </c>
      <c r="G2469" s="447">
        <v>3</v>
      </c>
      <c r="H2469" s="448">
        <v>804.84</v>
      </c>
      <c r="I2469" s="447">
        <v>2414.53</v>
      </c>
      <c r="J2469" s="460">
        <v>3</v>
      </c>
      <c r="K2469" s="448">
        <v>85.96</v>
      </c>
      <c r="L2469" s="448">
        <v>257.88</v>
      </c>
      <c r="M2469" s="448">
        <f t="shared" si="76"/>
        <v>-2156.65</v>
      </c>
      <c r="N2469" s="448">
        <f t="shared" si="77"/>
        <v>-89.32</v>
      </c>
      <c r="O2469" s="461"/>
    </row>
    <row r="2470" s="419" customFormat="1" customHeight="1" spans="1:15">
      <c r="A2470" s="443" t="s">
        <v>5618</v>
      </c>
      <c r="B2470" s="444" t="s">
        <v>5619</v>
      </c>
      <c r="C2470" s="445"/>
      <c r="D2470" s="446" t="s">
        <v>679</v>
      </c>
      <c r="E2470" s="446" t="s">
        <v>687</v>
      </c>
      <c r="F2470" s="446" t="s">
        <v>671</v>
      </c>
      <c r="G2470" s="447">
        <v>3</v>
      </c>
      <c r="H2470" s="448">
        <v>632.47</v>
      </c>
      <c r="I2470" s="447">
        <v>1897.42</v>
      </c>
      <c r="J2470" s="460">
        <v>3</v>
      </c>
      <c r="K2470" s="448">
        <v>67.55</v>
      </c>
      <c r="L2470" s="448">
        <v>202.65</v>
      </c>
      <c r="M2470" s="448">
        <f t="shared" si="76"/>
        <v>-1694.77</v>
      </c>
      <c r="N2470" s="448">
        <f t="shared" si="77"/>
        <v>-89.32</v>
      </c>
      <c r="O2470" s="461"/>
    </row>
    <row r="2471" s="419" customFormat="1" customHeight="1" spans="1:15">
      <c r="A2471" s="443" t="s">
        <v>5620</v>
      </c>
      <c r="B2471" s="444" t="s">
        <v>5621</v>
      </c>
      <c r="C2471" s="445"/>
      <c r="D2471" s="446" t="s">
        <v>679</v>
      </c>
      <c r="E2471" s="446" t="s">
        <v>687</v>
      </c>
      <c r="F2471" s="446" t="s">
        <v>671</v>
      </c>
      <c r="G2471" s="447">
        <v>5</v>
      </c>
      <c r="H2471" s="448">
        <v>81.19</v>
      </c>
      <c r="I2471" s="447">
        <v>405.97</v>
      </c>
      <c r="J2471" s="460">
        <v>5</v>
      </c>
      <c r="K2471" s="448">
        <v>8.67</v>
      </c>
      <c r="L2471" s="448">
        <v>43.35</v>
      </c>
      <c r="M2471" s="448">
        <f t="shared" si="76"/>
        <v>-362.62</v>
      </c>
      <c r="N2471" s="448">
        <f t="shared" si="77"/>
        <v>-89.32</v>
      </c>
      <c r="O2471" s="461"/>
    </row>
    <row r="2472" s="419" customFormat="1" customHeight="1" spans="1:15">
      <c r="A2472" s="443" t="s">
        <v>5622</v>
      </c>
      <c r="B2472" s="444" t="s">
        <v>5623</v>
      </c>
      <c r="C2472" s="445"/>
      <c r="D2472" s="446" t="s">
        <v>679</v>
      </c>
      <c r="E2472" s="446" t="s">
        <v>687</v>
      </c>
      <c r="F2472" s="446" t="s">
        <v>671</v>
      </c>
      <c r="G2472" s="447">
        <v>1</v>
      </c>
      <c r="H2472" s="448">
        <v>94.01</v>
      </c>
      <c r="I2472" s="447">
        <v>94.01</v>
      </c>
      <c r="J2472" s="460">
        <v>1</v>
      </c>
      <c r="K2472" s="448">
        <v>10.04</v>
      </c>
      <c r="L2472" s="448">
        <v>10.04</v>
      </c>
      <c r="M2472" s="448">
        <f t="shared" si="76"/>
        <v>-83.97</v>
      </c>
      <c r="N2472" s="448">
        <f t="shared" si="77"/>
        <v>-89.32</v>
      </c>
      <c r="O2472" s="461"/>
    </row>
    <row r="2473" s="419" customFormat="1" customHeight="1" spans="1:15">
      <c r="A2473" s="443" t="s">
        <v>5624</v>
      </c>
      <c r="B2473" s="444" t="s">
        <v>5625</v>
      </c>
      <c r="C2473" s="445"/>
      <c r="D2473" s="446" t="s">
        <v>679</v>
      </c>
      <c r="E2473" s="446" t="s">
        <v>687</v>
      </c>
      <c r="F2473" s="446" t="s">
        <v>671</v>
      </c>
      <c r="G2473" s="447">
        <v>1</v>
      </c>
      <c r="H2473" s="448">
        <v>598.28</v>
      </c>
      <c r="I2473" s="447">
        <v>598.28</v>
      </c>
      <c r="J2473" s="460">
        <v>1</v>
      </c>
      <c r="K2473" s="448">
        <v>63.9</v>
      </c>
      <c r="L2473" s="448">
        <v>63.9</v>
      </c>
      <c r="M2473" s="448">
        <f t="shared" si="76"/>
        <v>-534.38</v>
      </c>
      <c r="N2473" s="448">
        <f t="shared" si="77"/>
        <v>-89.32</v>
      </c>
      <c r="O2473" s="461"/>
    </row>
    <row r="2474" s="419" customFormat="1" customHeight="1" spans="1:15">
      <c r="A2474" s="443" t="s">
        <v>5626</v>
      </c>
      <c r="B2474" s="444" t="s">
        <v>5627</v>
      </c>
      <c r="C2474" s="445"/>
      <c r="D2474" s="446" t="s">
        <v>679</v>
      </c>
      <c r="E2474" s="446" t="s">
        <v>687</v>
      </c>
      <c r="F2474" s="446" t="s">
        <v>671</v>
      </c>
      <c r="G2474" s="447">
        <v>3</v>
      </c>
      <c r="H2474" s="448">
        <v>683.76</v>
      </c>
      <c r="I2474" s="447">
        <v>2051.28</v>
      </c>
      <c r="J2474" s="460">
        <v>3</v>
      </c>
      <c r="K2474" s="448">
        <v>73.03</v>
      </c>
      <c r="L2474" s="448">
        <v>219.09</v>
      </c>
      <c r="M2474" s="448">
        <f t="shared" si="76"/>
        <v>-1832.19</v>
      </c>
      <c r="N2474" s="448">
        <f t="shared" si="77"/>
        <v>-89.32</v>
      </c>
      <c r="O2474" s="461"/>
    </row>
    <row r="2475" s="419" customFormat="1" customHeight="1" spans="1:15">
      <c r="A2475" s="443" t="s">
        <v>5628</v>
      </c>
      <c r="B2475" s="444" t="s">
        <v>5629</v>
      </c>
      <c r="C2475" s="445"/>
      <c r="D2475" s="446" t="s">
        <v>2985</v>
      </c>
      <c r="E2475" s="446" t="s">
        <v>687</v>
      </c>
      <c r="F2475" s="446" t="s">
        <v>671</v>
      </c>
      <c r="G2475" s="447">
        <v>1</v>
      </c>
      <c r="H2475" s="448">
        <v>2145.27</v>
      </c>
      <c r="I2475" s="447">
        <v>2145.27</v>
      </c>
      <c r="J2475" s="460">
        <v>1</v>
      </c>
      <c r="K2475" s="448">
        <v>229.12</v>
      </c>
      <c r="L2475" s="448">
        <v>229.12</v>
      </c>
      <c r="M2475" s="448">
        <f t="shared" si="76"/>
        <v>-1916.15</v>
      </c>
      <c r="N2475" s="448">
        <f t="shared" si="77"/>
        <v>-89.32</v>
      </c>
      <c r="O2475" s="461"/>
    </row>
    <row r="2476" s="419" customFormat="1" customHeight="1" spans="1:15">
      <c r="A2476" s="443" t="s">
        <v>5630</v>
      </c>
      <c r="B2476" s="444" t="s">
        <v>5631</v>
      </c>
      <c r="C2476" s="445"/>
      <c r="D2476" s="446" t="s">
        <v>2985</v>
      </c>
      <c r="E2476" s="446" t="s">
        <v>687</v>
      </c>
      <c r="F2476" s="446" t="s">
        <v>671</v>
      </c>
      <c r="G2476" s="447">
        <v>1</v>
      </c>
      <c r="H2476" s="448">
        <v>811.97</v>
      </c>
      <c r="I2476" s="447">
        <v>811.97</v>
      </c>
      <c r="J2476" s="460">
        <v>1</v>
      </c>
      <c r="K2476" s="448">
        <v>86.72</v>
      </c>
      <c r="L2476" s="448">
        <v>86.72</v>
      </c>
      <c r="M2476" s="448">
        <f t="shared" si="76"/>
        <v>-725.25</v>
      </c>
      <c r="N2476" s="448">
        <f t="shared" si="77"/>
        <v>-89.32</v>
      </c>
      <c r="O2476" s="461"/>
    </row>
    <row r="2477" s="419" customFormat="1" customHeight="1" spans="1:15">
      <c r="A2477" s="443" t="s">
        <v>5632</v>
      </c>
      <c r="B2477" s="444" t="s">
        <v>5633</v>
      </c>
      <c r="C2477" s="445"/>
      <c r="D2477" s="446" t="s">
        <v>2985</v>
      </c>
      <c r="E2477" s="446" t="s">
        <v>672</v>
      </c>
      <c r="F2477" s="446" t="s">
        <v>671</v>
      </c>
      <c r="G2477" s="447">
        <v>8</v>
      </c>
      <c r="H2477" s="448">
        <v>650</v>
      </c>
      <c r="I2477" s="447">
        <v>5200.03</v>
      </c>
      <c r="J2477" s="460">
        <v>8</v>
      </c>
      <c r="K2477" s="448">
        <v>182.69</v>
      </c>
      <c r="L2477" s="448">
        <v>1461.52</v>
      </c>
      <c r="M2477" s="448">
        <f t="shared" si="76"/>
        <v>-3738.51</v>
      </c>
      <c r="N2477" s="448">
        <f t="shared" si="77"/>
        <v>-71.89</v>
      </c>
      <c r="O2477" s="461"/>
    </row>
    <row r="2478" s="419" customFormat="1" customHeight="1" spans="1:15">
      <c r="A2478" s="443" t="s">
        <v>5634</v>
      </c>
      <c r="B2478" s="444" t="s">
        <v>5635</v>
      </c>
      <c r="C2478" s="445"/>
      <c r="D2478" s="446" t="s">
        <v>703</v>
      </c>
      <c r="E2478" s="446" t="s">
        <v>672</v>
      </c>
      <c r="F2478" s="446" t="s">
        <v>671</v>
      </c>
      <c r="G2478" s="447">
        <v>3</v>
      </c>
      <c r="H2478" s="448">
        <v>1638.7</v>
      </c>
      <c r="I2478" s="447">
        <v>4916.09</v>
      </c>
      <c r="J2478" s="460">
        <v>3</v>
      </c>
      <c r="K2478" s="448">
        <v>460.57</v>
      </c>
      <c r="L2478" s="448">
        <v>1381.71</v>
      </c>
      <c r="M2478" s="448">
        <f t="shared" si="76"/>
        <v>-3534.38</v>
      </c>
      <c r="N2478" s="448">
        <f t="shared" si="77"/>
        <v>-71.89</v>
      </c>
      <c r="O2478" s="461"/>
    </row>
    <row r="2479" s="419" customFormat="1" customHeight="1" spans="1:15">
      <c r="A2479" s="443" t="s">
        <v>5636</v>
      </c>
      <c r="B2479" s="444" t="s">
        <v>5637</v>
      </c>
      <c r="C2479" s="445"/>
      <c r="D2479" s="446" t="s">
        <v>703</v>
      </c>
      <c r="E2479" s="446" t="s">
        <v>672</v>
      </c>
      <c r="F2479" s="446" t="s">
        <v>671</v>
      </c>
      <c r="G2479" s="447">
        <v>3</v>
      </c>
      <c r="H2479" s="448">
        <v>1294.8</v>
      </c>
      <c r="I2479" s="447">
        <v>3884.39</v>
      </c>
      <c r="J2479" s="460">
        <v>3</v>
      </c>
      <c r="K2479" s="448">
        <v>363.92</v>
      </c>
      <c r="L2479" s="448">
        <v>1091.76</v>
      </c>
      <c r="M2479" s="448">
        <f t="shared" si="76"/>
        <v>-2792.63</v>
      </c>
      <c r="N2479" s="448">
        <f t="shared" si="77"/>
        <v>-71.89</v>
      </c>
      <c r="O2479" s="461"/>
    </row>
    <row r="2480" s="419" customFormat="1" customHeight="1" spans="1:15">
      <c r="A2480" s="443" t="s">
        <v>5638</v>
      </c>
      <c r="B2480" s="444" t="s">
        <v>5639</v>
      </c>
      <c r="C2480" s="445"/>
      <c r="D2480" s="446" t="s">
        <v>703</v>
      </c>
      <c r="E2480" s="446" t="s">
        <v>672</v>
      </c>
      <c r="F2480" s="446" t="s">
        <v>671</v>
      </c>
      <c r="G2480" s="447">
        <v>2</v>
      </c>
      <c r="H2480" s="448">
        <v>894.18</v>
      </c>
      <c r="I2480" s="447">
        <v>1788.36</v>
      </c>
      <c r="J2480" s="460">
        <v>2</v>
      </c>
      <c r="K2480" s="448">
        <v>251.32</v>
      </c>
      <c r="L2480" s="448">
        <v>502.64</v>
      </c>
      <c r="M2480" s="448">
        <f t="shared" si="76"/>
        <v>-1285.72</v>
      </c>
      <c r="N2480" s="448">
        <f t="shared" si="77"/>
        <v>-71.89</v>
      </c>
      <c r="O2480" s="461"/>
    </row>
    <row r="2481" s="419" customFormat="1" customHeight="1" spans="1:15">
      <c r="A2481" s="443" t="s">
        <v>5640</v>
      </c>
      <c r="B2481" s="444" t="s">
        <v>5641</v>
      </c>
      <c r="C2481" s="445"/>
      <c r="D2481" s="446" t="s">
        <v>2985</v>
      </c>
      <c r="E2481" s="446" t="s">
        <v>672</v>
      </c>
      <c r="F2481" s="446" t="s">
        <v>671</v>
      </c>
      <c r="G2481" s="447">
        <v>1</v>
      </c>
      <c r="H2481" s="448">
        <v>2496.21</v>
      </c>
      <c r="I2481" s="447">
        <v>2496.21</v>
      </c>
      <c r="J2481" s="460">
        <v>1</v>
      </c>
      <c r="K2481" s="448">
        <v>701.58</v>
      </c>
      <c r="L2481" s="448">
        <v>701.58</v>
      </c>
      <c r="M2481" s="448">
        <f t="shared" si="76"/>
        <v>-1794.63</v>
      </c>
      <c r="N2481" s="448">
        <f t="shared" si="77"/>
        <v>-71.89</v>
      </c>
      <c r="O2481" s="461"/>
    </row>
    <row r="2482" s="419" customFormat="1" customHeight="1" spans="1:15">
      <c r="A2482" s="443" t="s">
        <v>5642</v>
      </c>
      <c r="B2482" s="444" t="s">
        <v>5643</v>
      </c>
      <c r="C2482" s="445"/>
      <c r="D2482" s="446" t="s">
        <v>2985</v>
      </c>
      <c r="E2482" s="446" t="s">
        <v>672</v>
      </c>
      <c r="F2482" s="446" t="s">
        <v>671</v>
      </c>
      <c r="G2482" s="447">
        <v>4</v>
      </c>
      <c r="H2482" s="448">
        <v>777.95</v>
      </c>
      <c r="I2482" s="447">
        <v>3111.79</v>
      </c>
      <c r="J2482" s="460">
        <v>4</v>
      </c>
      <c r="K2482" s="448">
        <v>218.65</v>
      </c>
      <c r="L2482" s="448">
        <v>874.6</v>
      </c>
      <c r="M2482" s="448">
        <f t="shared" si="76"/>
        <v>-2237.19</v>
      </c>
      <c r="N2482" s="448">
        <f t="shared" si="77"/>
        <v>-71.89</v>
      </c>
      <c r="O2482" s="461"/>
    </row>
    <row r="2483" s="419" customFormat="1" customHeight="1" spans="1:15">
      <c r="A2483" s="443" t="s">
        <v>5644</v>
      </c>
      <c r="B2483" s="444" t="s">
        <v>5645</v>
      </c>
      <c r="C2483" s="445"/>
      <c r="D2483" s="446" t="s">
        <v>2985</v>
      </c>
      <c r="E2483" s="446" t="s">
        <v>672</v>
      </c>
      <c r="F2483" s="446" t="s">
        <v>671</v>
      </c>
      <c r="G2483" s="447">
        <v>2</v>
      </c>
      <c r="H2483" s="448">
        <v>1212.21</v>
      </c>
      <c r="I2483" s="447">
        <v>2424.42</v>
      </c>
      <c r="J2483" s="460">
        <v>2</v>
      </c>
      <c r="K2483" s="448">
        <v>340.7</v>
      </c>
      <c r="L2483" s="448">
        <v>681.4</v>
      </c>
      <c r="M2483" s="448">
        <f t="shared" si="76"/>
        <v>-1743.02</v>
      </c>
      <c r="N2483" s="448">
        <f t="shared" si="77"/>
        <v>-71.89</v>
      </c>
      <c r="O2483" s="461"/>
    </row>
    <row r="2484" s="419" customFormat="1" customHeight="1" spans="1:15">
      <c r="A2484" s="443" t="s">
        <v>5646</v>
      </c>
      <c r="B2484" s="444" t="s">
        <v>5647</v>
      </c>
      <c r="C2484" s="445"/>
      <c r="D2484" s="446" t="s">
        <v>679</v>
      </c>
      <c r="E2484" s="446" t="s">
        <v>687</v>
      </c>
      <c r="F2484" s="446" t="s">
        <v>671</v>
      </c>
      <c r="G2484" s="447">
        <v>1</v>
      </c>
      <c r="H2484" s="448">
        <v>54.41</v>
      </c>
      <c r="I2484" s="447">
        <v>54.41</v>
      </c>
      <c r="J2484" s="460">
        <v>1</v>
      </c>
      <c r="K2484" s="448">
        <v>2.91</v>
      </c>
      <c r="L2484" s="448">
        <v>2.91</v>
      </c>
      <c r="M2484" s="448">
        <f t="shared" si="76"/>
        <v>-51.5</v>
      </c>
      <c r="N2484" s="448">
        <f t="shared" si="77"/>
        <v>-94.65</v>
      </c>
      <c r="O2484" s="461"/>
    </row>
    <row r="2485" s="419" customFormat="1" customHeight="1" spans="1:15">
      <c r="A2485" s="443" t="s">
        <v>5648</v>
      </c>
      <c r="B2485" s="444" t="s">
        <v>5649</v>
      </c>
      <c r="C2485" s="445"/>
      <c r="D2485" s="446" t="s">
        <v>679</v>
      </c>
      <c r="E2485" s="446" t="s">
        <v>687</v>
      </c>
      <c r="F2485" s="446" t="s">
        <v>671</v>
      </c>
      <c r="G2485" s="447">
        <v>1</v>
      </c>
      <c r="H2485" s="448">
        <v>128.21</v>
      </c>
      <c r="I2485" s="447">
        <v>128.21</v>
      </c>
      <c r="J2485" s="460">
        <v>1</v>
      </c>
      <c r="K2485" s="448">
        <v>6.85</v>
      </c>
      <c r="L2485" s="448">
        <v>6.85</v>
      </c>
      <c r="M2485" s="448">
        <f t="shared" si="76"/>
        <v>-121.36</v>
      </c>
      <c r="N2485" s="448">
        <f t="shared" si="77"/>
        <v>-94.66</v>
      </c>
      <c r="O2485" s="461"/>
    </row>
    <row r="2486" s="419" customFormat="1" customHeight="1" spans="1:15">
      <c r="A2486" s="443" t="s">
        <v>5650</v>
      </c>
      <c r="B2486" s="444" t="s">
        <v>5651</v>
      </c>
      <c r="C2486" s="445"/>
      <c r="D2486" s="446" t="s">
        <v>679</v>
      </c>
      <c r="E2486" s="446" t="s">
        <v>672</v>
      </c>
      <c r="F2486" s="446" t="s">
        <v>671</v>
      </c>
      <c r="G2486" s="447">
        <v>3</v>
      </c>
      <c r="H2486" s="448">
        <v>2469.23</v>
      </c>
      <c r="I2486" s="447">
        <v>7407.69</v>
      </c>
      <c r="J2486" s="460">
        <v>3</v>
      </c>
      <c r="K2486" s="448">
        <v>694</v>
      </c>
      <c r="L2486" s="448">
        <v>2082</v>
      </c>
      <c r="M2486" s="448">
        <f t="shared" si="76"/>
        <v>-5325.69</v>
      </c>
      <c r="N2486" s="448">
        <f t="shared" si="77"/>
        <v>-71.89</v>
      </c>
      <c r="O2486" s="461"/>
    </row>
    <row r="2487" s="419" customFormat="1" customHeight="1" spans="1:15">
      <c r="A2487" s="443" t="s">
        <v>5652</v>
      </c>
      <c r="B2487" s="444" t="s">
        <v>5653</v>
      </c>
      <c r="C2487" s="445"/>
      <c r="D2487" s="446" t="s">
        <v>679</v>
      </c>
      <c r="E2487" s="446" t="s">
        <v>687</v>
      </c>
      <c r="F2487" s="446" t="s">
        <v>671</v>
      </c>
      <c r="G2487" s="447">
        <v>1</v>
      </c>
      <c r="H2487" s="448">
        <v>1057.26</v>
      </c>
      <c r="I2487" s="447">
        <v>1057.26</v>
      </c>
      <c r="J2487" s="460">
        <v>1</v>
      </c>
      <c r="K2487" s="448">
        <v>56.46</v>
      </c>
      <c r="L2487" s="448">
        <v>56.46</v>
      </c>
      <c r="M2487" s="448">
        <f t="shared" si="76"/>
        <v>-1000.8</v>
      </c>
      <c r="N2487" s="448">
        <f t="shared" si="77"/>
        <v>-94.66</v>
      </c>
      <c r="O2487" s="461"/>
    </row>
    <row r="2488" s="419" customFormat="1" customHeight="1" spans="1:15">
      <c r="A2488" s="443" t="s">
        <v>5654</v>
      </c>
      <c r="B2488" s="444" t="s">
        <v>5655</v>
      </c>
      <c r="C2488" s="445"/>
      <c r="D2488" s="446" t="s">
        <v>679</v>
      </c>
      <c r="E2488" s="446" t="s">
        <v>685</v>
      </c>
      <c r="F2488" s="446" t="s">
        <v>671</v>
      </c>
      <c r="G2488" s="447">
        <v>1</v>
      </c>
      <c r="H2488" s="448">
        <v>1318.8</v>
      </c>
      <c r="I2488" s="447">
        <v>1318.8</v>
      </c>
      <c r="J2488" s="460">
        <v>1</v>
      </c>
      <c r="K2488" s="448">
        <v>71.74</v>
      </c>
      <c r="L2488" s="448">
        <v>71.74</v>
      </c>
      <c r="M2488" s="448">
        <f t="shared" si="76"/>
        <v>-1247.06</v>
      </c>
      <c r="N2488" s="448">
        <f t="shared" si="77"/>
        <v>-94.56</v>
      </c>
      <c r="O2488" s="461"/>
    </row>
    <row r="2489" s="419" customFormat="1" customHeight="1" spans="1:15">
      <c r="A2489" s="443" t="s">
        <v>5656</v>
      </c>
      <c r="B2489" s="444" t="s">
        <v>5657</v>
      </c>
      <c r="C2489" s="445"/>
      <c r="D2489" s="446" t="s">
        <v>679</v>
      </c>
      <c r="E2489" s="446" t="s">
        <v>685</v>
      </c>
      <c r="F2489" s="446" t="s">
        <v>671</v>
      </c>
      <c r="G2489" s="447">
        <v>2</v>
      </c>
      <c r="H2489" s="448">
        <v>2071.95</v>
      </c>
      <c r="I2489" s="447">
        <v>4143.89</v>
      </c>
      <c r="J2489" s="460">
        <v>2</v>
      </c>
      <c r="K2489" s="448">
        <v>112.71</v>
      </c>
      <c r="L2489" s="448">
        <v>225.42</v>
      </c>
      <c r="M2489" s="448">
        <f t="shared" si="76"/>
        <v>-3918.47</v>
      </c>
      <c r="N2489" s="448">
        <f t="shared" si="77"/>
        <v>-94.56</v>
      </c>
      <c r="O2489" s="461"/>
    </row>
    <row r="2490" s="419" customFormat="1" customHeight="1" spans="1:15">
      <c r="A2490" s="443" t="s">
        <v>5658</v>
      </c>
      <c r="B2490" s="444" t="s">
        <v>5659</v>
      </c>
      <c r="C2490" s="445"/>
      <c r="D2490" s="446" t="s">
        <v>679</v>
      </c>
      <c r="E2490" s="446" t="s">
        <v>685</v>
      </c>
      <c r="F2490" s="446" t="s">
        <v>671</v>
      </c>
      <c r="G2490" s="447">
        <v>1</v>
      </c>
      <c r="H2490" s="448">
        <v>8122.22</v>
      </c>
      <c r="I2490" s="447">
        <v>8122.22</v>
      </c>
      <c r="J2490" s="460">
        <v>1</v>
      </c>
      <c r="K2490" s="448">
        <v>883.7</v>
      </c>
      <c r="L2490" s="448">
        <v>883.7</v>
      </c>
      <c r="M2490" s="448">
        <f t="shared" si="76"/>
        <v>-7238.52</v>
      </c>
      <c r="N2490" s="448">
        <f t="shared" si="77"/>
        <v>-89.12</v>
      </c>
      <c r="O2490" s="461"/>
    </row>
    <row r="2491" s="419" customFormat="1" customHeight="1" spans="1:15">
      <c r="A2491" s="443" t="s">
        <v>5660</v>
      </c>
      <c r="B2491" s="444" t="s">
        <v>5661</v>
      </c>
      <c r="C2491" s="445"/>
      <c r="D2491" s="446" t="s">
        <v>679</v>
      </c>
      <c r="E2491" s="446" t="s">
        <v>685</v>
      </c>
      <c r="F2491" s="446" t="s">
        <v>671</v>
      </c>
      <c r="G2491" s="447">
        <v>1</v>
      </c>
      <c r="H2491" s="448">
        <v>15305.98</v>
      </c>
      <c r="I2491" s="447">
        <v>15305.98</v>
      </c>
      <c r="J2491" s="460">
        <v>1</v>
      </c>
      <c r="K2491" s="448">
        <v>1665.29</v>
      </c>
      <c r="L2491" s="448">
        <v>1665.29</v>
      </c>
      <c r="M2491" s="448">
        <f t="shared" si="76"/>
        <v>-13640.69</v>
      </c>
      <c r="N2491" s="448">
        <f t="shared" si="77"/>
        <v>-89.12</v>
      </c>
      <c r="O2491" s="461"/>
    </row>
    <row r="2492" s="419" customFormat="1" customHeight="1" spans="1:15">
      <c r="A2492" s="443" t="s">
        <v>5662</v>
      </c>
      <c r="B2492" s="444" t="s">
        <v>5663</v>
      </c>
      <c r="C2492" s="445"/>
      <c r="D2492" s="446" t="s">
        <v>679</v>
      </c>
      <c r="E2492" s="446" t="s">
        <v>685</v>
      </c>
      <c r="F2492" s="446" t="s">
        <v>671</v>
      </c>
      <c r="G2492" s="447">
        <v>1</v>
      </c>
      <c r="H2492" s="448">
        <v>170.94</v>
      </c>
      <c r="I2492" s="447">
        <v>170.94</v>
      </c>
      <c r="J2492" s="460">
        <v>1</v>
      </c>
      <c r="K2492" s="448">
        <v>9.3</v>
      </c>
      <c r="L2492" s="448">
        <v>9.3</v>
      </c>
      <c r="M2492" s="448">
        <f t="shared" si="76"/>
        <v>-161.64</v>
      </c>
      <c r="N2492" s="448">
        <f t="shared" si="77"/>
        <v>-94.56</v>
      </c>
      <c r="O2492" s="461"/>
    </row>
    <row r="2493" s="419" customFormat="1" customHeight="1" spans="1:15">
      <c r="A2493" s="443" t="s">
        <v>5664</v>
      </c>
      <c r="B2493" s="444" t="s">
        <v>5665</v>
      </c>
      <c r="C2493" s="445"/>
      <c r="D2493" s="446" t="s">
        <v>679</v>
      </c>
      <c r="E2493" s="446" t="s">
        <v>685</v>
      </c>
      <c r="F2493" s="446" t="s">
        <v>671</v>
      </c>
      <c r="G2493" s="447">
        <v>1</v>
      </c>
      <c r="H2493" s="448">
        <v>170.96</v>
      </c>
      <c r="I2493" s="447">
        <v>170.96</v>
      </c>
      <c r="J2493" s="460">
        <v>1</v>
      </c>
      <c r="K2493" s="448">
        <v>9.3</v>
      </c>
      <c r="L2493" s="448">
        <v>9.3</v>
      </c>
      <c r="M2493" s="448">
        <f t="shared" si="76"/>
        <v>-161.66</v>
      </c>
      <c r="N2493" s="448">
        <f t="shared" si="77"/>
        <v>-94.56</v>
      </c>
      <c r="O2493" s="461"/>
    </row>
    <row r="2494" s="419" customFormat="1" customHeight="1" spans="1:15">
      <c r="A2494" s="443" t="s">
        <v>5666</v>
      </c>
      <c r="B2494" s="444" t="s">
        <v>5667</v>
      </c>
      <c r="C2494" s="445"/>
      <c r="D2494" s="446" t="s">
        <v>679</v>
      </c>
      <c r="E2494" s="446" t="s">
        <v>685</v>
      </c>
      <c r="F2494" s="446" t="s">
        <v>671</v>
      </c>
      <c r="G2494" s="447">
        <v>1</v>
      </c>
      <c r="H2494" s="448">
        <v>256.41</v>
      </c>
      <c r="I2494" s="447">
        <v>256.41</v>
      </c>
      <c r="J2494" s="460">
        <v>1</v>
      </c>
      <c r="K2494" s="448">
        <v>13.95</v>
      </c>
      <c r="L2494" s="448">
        <v>13.95</v>
      </c>
      <c r="M2494" s="448">
        <f t="shared" si="76"/>
        <v>-242.46</v>
      </c>
      <c r="N2494" s="448">
        <f t="shared" si="77"/>
        <v>-94.56</v>
      </c>
      <c r="O2494" s="461"/>
    </row>
    <row r="2495" s="419" customFormat="1" customHeight="1" spans="1:15">
      <c r="A2495" s="443" t="s">
        <v>5668</v>
      </c>
      <c r="B2495" s="444" t="s">
        <v>5669</v>
      </c>
      <c r="C2495" s="445"/>
      <c r="D2495" s="446" t="s">
        <v>679</v>
      </c>
      <c r="E2495" s="446" t="s">
        <v>685</v>
      </c>
      <c r="F2495" s="446" t="s">
        <v>671</v>
      </c>
      <c r="G2495" s="447">
        <v>1</v>
      </c>
      <c r="H2495" s="448">
        <v>1111.11</v>
      </c>
      <c r="I2495" s="447">
        <v>1111.11</v>
      </c>
      <c r="J2495" s="460">
        <v>1</v>
      </c>
      <c r="K2495" s="448">
        <v>120.89</v>
      </c>
      <c r="L2495" s="448">
        <v>120.89</v>
      </c>
      <c r="M2495" s="448">
        <f t="shared" si="76"/>
        <v>-990.22</v>
      </c>
      <c r="N2495" s="448">
        <f t="shared" si="77"/>
        <v>-89.12</v>
      </c>
      <c r="O2495" s="461"/>
    </row>
    <row r="2496" s="419" customFormat="1" customHeight="1" spans="1:15">
      <c r="A2496" s="443" t="s">
        <v>5670</v>
      </c>
      <c r="B2496" s="444" t="s">
        <v>5671</v>
      </c>
      <c r="C2496" s="445"/>
      <c r="D2496" s="446" t="s">
        <v>679</v>
      </c>
      <c r="E2496" s="446" t="s">
        <v>685</v>
      </c>
      <c r="F2496" s="446" t="s">
        <v>671</v>
      </c>
      <c r="G2496" s="447">
        <v>1</v>
      </c>
      <c r="H2496" s="448">
        <v>1025.64</v>
      </c>
      <c r="I2496" s="447">
        <v>1025.64</v>
      </c>
      <c r="J2496" s="460">
        <v>1</v>
      </c>
      <c r="K2496" s="448">
        <v>111.59</v>
      </c>
      <c r="L2496" s="448">
        <v>111.59</v>
      </c>
      <c r="M2496" s="448">
        <f t="shared" si="76"/>
        <v>-914.05</v>
      </c>
      <c r="N2496" s="448">
        <f t="shared" si="77"/>
        <v>-89.12</v>
      </c>
      <c r="O2496" s="461"/>
    </row>
    <row r="2497" s="419" customFormat="1" customHeight="1" spans="1:15">
      <c r="A2497" s="443" t="s">
        <v>5672</v>
      </c>
      <c r="B2497" s="444" t="s">
        <v>5673</v>
      </c>
      <c r="C2497" s="445"/>
      <c r="D2497" s="446" t="s">
        <v>679</v>
      </c>
      <c r="E2497" s="446" t="s">
        <v>685</v>
      </c>
      <c r="F2497" s="446" t="s">
        <v>671</v>
      </c>
      <c r="G2497" s="447">
        <v>2</v>
      </c>
      <c r="H2497" s="448">
        <v>797.72</v>
      </c>
      <c r="I2497" s="447">
        <v>1595.44</v>
      </c>
      <c r="J2497" s="460">
        <v>2</v>
      </c>
      <c r="K2497" s="448">
        <v>43.4</v>
      </c>
      <c r="L2497" s="448">
        <v>86.8</v>
      </c>
      <c r="M2497" s="448">
        <f t="shared" si="76"/>
        <v>-1508.64</v>
      </c>
      <c r="N2497" s="448">
        <f t="shared" si="77"/>
        <v>-94.56</v>
      </c>
      <c r="O2497" s="461"/>
    </row>
    <row r="2498" s="419" customFormat="1" customHeight="1" spans="1:15">
      <c r="A2498" s="443" t="s">
        <v>5674</v>
      </c>
      <c r="B2498" s="444" t="s">
        <v>5675</v>
      </c>
      <c r="C2498" s="445"/>
      <c r="D2498" s="446" t="s">
        <v>679</v>
      </c>
      <c r="E2498" s="446" t="s">
        <v>685</v>
      </c>
      <c r="F2498" s="446" t="s">
        <v>671</v>
      </c>
      <c r="G2498" s="447">
        <v>1</v>
      </c>
      <c r="H2498" s="448">
        <v>2564.1</v>
      </c>
      <c r="I2498" s="447">
        <v>2564.1</v>
      </c>
      <c r="J2498" s="460">
        <v>1</v>
      </c>
      <c r="K2498" s="448">
        <v>139.49</v>
      </c>
      <c r="L2498" s="448">
        <v>139.49</v>
      </c>
      <c r="M2498" s="448">
        <f t="shared" si="76"/>
        <v>-2424.61</v>
      </c>
      <c r="N2498" s="448">
        <f t="shared" si="77"/>
        <v>-94.56</v>
      </c>
      <c r="O2498" s="461"/>
    </row>
    <row r="2499" s="419" customFormat="1" customHeight="1" spans="1:15">
      <c r="A2499" s="443" t="s">
        <v>5676</v>
      </c>
      <c r="B2499" s="444" t="s">
        <v>5677</v>
      </c>
      <c r="C2499" s="445"/>
      <c r="D2499" s="446" t="s">
        <v>679</v>
      </c>
      <c r="E2499" s="446" t="s">
        <v>685</v>
      </c>
      <c r="F2499" s="446" t="s">
        <v>671</v>
      </c>
      <c r="G2499" s="447">
        <v>1</v>
      </c>
      <c r="H2499" s="448">
        <v>1120.69</v>
      </c>
      <c r="I2499" s="447">
        <v>1120.69</v>
      </c>
      <c r="J2499" s="460">
        <v>1</v>
      </c>
      <c r="K2499" s="448">
        <v>60.97</v>
      </c>
      <c r="L2499" s="448">
        <v>60.97</v>
      </c>
      <c r="M2499" s="448">
        <f t="shared" si="76"/>
        <v>-1059.72</v>
      </c>
      <c r="N2499" s="448">
        <f t="shared" si="77"/>
        <v>-94.56</v>
      </c>
      <c r="O2499" s="461"/>
    </row>
    <row r="2500" s="419" customFormat="1" customHeight="1" spans="1:15">
      <c r="A2500" s="443" t="s">
        <v>5678</v>
      </c>
      <c r="B2500" s="444" t="s">
        <v>5679</v>
      </c>
      <c r="C2500" s="445"/>
      <c r="D2500" s="446" t="s">
        <v>703</v>
      </c>
      <c r="E2500" s="446" t="s">
        <v>685</v>
      </c>
      <c r="F2500" s="446" t="s">
        <v>671</v>
      </c>
      <c r="G2500" s="447">
        <v>1</v>
      </c>
      <c r="H2500" s="448">
        <v>811.97</v>
      </c>
      <c r="I2500" s="447">
        <v>811.97</v>
      </c>
      <c r="J2500" s="460">
        <v>1</v>
      </c>
      <c r="K2500" s="448">
        <v>88.34</v>
      </c>
      <c r="L2500" s="448">
        <v>88.34</v>
      </c>
      <c r="M2500" s="448">
        <f t="shared" si="76"/>
        <v>-723.63</v>
      </c>
      <c r="N2500" s="448">
        <f t="shared" si="77"/>
        <v>-89.12</v>
      </c>
      <c r="O2500" s="461"/>
    </row>
    <row r="2501" s="419" customFormat="1" customHeight="1" spans="1:15">
      <c r="A2501" s="443" t="s">
        <v>5680</v>
      </c>
      <c r="B2501" s="444" t="s">
        <v>5681</v>
      </c>
      <c r="C2501" s="445"/>
      <c r="D2501" s="446" t="s">
        <v>2985</v>
      </c>
      <c r="E2501" s="446" t="s">
        <v>685</v>
      </c>
      <c r="F2501" s="446" t="s">
        <v>671</v>
      </c>
      <c r="G2501" s="447">
        <v>1</v>
      </c>
      <c r="H2501" s="448">
        <v>5645.3</v>
      </c>
      <c r="I2501" s="447">
        <v>5645.3</v>
      </c>
      <c r="J2501" s="460">
        <v>1</v>
      </c>
      <c r="K2501" s="448">
        <v>614.21</v>
      </c>
      <c r="L2501" s="448">
        <v>614.21</v>
      </c>
      <c r="M2501" s="448">
        <f t="shared" si="76"/>
        <v>-5031.09</v>
      </c>
      <c r="N2501" s="448">
        <f t="shared" si="77"/>
        <v>-89.12</v>
      </c>
      <c r="O2501" s="461"/>
    </row>
    <row r="2502" s="419" customFormat="1" customHeight="1" spans="1:15">
      <c r="A2502" s="443" t="s">
        <v>5682</v>
      </c>
      <c r="B2502" s="444" t="s">
        <v>5683</v>
      </c>
      <c r="C2502" s="445"/>
      <c r="D2502" s="446" t="s">
        <v>2985</v>
      </c>
      <c r="E2502" s="446" t="s">
        <v>685</v>
      </c>
      <c r="F2502" s="446" t="s">
        <v>671</v>
      </c>
      <c r="G2502" s="447">
        <v>1</v>
      </c>
      <c r="H2502" s="448">
        <v>5897.44</v>
      </c>
      <c r="I2502" s="447">
        <v>5897.44</v>
      </c>
      <c r="J2502" s="460">
        <v>1</v>
      </c>
      <c r="K2502" s="448">
        <v>641.64</v>
      </c>
      <c r="L2502" s="448">
        <v>641.64</v>
      </c>
      <c r="M2502" s="448">
        <f t="shared" si="76"/>
        <v>-5255.8</v>
      </c>
      <c r="N2502" s="448">
        <f t="shared" si="77"/>
        <v>-89.12</v>
      </c>
      <c r="O2502" s="461"/>
    </row>
    <row r="2503" s="419" customFormat="1" customHeight="1" spans="1:15">
      <c r="A2503" s="443" t="s">
        <v>5684</v>
      </c>
      <c r="B2503" s="444" t="s">
        <v>5685</v>
      </c>
      <c r="C2503" s="445"/>
      <c r="D2503" s="446" t="s">
        <v>679</v>
      </c>
      <c r="E2503" s="446" t="s">
        <v>685</v>
      </c>
      <c r="F2503" s="446" t="s">
        <v>671</v>
      </c>
      <c r="G2503" s="447">
        <v>75</v>
      </c>
      <c r="H2503" s="448">
        <v>1.2</v>
      </c>
      <c r="I2503" s="447">
        <v>90</v>
      </c>
      <c r="J2503" s="460">
        <v>75</v>
      </c>
      <c r="K2503" s="448">
        <v>0.07</v>
      </c>
      <c r="L2503" s="448">
        <v>5.25</v>
      </c>
      <c r="M2503" s="448">
        <f t="shared" si="76"/>
        <v>-84.75</v>
      </c>
      <c r="N2503" s="448">
        <f t="shared" si="77"/>
        <v>-94.17</v>
      </c>
      <c r="O2503" s="461"/>
    </row>
    <row r="2504" s="419" customFormat="1" customHeight="1" spans="1:15">
      <c r="A2504" s="443" t="s">
        <v>5686</v>
      </c>
      <c r="B2504" s="444" t="s">
        <v>5687</v>
      </c>
      <c r="C2504" s="445"/>
      <c r="D2504" s="446" t="s">
        <v>679</v>
      </c>
      <c r="E2504" s="446" t="s">
        <v>685</v>
      </c>
      <c r="F2504" s="446" t="s">
        <v>671</v>
      </c>
      <c r="G2504" s="447">
        <v>508</v>
      </c>
      <c r="H2504" s="448">
        <v>0.26</v>
      </c>
      <c r="I2504" s="447">
        <v>132.08</v>
      </c>
      <c r="J2504" s="460">
        <v>508</v>
      </c>
      <c r="K2504" s="448">
        <v>0.01</v>
      </c>
      <c r="L2504" s="448">
        <v>5.08</v>
      </c>
      <c r="M2504" s="448">
        <f t="shared" ref="M2504:M2567" si="78">L2504-I2504</f>
        <v>-127</v>
      </c>
      <c r="N2504" s="448">
        <f t="shared" ref="N2504:N2567" si="79">IF(I2504=0,0,ROUND(M2504/I2504*100,2))</f>
        <v>-96.15</v>
      </c>
      <c r="O2504" s="461"/>
    </row>
    <row r="2505" s="419" customFormat="1" customHeight="1" spans="1:15">
      <c r="A2505" s="443" t="s">
        <v>5688</v>
      </c>
      <c r="B2505" s="444" t="s">
        <v>5689</v>
      </c>
      <c r="C2505" s="445"/>
      <c r="D2505" s="446" t="s">
        <v>679</v>
      </c>
      <c r="E2505" s="446" t="s">
        <v>685</v>
      </c>
      <c r="F2505" s="446" t="s">
        <v>671</v>
      </c>
      <c r="G2505" s="447">
        <v>313</v>
      </c>
      <c r="H2505" s="448">
        <v>2.24</v>
      </c>
      <c r="I2505" s="447">
        <v>701.12</v>
      </c>
      <c r="J2505" s="460">
        <v>313</v>
      </c>
      <c r="K2505" s="448">
        <v>0.12</v>
      </c>
      <c r="L2505" s="448">
        <v>37.56</v>
      </c>
      <c r="M2505" s="448">
        <f t="shared" si="78"/>
        <v>-663.56</v>
      </c>
      <c r="N2505" s="448">
        <f t="shared" si="79"/>
        <v>-94.64</v>
      </c>
      <c r="O2505" s="461"/>
    </row>
    <row r="2506" s="419" customFormat="1" customHeight="1" spans="1:15">
      <c r="A2506" s="443" t="s">
        <v>5690</v>
      </c>
      <c r="B2506" s="444" t="s">
        <v>5691</v>
      </c>
      <c r="C2506" s="445"/>
      <c r="D2506" s="446" t="s">
        <v>679</v>
      </c>
      <c r="E2506" s="446" t="s">
        <v>682</v>
      </c>
      <c r="F2506" s="446" t="s">
        <v>671</v>
      </c>
      <c r="G2506" s="447">
        <v>1</v>
      </c>
      <c r="H2506" s="448">
        <v>409.88</v>
      </c>
      <c r="I2506" s="447">
        <v>409.88</v>
      </c>
      <c r="J2506" s="460">
        <v>1</v>
      </c>
      <c r="K2506" s="448">
        <v>23.53</v>
      </c>
      <c r="L2506" s="448">
        <v>23.53</v>
      </c>
      <c r="M2506" s="448">
        <f t="shared" si="78"/>
        <v>-386.35</v>
      </c>
      <c r="N2506" s="448">
        <f t="shared" si="79"/>
        <v>-94.26</v>
      </c>
      <c r="O2506" s="461"/>
    </row>
    <row r="2507" s="419" customFormat="1" customHeight="1" spans="1:15">
      <c r="A2507" s="443" t="s">
        <v>5692</v>
      </c>
      <c r="B2507" s="444" t="s">
        <v>5693</v>
      </c>
      <c r="C2507" s="445"/>
      <c r="D2507" s="446" t="s">
        <v>679</v>
      </c>
      <c r="E2507" s="446" t="s">
        <v>682</v>
      </c>
      <c r="F2507" s="446" t="s">
        <v>671</v>
      </c>
      <c r="G2507" s="447">
        <v>7</v>
      </c>
      <c r="H2507" s="448">
        <v>9.8</v>
      </c>
      <c r="I2507" s="447">
        <v>68.6</v>
      </c>
      <c r="J2507" s="460">
        <v>7</v>
      </c>
      <c r="K2507" s="448">
        <v>0.56</v>
      </c>
      <c r="L2507" s="448">
        <v>3.92</v>
      </c>
      <c r="M2507" s="448">
        <f t="shared" si="78"/>
        <v>-64.68</v>
      </c>
      <c r="N2507" s="448">
        <f t="shared" si="79"/>
        <v>-94.29</v>
      </c>
      <c r="O2507" s="461"/>
    </row>
    <row r="2508" s="419" customFormat="1" customHeight="1" spans="1:15">
      <c r="A2508" s="443" t="s">
        <v>5694</v>
      </c>
      <c r="B2508" s="444" t="s">
        <v>5695</v>
      </c>
      <c r="C2508" s="445"/>
      <c r="D2508" s="446" t="s">
        <v>679</v>
      </c>
      <c r="E2508" s="446" t="s">
        <v>682</v>
      </c>
      <c r="F2508" s="446" t="s">
        <v>671</v>
      </c>
      <c r="G2508" s="447">
        <v>1</v>
      </c>
      <c r="H2508" s="448">
        <v>631.57</v>
      </c>
      <c r="I2508" s="447">
        <v>631.57</v>
      </c>
      <c r="J2508" s="460">
        <v>1</v>
      </c>
      <c r="K2508" s="448">
        <v>36.25</v>
      </c>
      <c r="L2508" s="448">
        <v>36.25</v>
      </c>
      <c r="M2508" s="448">
        <f t="shared" si="78"/>
        <v>-595.32</v>
      </c>
      <c r="N2508" s="448">
        <f t="shared" si="79"/>
        <v>-94.26</v>
      </c>
      <c r="O2508" s="461"/>
    </row>
    <row r="2509" s="419" customFormat="1" customHeight="1" spans="1:15">
      <c r="A2509" s="443" t="s">
        <v>5696</v>
      </c>
      <c r="B2509" s="444" t="s">
        <v>5697</v>
      </c>
      <c r="C2509" s="445"/>
      <c r="D2509" s="446" t="s">
        <v>679</v>
      </c>
      <c r="E2509" s="446" t="s">
        <v>682</v>
      </c>
      <c r="F2509" s="446" t="s">
        <v>671</v>
      </c>
      <c r="G2509" s="447">
        <v>2</v>
      </c>
      <c r="H2509" s="448">
        <v>1176</v>
      </c>
      <c r="I2509" s="447">
        <v>2352</v>
      </c>
      <c r="J2509" s="460">
        <v>2</v>
      </c>
      <c r="K2509" s="448">
        <v>67.5</v>
      </c>
      <c r="L2509" s="448">
        <v>135</v>
      </c>
      <c r="M2509" s="448">
        <f t="shared" si="78"/>
        <v>-2217</v>
      </c>
      <c r="N2509" s="448">
        <f t="shared" si="79"/>
        <v>-94.26</v>
      </c>
      <c r="O2509" s="461"/>
    </row>
    <row r="2510" s="419" customFormat="1" customHeight="1" spans="1:15">
      <c r="A2510" s="443" t="s">
        <v>5698</v>
      </c>
      <c r="B2510" s="444" t="s">
        <v>5699</v>
      </c>
      <c r="C2510" s="445"/>
      <c r="D2510" s="446" t="s">
        <v>679</v>
      </c>
      <c r="E2510" s="446" t="s">
        <v>682</v>
      </c>
      <c r="F2510" s="446" t="s">
        <v>671</v>
      </c>
      <c r="G2510" s="447">
        <v>1</v>
      </c>
      <c r="H2510" s="448">
        <v>99.51</v>
      </c>
      <c r="I2510" s="447">
        <v>99.51</v>
      </c>
      <c r="J2510" s="460">
        <v>1</v>
      </c>
      <c r="K2510" s="448">
        <v>5.71</v>
      </c>
      <c r="L2510" s="448">
        <v>5.71</v>
      </c>
      <c r="M2510" s="448">
        <f t="shared" si="78"/>
        <v>-93.8</v>
      </c>
      <c r="N2510" s="448">
        <f t="shared" si="79"/>
        <v>-94.26</v>
      </c>
      <c r="O2510" s="461"/>
    </row>
    <row r="2511" s="419" customFormat="1" customHeight="1" spans="1:15">
      <c r="A2511" s="443" t="s">
        <v>5700</v>
      </c>
      <c r="B2511" s="444" t="s">
        <v>5701</v>
      </c>
      <c r="C2511" s="445"/>
      <c r="D2511" s="446" t="s">
        <v>679</v>
      </c>
      <c r="E2511" s="446" t="s">
        <v>682</v>
      </c>
      <c r="F2511" s="446" t="s">
        <v>671</v>
      </c>
      <c r="G2511" s="447">
        <v>5</v>
      </c>
      <c r="H2511" s="448">
        <v>784</v>
      </c>
      <c r="I2511" s="447">
        <v>3920</v>
      </c>
      <c r="J2511" s="460">
        <v>5</v>
      </c>
      <c r="K2511" s="448">
        <v>45</v>
      </c>
      <c r="L2511" s="448">
        <v>225</v>
      </c>
      <c r="M2511" s="448">
        <f t="shared" si="78"/>
        <v>-3695</v>
      </c>
      <c r="N2511" s="448">
        <f t="shared" si="79"/>
        <v>-94.26</v>
      </c>
      <c r="O2511" s="461"/>
    </row>
    <row r="2512" s="419" customFormat="1" customHeight="1" spans="1:15">
      <c r="A2512" s="443" t="s">
        <v>5702</v>
      </c>
      <c r="B2512" s="444" t="s">
        <v>5703</v>
      </c>
      <c r="C2512" s="445"/>
      <c r="D2512" s="446" t="s">
        <v>1934</v>
      </c>
      <c r="E2512" s="446" t="s">
        <v>682</v>
      </c>
      <c r="F2512" s="446" t="s">
        <v>671</v>
      </c>
      <c r="G2512" s="447">
        <v>200</v>
      </c>
      <c r="H2512" s="448">
        <v>14.53</v>
      </c>
      <c r="I2512" s="447">
        <v>2905.98</v>
      </c>
      <c r="J2512" s="460">
        <v>200</v>
      </c>
      <c r="K2512" s="448">
        <v>1.67</v>
      </c>
      <c r="L2512" s="448">
        <v>334</v>
      </c>
      <c r="M2512" s="448">
        <f t="shared" si="78"/>
        <v>-2571.98</v>
      </c>
      <c r="N2512" s="448">
        <f t="shared" si="79"/>
        <v>-88.51</v>
      </c>
      <c r="O2512" s="461"/>
    </row>
    <row r="2513" s="419" customFormat="1" customHeight="1" spans="1:15">
      <c r="A2513" s="443" t="s">
        <v>5704</v>
      </c>
      <c r="B2513" s="444" t="s">
        <v>5705</v>
      </c>
      <c r="C2513" s="445"/>
      <c r="D2513" s="446" t="s">
        <v>2533</v>
      </c>
      <c r="E2513" s="446" t="s">
        <v>682</v>
      </c>
      <c r="F2513" s="446" t="s">
        <v>671</v>
      </c>
      <c r="G2513" s="447">
        <v>1</v>
      </c>
      <c r="H2513" s="448">
        <v>512.82</v>
      </c>
      <c r="I2513" s="447">
        <v>512.82</v>
      </c>
      <c r="J2513" s="460">
        <v>1</v>
      </c>
      <c r="K2513" s="448">
        <v>58.87</v>
      </c>
      <c r="L2513" s="448">
        <v>58.87</v>
      </c>
      <c r="M2513" s="448">
        <f t="shared" si="78"/>
        <v>-453.95</v>
      </c>
      <c r="N2513" s="448">
        <f t="shared" si="79"/>
        <v>-88.52</v>
      </c>
      <c r="O2513" s="461"/>
    </row>
    <row r="2514" s="419" customFormat="1" customHeight="1" spans="1:15">
      <c r="A2514" s="443" t="s">
        <v>5706</v>
      </c>
      <c r="B2514" s="444" t="s">
        <v>5707</v>
      </c>
      <c r="C2514" s="445"/>
      <c r="D2514" s="446" t="s">
        <v>4488</v>
      </c>
      <c r="E2514" s="446" t="s">
        <v>682</v>
      </c>
      <c r="F2514" s="446" t="s">
        <v>671</v>
      </c>
      <c r="G2514" s="447">
        <v>1</v>
      </c>
      <c r="H2514" s="448">
        <v>3589.62</v>
      </c>
      <c r="I2514" s="447">
        <v>3589.62</v>
      </c>
      <c r="J2514" s="460">
        <v>1</v>
      </c>
      <c r="K2514" s="448">
        <v>412.09</v>
      </c>
      <c r="L2514" s="448">
        <v>412.09</v>
      </c>
      <c r="M2514" s="448">
        <f t="shared" si="78"/>
        <v>-3177.53</v>
      </c>
      <c r="N2514" s="448">
        <f t="shared" si="79"/>
        <v>-88.52</v>
      </c>
      <c r="O2514" s="461"/>
    </row>
    <row r="2515" s="419" customFormat="1" customHeight="1" spans="1:15">
      <c r="A2515" s="443" t="s">
        <v>5708</v>
      </c>
      <c r="B2515" s="444" t="s">
        <v>5709</v>
      </c>
      <c r="C2515" s="445"/>
      <c r="D2515" s="446" t="s">
        <v>684</v>
      </c>
      <c r="E2515" s="446" t="s">
        <v>682</v>
      </c>
      <c r="F2515" s="446" t="s">
        <v>671</v>
      </c>
      <c r="G2515" s="447">
        <v>1</v>
      </c>
      <c r="H2515" s="448">
        <v>1666.67</v>
      </c>
      <c r="I2515" s="447">
        <v>1666.67</v>
      </c>
      <c r="J2515" s="460">
        <v>1</v>
      </c>
      <c r="K2515" s="448">
        <v>191.33</v>
      </c>
      <c r="L2515" s="448">
        <v>191.33</v>
      </c>
      <c r="M2515" s="448">
        <f t="shared" si="78"/>
        <v>-1475.34</v>
      </c>
      <c r="N2515" s="448">
        <f t="shared" si="79"/>
        <v>-88.52</v>
      </c>
      <c r="O2515" s="461"/>
    </row>
    <row r="2516" s="419" customFormat="1" customHeight="1" spans="1:15">
      <c r="A2516" s="443" t="s">
        <v>5710</v>
      </c>
      <c r="B2516" s="444" t="s">
        <v>5711</v>
      </c>
      <c r="C2516" s="445"/>
      <c r="D2516" s="446" t="s">
        <v>684</v>
      </c>
      <c r="E2516" s="446" t="s">
        <v>682</v>
      </c>
      <c r="F2516" s="446" t="s">
        <v>671</v>
      </c>
      <c r="G2516" s="447">
        <v>1</v>
      </c>
      <c r="H2516" s="448">
        <v>528.21</v>
      </c>
      <c r="I2516" s="447">
        <v>528.21</v>
      </c>
      <c r="J2516" s="460">
        <v>1</v>
      </c>
      <c r="K2516" s="448">
        <v>60.64</v>
      </c>
      <c r="L2516" s="448">
        <v>60.64</v>
      </c>
      <c r="M2516" s="448">
        <f t="shared" si="78"/>
        <v>-467.57</v>
      </c>
      <c r="N2516" s="448">
        <f t="shared" si="79"/>
        <v>-88.52</v>
      </c>
      <c r="O2516" s="461"/>
    </row>
    <row r="2517" s="419" customFormat="1" customHeight="1" spans="1:15">
      <c r="A2517" s="443" t="s">
        <v>5712</v>
      </c>
      <c r="B2517" s="444" t="s">
        <v>5713</v>
      </c>
      <c r="C2517" s="445"/>
      <c r="D2517" s="446" t="s">
        <v>684</v>
      </c>
      <c r="E2517" s="446" t="s">
        <v>682</v>
      </c>
      <c r="F2517" s="446" t="s">
        <v>671</v>
      </c>
      <c r="G2517" s="447">
        <v>1</v>
      </c>
      <c r="H2517" s="448">
        <v>1094.02</v>
      </c>
      <c r="I2517" s="447">
        <v>1094.02</v>
      </c>
      <c r="J2517" s="460">
        <v>1</v>
      </c>
      <c r="K2517" s="448">
        <v>125.59</v>
      </c>
      <c r="L2517" s="448">
        <v>125.59</v>
      </c>
      <c r="M2517" s="448">
        <f t="shared" si="78"/>
        <v>-968.43</v>
      </c>
      <c r="N2517" s="448">
        <f t="shared" si="79"/>
        <v>-88.52</v>
      </c>
      <c r="O2517" s="461"/>
    </row>
    <row r="2518" s="419" customFormat="1" customHeight="1" spans="1:15">
      <c r="A2518" s="443" t="s">
        <v>5714</v>
      </c>
      <c r="B2518" s="444" t="s">
        <v>5715</v>
      </c>
      <c r="C2518" s="445"/>
      <c r="D2518" s="446" t="s">
        <v>703</v>
      </c>
      <c r="E2518" s="446" t="s">
        <v>682</v>
      </c>
      <c r="F2518" s="446" t="s">
        <v>671</v>
      </c>
      <c r="G2518" s="447">
        <v>1</v>
      </c>
      <c r="H2518" s="448">
        <v>2649.57</v>
      </c>
      <c r="I2518" s="447">
        <v>2649.57</v>
      </c>
      <c r="J2518" s="460">
        <v>1</v>
      </c>
      <c r="K2518" s="448">
        <v>304.17</v>
      </c>
      <c r="L2518" s="448">
        <v>304.17</v>
      </c>
      <c r="M2518" s="448">
        <f t="shared" si="78"/>
        <v>-2345.4</v>
      </c>
      <c r="N2518" s="448">
        <f t="shared" si="79"/>
        <v>-88.52</v>
      </c>
      <c r="O2518" s="461"/>
    </row>
    <row r="2519" s="419" customFormat="1" customHeight="1" spans="1:15">
      <c r="A2519" s="443" t="s">
        <v>5716</v>
      </c>
      <c r="B2519" s="444" t="s">
        <v>5717</v>
      </c>
      <c r="C2519" s="445"/>
      <c r="D2519" s="446" t="s">
        <v>679</v>
      </c>
      <c r="E2519" s="446" t="s">
        <v>682</v>
      </c>
      <c r="F2519" s="446" t="s">
        <v>671</v>
      </c>
      <c r="G2519" s="447">
        <v>1</v>
      </c>
      <c r="H2519" s="448">
        <v>258.12</v>
      </c>
      <c r="I2519" s="447">
        <v>258.12</v>
      </c>
      <c r="J2519" s="460">
        <v>1</v>
      </c>
      <c r="K2519" s="448">
        <v>29.63</v>
      </c>
      <c r="L2519" s="448">
        <v>29.63</v>
      </c>
      <c r="M2519" s="448">
        <f t="shared" si="78"/>
        <v>-228.49</v>
      </c>
      <c r="N2519" s="448">
        <f t="shared" si="79"/>
        <v>-88.52</v>
      </c>
      <c r="O2519" s="461"/>
    </row>
    <row r="2520" s="419" customFormat="1" customHeight="1" spans="1:15">
      <c r="A2520" s="443" t="s">
        <v>5718</v>
      </c>
      <c r="B2520" s="444" t="s">
        <v>5719</v>
      </c>
      <c r="C2520" s="445"/>
      <c r="D2520" s="446" t="s">
        <v>679</v>
      </c>
      <c r="E2520" s="446" t="s">
        <v>682</v>
      </c>
      <c r="F2520" s="446" t="s">
        <v>671</v>
      </c>
      <c r="G2520" s="447">
        <v>1</v>
      </c>
      <c r="H2520" s="448">
        <v>444.44</v>
      </c>
      <c r="I2520" s="447">
        <v>444.44</v>
      </c>
      <c r="J2520" s="460">
        <v>1</v>
      </c>
      <c r="K2520" s="448">
        <v>51.02</v>
      </c>
      <c r="L2520" s="448">
        <v>51.02</v>
      </c>
      <c r="M2520" s="448">
        <f t="shared" si="78"/>
        <v>-393.42</v>
      </c>
      <c r="N2520" s="448">
        <f t="shared" si="79"/>
        <v>-88.52</v>
      </c>
      <c r="O2520" s="461"/>
    </row>
    <row r="2521" s="419" customFormat="1" customHeight="1" spans="1:15">
      <c r="A2521" s="443" t="s">
        <v>5720</v>
      </c>
      <c r="B2521" s="444" t="s">
        <v>5721</v>
      </c>
      <c r="C2521" s="445"/>
      <c r="D2521" s="446" t="s">
        <v>679</v>
      </c>
      <c r="E2521" s="446" t="s">
        <v>682</v>
      </c>
      <c r="F2521" s="446" t="s">
        <v>671</v>
      </c>
      <c r="G2521" s="447">
        <v>1</v>
      </c>
      <c r="H2521" s="448">
        <v>350.43</v>
      </c>
      <c r="I2521" s="447">
        <v>350.43</v>
      </c>
      <c r="J2521" s="460">
        <v>1</v>
      </c>
      <c r="K2521" s="448">
        <v>40.23</v>
      </c>
      <c r="L2521" s="448">
        <v>40.23</v>
      </c>
      <c r="M2521" s="448">
        <f t="shared" si="78"/>
        <v>-310.2</v>
      </c>
      <c r="N2521" s="448">
        <f t="shared" si="79"/>
        <v>-88.52</v>
      </c>
      <c r="O2521" s="461"/>
    </row>
    <row r="2522" s="419" customFormat="1" customHeight="1" spans="1:15">
      <c r="A2522" s="443" t="s">
        <v>5722</v>
      </c>
      <c r="B2522" s="444" t="s">
        <v>5723</v>
      </c>
      <c r="C2522" s="445"/>
      <c r="D2522" s="446" t="s">
        <v>679</v>
      </c>
      <c r="E2522" s="446" t="s">
        <v>672</v>
      </c>
      <c r="F2522" s="446" t="s">
        <v>671</v>
      </c>
      <c r="G2522" s="447">
        <v>2</v>
      </c>
      <c r="H2522" s="448">
        <v>75.22</v>
      </c>
      <c r="I2522" s="447">
        <v>150.44</v>
      </c>
      <c r="J2522" s="460">
        <v>2</v>
      </c>
      <c r="K2522" s="448">
        <v>21.14</v>
      </c>
      <c r="L2522" s="448">
        <v>42.28</v>
      </c>
      <c r="M2522" s="448">
        <f t="shared" si="78"/>
        <v>-108.16</v>
      </c>
      <c r="N2522" s="448">
        <f t="shared" si="79"/>
        <v>-71.9</v>
      </c>
      <c r="O2522" s="461"/>
    </row>
    <row r="2523" s="419" customFormat="1" customHeight="1" spans="1:15">
      <c r="A2523" s="443" t="s">
        <v>5724</v>
      </c>
      <c r="B2523" s="444" t="s">
        <v>5725</v>
      </c>
      <c r="C2523" s="445"/>
      <c r="D2523" s="446" t="s">
        <v>679</v>
      </c>
      <c r="E2523" s="446" t="s">
        <v>682</v>
      </c>
      <c r="F2523" s="446" t="s">
        <v>671</v>
      </c>
      <c r="G2523" s="447">
        <v>1</v>
      </c>
      <c r="H2523" s="448">
        <v>87.44</v>
      </c>
      <c r="I2523" s="447">
        <v>87.44</v>
      </c>
      <c r="J2523" s="460">
        <v>1</v>
      </c>
      <c r="K2523" s="448">
        <v>10.04</v>
      </c>
      <c r="L2523" s="448">
        <v>10.04</v>
      </c>
      <c r="M2523" s="448">
        <f t="shared" si="78"/>
        <v>-77.4</v>
      </c>
      <c r="N2523" s="448">
        <f t="shared" si="79"/>
        <v>-88.52</v>
      </c>
      <c r="O2523" s="461"/>
    </row>
    <row r="2524" s="419" customFormat="1" customHeight="1" spans="1:15">
      <c r="A2524" s="443" t="s">
        <v>5726</v>
      </c>
      <c r="B2524" s="444" t="s">
        <v>5727</v>
      </c>
      <c r="C2524" s="445"/>
      <c r="D2524" s="446" t="s">
        <v>679</v>
      </c>
      <c r="E2524" s="446" t="s">
        <v>142</v>
      </c>
      <c r="F2524" s="446" t="s">
        <v>671</v>
      </c>
      <c r="G2524" s="447">
        <v>4</v>
      </c>
      <c r="H2524" s="448">
        <v>510.13</v>
      </c>
      <c r="I2524" s="447">
        <v>2040.51</v>
      </c>
      <c r="J2524" s="460">
        <v>4</v>
      </c>
      <c r="K2524" s="448">
        <v>89.37</v>
      </c>
      <c r="L2524" s="448">
        <v>357.48</v>
      </c>
      <c r="M2524" s="448">
        <f t="shared" si="78"/>
        <v>-1683.03</v>
      </c>
      <c r="N2524" s="448">
        <f t="shared" si="79"/>
        <v>-82.48</v>
      </c>
      <c r="O2524" s="461"/>
    </row>
    <row r="2525" s="419" customFormat="1" customHeight="1" spans="1:15">
      <c r="A2525" s="443" t="s">
        <v>5728</v>
      </c>
      <c r="B2525" s="444" t="s">
        <v>5729</v>
      </c>
      <c r="C2525" s="445"/>
      <c r="D2525" s="446" t="s">
        <v>679</v>
      </c>
      <c r="E2525" s="446" t="s">
        <v>142</v>
      </c>
      <c r="F2525" s="446" t="s">
        <v>671</v>
      </c>
      <c r="G2525" s="447">
        <v>2</v>
      </c>
      <c r="H2525" s="448">
        <v>913.8</v>
      </c>
      <c r="I2525" s="447">
        <v>1827.59</v>
      </c>
      <c r="J2525" s="460">
        <v>2</v>
      </c>
      <c r="K2525" s="448">
        <v>160.1</v>
      </c>
      <c r="L2525" s="448">
        <v>320.2</v>
      </c>
      <c r="M2525" s="448">
        <f t="shared" si="78"/>
        <v>-1507.39</v>
      </c>
      <c r="N2525" s="448">
        <f t="shared" si="79"/>
        <v>-82.48</v>
      </c>
      <c r="O2525" s="461"/>
    </row>
    <row r="2526" s="419" customFormat="1" customHeight="1" spans="1:15">
      <c r="A2526" s="443" t="s">
        <v>5730</v>
      </c>
      <c r="B2526" s="444" t="s">
        <v>5731</v>
      </c>
      <c r="C2526" s="445"/>
      <c r="D2526" s="446" t="s">
        <v>679</v>
      </c>
      <c r="E2526" s="446" t="s">
        <v>142</v>
      </c>
      <c r="F2526" s="446" t="s">
        <v>671</v>
      </c>
      <c r="G2526" s="447">
        <v>1</v>
      </c>
      <c r="H2526" s="448">
        <v>3119.65</v>
      </c>
      <c r="I2526" s="447">
        <v>3119.65</v>
      </c>
      <c r="J2526" s="460">
        <v>1</v>
      </c>
      <c r="K2526" s="448">
        <v>546.56</v>
      </c>
      <c r="L2526" s="448">
        <v>546.56</v>
      </c>
      <c r="M2526" s="448">
        <f t="shared" si="78"/>
        <v>-2573.09</v>
      </c>
      <c r="N2526" s="448">
        <f t="shared" si="79"/>
        <v>-82.48</v>
      </c>
      <c r="O2526" s="461"/>
    </row>
    <row r="2527" s="419" customFormat="1" customHeight="1" spans="1:15">
      <c r="A2527" s="443" t="s">
        <v>5732</v>
      </c>
      <c r="B2527" s="444" t="s">
        <v>5733</v>
      </c>
      <c r="C2527" s="445"/>
      <c r="D2527" s="446" t="s">
        <v>679</v>
      </c>
      <c r="E2527" s="446" t="s">
        <v>142</v>
      </c>
      <c r="F2527" s="446" t="s">
        <v>671</v>
      </c>
      <c r="G2527" s="447">
        <v>2</v>
      </c>
      <c r="H2527" s="448">
        <v>2821.66</v>
      </c>
      <c r="I2527" s="447">
        <v>5643.31</v>
      </c>
      <c r="J2527" s="460">
        <v>2</v>
      </c>
      <c r="K2527" s="448">
        <v>494.36</v>
      </c>
      <c r="L2527" s="448">
        <v>988.72</v>
      </c>
      <c r="M2527" s="448">
        <f t="shared" si="78"/>
        <v>-4654.59</v>
      </c>
      <c r="N2527" s="448">
        <f t="shared" si="79"/>
        <v>-82.48</v>
      </c>
      <c r="O2527" s="461"/>
    </row>
    <row r="2528" s="419" customFormat="1" customHeight="1" spans="1:15">
      <c r="A2528" s="443" t="s">
        <v>5734</v>
      </c>
      <c r="B2528" s="444" t="s">
        <v>5735</v>
      </c>
      <c r="C2528" s="445"/>
      <c r="D2528" s="446" t="s">
        <v>2985</v>
      </c>
      <c r="E2528" s="446" t="s">
        <v>142</v>
      </c>
      <c r="F2528" s="446" t="s">
        <v>671</v>
      </c>
      <c r="G2528" s="447">
        <v>4</v>
      </c>
      <c r="H2528" s="448">
        <v>39.69</v>
      </c>
      <c r="I2528" s="447">
        <v>158.76</v>
      </c>
      <c r="J2528" s="460">
        <v>4</v>
      </c>
      <c r="K2528" s="448">
        <v>6.95</v>
      </c>
      <c r="L2528" s="448">
        <v>27.8</v>
      </c>
      <c r="M2528" s="448">
        <f t="shared" si="78"/>
        <v>-130.96</v>
      </c>
      <c r="N2528" s="448">
        <f t="shared" si="79"/>
        <v>-82.49</v>
      </c>
      <c r="O2528" s="461"/>
    </row>
    <row r="2529" s="419" customFormat="1" customHeight="1" spans="1:15">
      <c r="A2529" s="443" t="s">
        <v>5736</v>
      </c>
      <c r="B2529" s="444" t="s">
        <v>5737</v>
      </c>
      <c r="C2529" s="445"/>
      <c r="D2529" s="446" t="s">
        <v>679</v>
      </c>
      <c r="E2529" s="446" t="s">
        <v>142</v>
      </c>
      <c r="F2529" s="446" t="s">
        <v>671</v>
      </c>
      <c r="G2529" s="447">
        <v>1</v>
      </c>
      <c r="H2529" s="448">
        <v>334</v>
      </c>
      <c r="I2529" s="447">
        <v>334</v>
      </c>
      <c r="J2529" s="460">
        <v>1</v>
      </c>
      <c r="K2529" s="448">
        <v>58.52</v>
      </c>
      <c r="L2529" s="448">
        <v>58.52</v>
      </c>
      <c r="M2529" s="448">
        <f t="shared" si="78"/>
        <v>-275.48</v>
      </c>
      <c r="N2529" s="448">
        <f t="shared" si="79"/>
        <v>-82.48</v>
      </c>
      <c r="O2529" s="461"/>
    </row>
    <row r="2530" s="419" customFormat="1" customHeight="1" spans="1:15">
      <c r="A2530" s="443" t="s">
        <v>5738</v>
      </c>
      <c r="B2530" s="444" t="s">
        <v>5739</v>
      </c>
      <c r="C2530" s="445"/>
      <c r="D2530" s="446" t="s">
        <v>679</v>
      </c>
      <c r="E2530" s="446" t="s">
        <v>142</v>
      </c>
      <c r="F2530" s="446" t="s">
        <v>671</v>
      </c>
      <c r="G2530" s="447">
        <v>2</v>
      </c>
      <c r="H2530" s="448">
        <v>466.02</v>
      </c>
      <c r="I2530" s="447">
        <v>932.04</v>
      </c>
      <c r="J2530" s="460">
        <v>2</v>
      </c>
      <c r="K2530" s="448">
        <v>81.65</v>
      </c>
      <c r="L2530" s="448">
        <v>163.3</v>
      </c>
      <c r="M2530" s="448">
        <f t="shared" si="78"/>
        <v>-768.74</v>
      </c>
      <c r="N2530" s="448">
        <f t="shared" si="79"/>
        <v>-82.48</v>
      </c>
      <c r="O2530" s="461"/>
    </row>
    <row r="2531" s="419" customFormat="1" customHeight="1" spans="1:15">
      <c r="A2531" s="443" t="s">
        <v>5740</v>
      </c>
      <c r="B2531" s="444" t="s">
        <v>5741</v>
      </c>
      <c r="C2531" s="445"/>
      <c r="D2531" s="446" t="s">
        <v>679</v>
      </c>
      <c r="E2531" s="446" t="s">
        <v>142</v>
      </c>
      <c r="F2531" s="446" t="s">
        <v>671</v>
      </c>
      <c r="G2531" s="447">
        <v>2</v>
      </c>
      <c r="H2531" s="448">
        <v>466.02</v>
      </c>
      <c r="I2531" s="447">
        <v>932.04</v>
      </c>
      <c r="J2531" s="460">
        <v>2</v>
      </c>
      <c r="K2531" s="448">
        <v>81.65</v>
      </c>
      <c r="L2531" s="448">
        <v>163.3</v>
      </c>
      <c r="M2531" s="448">
        <f t="shared" si="78"/>
        <v>-768.74</v>
      </c>
      <c r="N2531" s="448">
        <f t="shared" si="79"/>
        <v>-82.48</v>
      </c>
      <c r="O2531" s="461"/>
    </row>
    <row r="2532" s="419" customFormat="1" customHeight="1" spans="1:15">
      <c r="A2532" s="443" t="s">
        <v>5742</v>
      </c>
      <c r="B2532" s="444" t="s">
        <v>5743</v>
      </c>
      <c r="C2532" s="445"/>
      <c r="D2532" s="446" t="s">
        <v>679</v>
      </c>
      <c r="E2532" s="446" t="s">
        <v>142</v>
      </c>
      <c r="F2532" s="446" t="s">
        <v>671</v>
      </c>
      <c r="G2532" s="447">
        <v>2</v>
      </c>
      <c r="H2532" s="448">
        <v>152.14</v>
      </c>
      <c r="I2532" s="447">
        <v>304.27</v>
      </c>
      <c r="J2532" s="460">
        <v>2</v>
      </c>
      <c r="K2532" s="448">
        <v>26.65</v>
      </c>
      <c r="L2532" s="448">
        <v>53.3</v>
      </c>
      <c r="M2532" s="448">
        <f t="shared" si="78"/>
        <v>-250.97</v>
      </c>
      <c r="N2532" s="448">
        <f t="shared" si="79"/>
        <v>-82.48</v>
      </c>
      <c r="O2532" s="461"/>
    </row>
    <row r="2533" s="419" customFormat="1" customHeight="1" spans="1:15">
      <c r="A2533" s="443" t="s">
        <v>5744</v>
      </c>
      <c r="B2533" s="444" t="s">
        <v>5745</v>
      </c>
      <c r="C2533" s="445"/>
      <c r="D2533" s="446" t="s">
        <v>1934</v>
      </c>
      <c r="E2533" s="446" t="s">
        <v>142</v>
      </c>
      <c r="F2533" s="446" t="s">
        <v>671</v>
      </c>
      <c r="G2533" s="447">
        <v>41</v>
      </c>
      <c r="H2533" s="448">
        <v>11.97</v>
      </c>
      <c r="I2533" s="447">
        <v>490.6</v>
      </c>
      <c r="J2533" s="460">
        <v>41</v>
      </c>
      <c r="K2533" s="448">
        <v>2.1</v>
      </c>
      <c r="L2533" s="448">
        <v>86.1</v>
      </c>
      <c r="M2533" s="448">
        <f t="shared" si="78"/>
        <v>-404.5</v>
      </c>
      <c r="N2533" s="448">
        <f t="shared" si="79"/>
        <v>-82.45</v>
      </c>
      <c r="O2533" s="461"/>
    </row>
    <row r="2534" s="419" customFormat="1" customHeight="1" spans="1:15">
      <c r="A2534" s="443" t="s">
        <v>5746</v>
      </c>
      <c r="B2534" s="444" t="s">
        <v>5747</v>
      </c>
      <c r="C2534" s="445"/>
      <c r="D2534" s="446" t="s">
        <v>684</v>
      </c>
      <c r="E2534" s="446" t="s">
        <v>142</v>
      </c>
      <c r="F2534" s="446" t="s">
        <v>671</v>
      </c>
      <c r="G2534" s="447">
        <v>3</v>
      </c>
      <c r="H2534" s="448">
        <v>601.94</v>
      </c>
      <c r="I2534" s="447">
        <v>1805.83</v>
      </c>
      <c r="J2534" s="460">
        <v>3</v>
      </c>
      <c r="K2534" s="448">
        <v>105.46</v>
      </c>
      <c r="L2534" s="448">
        <v>316.38</v>
      </c>
      <c r="M2534" s="448">
        <f t="shared" si="78"/>
        <v>-1489.45</v>
      </c>
      <c r="N2534" s="448">
        <f t="shared" si="79"/>
        <v>-82.48</v>
      </c>
      <c r="O2534" s="461"/>
    </row>
    <row r="2535" s="419" customFormat="1" customHeight="1" spans="1:15">
      <c r="A2535" s="443" t="s">
        <v>5748</v>
      </c>
      <c r="B2535" s="444" t="s">
        <v>5749</v>
      </c>
      <c r="C2535" s="445"/>
      <c r="D2535" s="446" t="s">
        <v>679</v>
      </c>
      <c r="E2535" s="446" t="s">
        <v>142</v>
      </c>
      <c r="F2535" s="446" t="s">
        <v>671</v>
      </c>
      <c r="G2535" s="447">
        <v>20</v>
      </c>
      <c r="H2535" s="448">
        <v>230.06</v>
      </c>
      <c r="I2535" s="447">
        <v>4601.25</v>
      </c>
      <c r="J2535" s="460">
        <v>20</v>
      </c>
      <c r="K2535" s="448">
        <v>40.31</v>
      </c>
      <c r="L2535" s="448">
        <v>806.2</v>
      </c>
      <c r="M2535" s="448">
        <f t="shared" si="78"/>
        <v>-3795.05</v>
      </c>
      <c r="N2535" s="448">
        <f t="shared" si="79"/>
        <v>-82.48</v>
      </c>
      <c r="O2535" s="461"/>
    </row>
    <row r="2536" s="419" customFormat="1" customHeight="1" spans="1:15">
      <c r="A2536" s="443" t="s">
        <v>5750</v>
      </c>
      <c r="B2536" s="444" t="s">
        <v>5751</v>
      </c>
      <c r="C2536" s="445"/>
      <c r="D2536" s="446" t="s">
        <v>679</v>
      </c>
      <c r="E2536" s="446" t="s">
        <v>142</v>
      </c>
      <c r="F2536" s="446" t="s">
        <v>671</v>
      </c>
      <c r="G2536" s="447">
        <v>9</v>
      </c>
      <c r="H2536" s="448">
        <v>731.86</v>
      </c>
      <c r="I2536" s="447">
        <v>6586.72</v>
      </c>
      <c r="J2536" s="460">
        <v>9</v>
      </c>
      <c r="K2536" s="448">
        <v>128.22</v>
      </c>
      <c r="L2536" s="448">
        <v>1153.98</v>
      </c>
      <c r="M2536" s="448">
        <f t="shared" si="78"/>
        <v>-5432.74</v>
      </c>
      <c r="N2536" s="448">
        <f t="shared" si="79"/>
        <v>-82.48</v>
      </c>
      <c r="O2536" s="461"/>
    </row>
    <row r="2537" s="419" customFormat="1" customHeight="1" spans="1:15">
      <c r="A2537" s="443" t="s">
        <v>5752</v>
      </c>
      <c r="B2537" s="444" t="s">
        <v>5753</v>
      </c>
      <c r="C2537" s="445"/>
      <c r="D2537" s="446" t="s">
        <v>679</v>
      </c>
      <c r="E2537" s="446" t="s">
        <v>142</v>
      </c>
      <c r="F2537" s="446" t="s">
        <v>671</v>
      </c>
      <c r="G2537" s="447">
        <v>8</v>
      </c>
      <c r="H2537" s="448">
        <v>11.65</v>
      </c>
      <c r="I2537" s="447">
        <v>93.2</v>
      </c>
      <c r="J2537" s="460">
        <v>8</v>
      </c>
      <c r="K2537" s="448">
        <v>2.04</v>
      </c>
      <c r="L2537" s="448">
        <v>16.32</v>
      </c>
      <c r="M2537" s="448">
        <f t="shared" si="78"/>
        <v>-76.88</v>
      </c>
      <c r="N2537" s="448">
        <f t="shared" si="79"/>
        <v>-82.49</v>
      </c>
      <c r="O2537" s="461"/>
    </row>
    <row r="2538" s="419" customFormat="1" customHeight="1" spans="1:15">
      <c r="A2538" s="443" t="s">
        <v>5754</v>
      </c>
      <c r="B2538" s="444" t="s">
        <v>5755</v>
      </c>
      <c r="C2538" s="445"/>
      <c r="D2538" s="446" t="s">
        <v>679</v>
      </c>
      <c r="E2538" s="446" t="s">
        <v>142</v>
      </c>
      <c r="F2538" s="446" t="s">
        <v>671</v>
      </c>
      <c r="G2538" s="447">
        <v>1</v>
      </c>
      <c r="H2538" s="448">
        <v>87.38</v>
      </c>
      <c r="I2538" s="447">
        <v>87.38</v>
      </c>
      <c r="J2538" s="460">
        <v>1</v>
      </c>
      <c r="K2538" s="448">
        <v>15.31</v>
      </c>
      <c r="L2538" s="448">
        <v>15.31</v>
      </c>
      <c r="M2538" s="448">
        <f t="shared" si="78"/>
        <v>-72.07</v>
      </c>
      <c r="N2538" s="448">
        <f t="shared" si="79"/>
        <v>-82.48</v>
      </c>
      <c r="O2538" s="461"/>
    </row>
    <row r="2539" s="419" customFormat="1" customHeight="1" spans="1:15">
      <c r="A2539" s="443" t="s">
        <v>5756</v>
      </c>
      <c r="B2539" s="444" t="s">
        <v>5757</v>
      </c>
      <c r="C2539" s="445"/>
      <c r="D2539" s="446" t="s">
        <v>679</v>
      </c>
      <c r="E2539" s="446" t="s">
        <v>142</v>
      </c>
      <c r="F2539" s="446" t="s">
        <v>671</v>
      </c>
      <c r="G2539" s="447">
        <v>5</v>
      </c>
      <c r="H2539" s="448">
        <v>14</v>
      </c>
      <c r="I2539" s="447">
        <v>70</v>
      </c>
      <c r="J2539" s="460">
        <v>5</v>
      </c>
      <c r="K2539" s="448">
        <v>2.45</v>
      </c>
      <c r="L2539" s="448">
        <v>12.25</v>
      </c>
      <c r="M2539" s="448">
        <f t="shared" si="78"/>
        <v>-57.75</v>
      </c>
      <c r="N2539" s="448">
        <f t="shared" si="79"/>
        <v>-82.5</v>
      </c>
      <c r="O2539" s="461"/>
    </row>
    <row r="2540" s="419" customFormat="1" customHeight="1" spans="1:15">
      <c r="A2540" s="443" t="s">
        <v>5758</v>
      </c>
      <c r="B2540" s="444" t="s">
        <v>5759</v>
      </c>
      <c r="C2540" s="445"/>
      <c r="D2540" s="446" t="s">
        <v>679</v>
      </c>
      <c r="E2540" s="446" t="s">
        <v>142</v>
      </c>
      <c r="F2540" s="446" t="s">
        <v>671</v>
      </c>
      <c r="G2540" s="447">
        <v>2</v>
      </c>
      <c r="H2540" s="448">
        <v>43.69</v>
      </c>
      <c r="I2540" s="447">
        <v>87.38</v>
      </c>
      <c r="J2540" s="460">
        <v>2</v>
      </c>
      <c r="K2540" s="448">
        <v>7.65</v>
      </c>
      <c r="L2540" s="448">
        <v>15.3</v>
      </c>
      <c r="M2540" s="448">
        <f t="shared" si="78"/>
        <v>-72.08</v>
      </c>
      <c r="N2540" s="448">
        <f t="shared" si="79"/>
        <v>-82.49</v>
      </c>
      <c r="O2540" s="461"/>
    </row>
    <row r="2541" s="419" customFormat="1" customHeight="1" spans="1:15">
      <c r="A2541" s="443" t="s">
        <v>5760</v>
      </c>
      <c r="B2541" s="444" t="s">
        <v>5761</v>
      </c>
      <c r="C2541" s="445"/>
      <c r="D2541" s="446" t="s">
        <v>679</v>
      </c>
      <c r="E2541" s="446" t="s">
        <v>142</v>
      </c>
      <c r="F2541" s="446" t="s">
        <v>671</v>
      </c>
      <c r="G2541" s="447">
        <v>1</v>
      </c>
      <c r="H2541" s="448">
        <v>339.81</v>
      </c>
      <c r="I2541" s="447">
        <v>339.81</v>
      </c>
      <c r="J2541" s="460">
        <v>1</v>
      </c>
      <c r="K2541" s="448">
        <v>59.53</v>
      </c>
      <c r="L2541" s="448">
        <v>59.53</v>
      </c>
      <c r="M2541" s="448">
        <f t="shared" si="78"/>
        <v>-280.28</v>
      </c>
      <c r="N2541" s="448">
        <f t="shared" si="79"/>
        <v>-82.48</v>
      </c>
      <c r="O2541" s="461"/>
    </row>
    <row r="2542" s="419" customFormat="1" customHeight="1" spans="1:15">
      <c r="A2542" s="443" t="s">
        <v>5762</v>
      </c>
      <c r="B2542" s="444" t="s">
        <v>5763</v>
      </c>
      <c r="C2542" s="445"/>
      <c r="D2542" s="446" t="s">
        <v>684</v>
      </c>
      <c r="E2542" s="446" t="s">
        <v>168</v>
      </c>
      <c r="F2542" s="446" t="s">
        <v>671</v>
      </c>
      <c r="G2542" s="447">
        <v>1</v>
      </c>
      <c r="H2542" s="448">
        <v>8269.23</v>
      </c>
      <c r="I2542" s="447">
        <v>8269.23</v>
      </c>
      <c r="J2542" s="460">
        <v>1</v>
      </c>
      <c r="K2542" s="448">
        <v>962.54</v>
      </c>
      <c r="L2542" s="448">
        <v>962.54</v>
      </c>
      <c r="M2542" s="448">
        <f t="shared" si="78"/>
        <v>-7306.69</v>
      </c>
      <c r="N2542" s="448">
        <f t="shared" si="79"/>
        <v>-88.36</v>
      </c>
      <c r="O2542" s="461"/>
    </row>
    <row r="2543" s="419" customFormat="1" customHeight="1" spans="1:15">
      <c r="A2543" s="443" t="s">
        <v>5764</v>
      </c>
      <c r="B2543" s="444" t="s">
        <v>5765</v>
      </c>
      <c r="C2543" s="445"/>
      <c r="D2543" s="446" t="s">
        <v>2985</v>
      </c>
      <c r="E2543" s="446" t="s">
        <v>168</v>
      </c>
      <c r="F2543" s="446" t="s">
        <v>671</v>
      </c>
      <c r="G2543" s="447">
        <v>1</v>
      </c>
      <c r="H2543" s="448">
        <v>6194.69</v>
      </c>
      <c r="I2543" s="447">
        <v>6194.69</v>
      </c>
      <c r="J2543" s="460">
        <v>1</v>
      </c>
      <c r="K2543" s="448">
        <v>721.06</v>
      </c>
      <c r="L2543" s="448">
        <v>721.06</v>
      </c>
      <c r="M2543" s="448">
        <f t="shared" si="78"/>
        <v>-5473.63</v>
      </c>
      <c r="N2543" s="448">
        <f t="shared" si="79"/>
        <v>-88.36</v>
      </c>
      <c r="O2543" s="461"/>
    </row>
    <row r="2544" s="419" customFormat="1" customHeight="1" spans="1:15">
      <c r="A2544" s="443" t="s">
        <v>5766</v>
      </c>
      <c r="B2544" s="444" t="s">
        <v>5767</v>
      </c>
      <c r="C2544" s="445"/>
      <c r="D2544" s="446" t="s">
        <v>679</v>
      </c>
      <c r="E2544" s="446" t="s">
        <v>168</v>
      </c>
      <c r="F2544" s="446" t="s">
        <v>671</v>
      </c>
      <c r="G2544" s="447">
        <v>1</v>
      </c>
      <c r="H2544" s="448">
        <v>147.08</v>
      </c>
      <c r="I2544" s="447">
        <v>147.08</v>
      </c>
      <c r="J2544" s="460">
        <v>1</v>
      </c>
      <c r="K2544" s="448">
        <v>17.12</v>
      </c>
      <c r="L2544" s="448">
        <v>17.12</v>
      </c>
      <c r="M2544" s="448">
        <f t="shared" si="78"/>
        <v>-129.96</v>
      </c>
      <c r="N2544" s="448">
        <f t="shared" si="79"/>
        <v>-88.36</v>
      </c>
      <c r="O2544" s="461"/>
    </row>
    <row r="2545" s="419" customFormat="1" customHeight="1" spans="1:15">
      <c r="A2545" s="443" t="s">
        <v>5768</v>
      </c>
      <c r="B2545" s="444" t="s">
        <v>5769</v>
      </c>
      <c r="C2545" s="445"/>
      <c r="D2545" s="446" t="s">
        <v>679</v>
      </c>
      <c r="E2545" s="446" t="s">
        <v>672</v>
      </c>
      <c r="F2545" s="446" t="s">
        <v>671</v>
      </c>
      <c r="G2545" s="447">
        <v>9</v>
      </c>
      <c r="H2545" s="448">
        <v>235.21</v>
      </c>
      <c r="I2545" s="447">
        <v>2116.86</v>
      </c>
      <c r="J2545" s="460">
        <v>9</v>
      </c>
      <c r="K2545" s="448">
        <v>66.11</v>
      </c>
      <c r="L2545" s="448">
        <v>594.99</v>
      </c>
      <c r="M2545" s="448">
        <f t="shared" si="78"/>
        <v>-1521.87</v>
      </c>
      <c r="N2545" s="448">
        <f t="shared" si="79"/>
        <v>-71.89</v>
      </c>
      <c r="O2545" s="461"/>
    </row>
    <row r="2546" s="419" customFormat="1" customHeight="1" spans="1:15">
      <c r="A2546" s="443" t="s">
        <v>5770</v>
      </c>
      <c r="B2546" s="444" t="s">
        <v>5771</v>
      </c>
      <c r="C2546" s="445"/>
      <c r="D2546" s="446" t="s">
        <v>679</v>
      </c>
      <c r="E2546" s="446" t="s">
        <v>168</v>
      </c>
      <c r="F2546" s="446" t="s">
        <v>671</v>
      </c>
      <c r="G2546" s="447">
        <v>1</v>
      </c>
      <c r="H2546" s="448">
        <v>120</v>
      </c>
      <c r="I2546" s="447">
        <v>120</v>
      </c>
      <c r="J2546" s="460">
        <v>1</v>
      </c>
      <c r="K2546" s="448">
        <v>13.97</v>
      </c>
      <c r="L2546" s="448">
        <v>13.97</v>
      </c>
      <c r="M2546" s="448">
        <f t="shared" si="78"/>
        <v>-106.03</v>
      </c>
      <c r="N2546" s="448">
        <f t="shared" si="79"/>
        <v>-88.36</v>
      </c>
      <c r="O2546" s="461"/>
    </row>
    <row r="2547" s="419" customFormat="1" customHeight="1" spans="1:15">
      <c r="A2547" s="443" t="s">
        <v>5772</v>
      </c>
      <c r="B2547" s="444" t="s">
        <v>5773</v>
      </c>
      <c r="C2547" s="445"/>
      <c r="D2547" s="446" t="s">
        <v>679</v>
      </c>
      <c r="E2547" s="446" t="s">
        <v>168</v>
      </c>
      <c r="F2547" s="446" t="s">
        <v>671</v>
      </c>
      <c r="G2547" s="447">
        <v>1</v>
      </c>
      <c r="H2547" s="448">
        <v>129.31</v>
      </c>
      <c r="I2547" s="447">
        <v>129.31</v>
      </c>
      <c r="J2547" s="460">
        <v>1</v>
      </c>
      <c r="K2547" s="448">
        <v>15.05</v>
      </c>
      <c r="L2547" s="448">
        <v>15.05</v>
      </c>
      <c r="M2547" s="448">
        <f t="shared" si="78"/>
        <v>-114.26</v>
      </c>
      <c r="N2547" s="448">
        <f t="shared" si="79"/>
        <v>-88.36</v>
      </c>
      <c r="O2547" s="461"/>
    </row>
    <row r="2548" s="419" customFormat="1" customHeight="1" spans="1:15">
      <c r="A2548" s="443" t="s">
        <v>5774</v>
      </c>
      <c r="B2548" s="444" t="s">
        <v>5775</v>
      </c>
      <c r="C2548" s="445"/>
      <c r="D2548" s="446" t="s">
        <v>679</v>
      </c>
      <c r="E2548" s="446" t="s">
        <v>168</v>
      </c>
      <c r="F2548" s="446" t="s">
        <v>671</v>
      </c>
      <c r="G2548" s="447">
        <v>1</v>
      </c>
      <c r="H2548" s="448">
        <v>1061.95</v>
      </c>
      <c r="I2548" s="447">
        <v>1061.95</v>
      </c>
      <c r="J2548" s="460">
        <v>1</v>
      </c>
      <c r="K2548" s="448">
        <v>123.61</v>
      </c>
      <c r="L2548" s="448">
        <v>123.61</v>
      </c>
      <c r="M2548" s="448">
        <f t="shared" si="78"/>
        <v>-938.34</v>
      </c>
      <c r="N2548" s="448">
        <f t="shared" si="79"/>
        <v>-88.36</v>
      </c>
      <c r="O2548" s="461"/>
    </row>
    <row r="2549" s="419" customFormat="1" customHeight="1" spans="1:15">
      <c r="A2549" s="443" t="s">
        <v>5776</v>
      </c>
      <c r="B2549" s="444" t="s">
        <v>5777</v>
      </c>
      <c r="C2549" s="445"/>
      <c r="D2549" s="446" t="s">
        <v>703</v>
      </c>
      <c r="E2549" s="446" t="s">
        <v>168</v>
      </c>
      <c r="F2549" s="446" t="s">
        <v>671</v>
      </c>
      <c r="G2549" s="447">
        <v>16</v>
      </c>
      <c r="H2549" s="448">
        <v>10</v>
      </c>
      <c r="I2549" s="447">
        <v>160</v>
      </c>
      <c r="J2549" s="460">
        <v>16</v>
      </c>
      <c r="K2549" s="448">
        <v>1.16</v>
      </c>
      <c r="L2549" s="448">
        <v>18.56</v>
      </c>
      <c r="M2549" s="448">
        <f t="shared" si="78"/>
        <v>-141.44</v>
      </c>
      <c r="N2549" s="448">
        <f t="shared" si="79"/>
        <v>-88.4</v>
      </c>
      <c r="O2549" s="461"/>
    </row>
    <row r="2550" s="419" customFormat="1" customHeight="1" spans="1:15">
      <c r="A2550" s="443" t="s">
        <v>5778</v>
      </c>
      <c r="B2550" s="444" t="s">
        <v>5779</v>
      </c>
      <c r="C2550" s="445"/>
      <c r="D2550" s="446" t="s">
        <v>679</v>
      </c>
      <c r="E2550" s="446" t="s">
        <v>168</v>
      </c>
      <c r="F2550" s="446" t="s">
        <v>671</v>
      </c>
      <c r="G2550" s="447">
        <v>1</v>
      </c>
      <c r="H2550" s="448">
        <v>957.26</v>
      </c>
      <c r="I2550" s="447">
        <v>957.26</v>
      </c>
      <c r="J2550" s="460">
        <v>1</v>
      </c>
      <c r="K2550" s="448">
        <v>111.43</v>
      </c>
      <c r="L2550" s="448">
        <v>111.43</v>
      </c>
      <c r="M2550" s="448">
        <f t="shared" si="78"/>
        <v>-845.83</v>
      </c>
      <c r="N2550" s="448">
        <f t="shared" si="79"/>
        <v>-88.36</v>
      </c>
      <c r="O2550" s="461"/>
    </row>
    <row r="2551" s="419" customFormat="1" customHeight="1" spans="1:15">
      <c r="A2551" s="443" t="s">
        <v>5780</v>
      </c>
      <c r="B2551" s="444" t="s">
        <v>5781</v>
      </c>
      <c r="C2551" s="445"/>
      <c r="D2551" s="446" t="s">
        <v>679</v>
      </c>
      <c r="E2551" s="446" t="s">
        <v>168</v>
      </c>
      <c r="F2551" s="446" t="s">
        <v>671</v>
      </c>
      <c r="G2551" s="447">
        <v>4</v>
      </c>
      <c r="H2551" s="448">
        <v>82.53</v>
      </c>
      <c r="I2551" s="447">
        <v>330.1</v>
      </c>
      <c r="J2551" s="460">
        <v>4</v>
      </c>
      <c r="K2551" s="448">
        <v>9.61</v>
      </c>
      <c r="L2551" s="448">
        <v>38.44</v>
      </c>
      <c r="M2551" s="448">
        <f t="shared" si="78"/>
        <v>-291.66</v>
      </c>
      <c r="N2551" s="448">
        <f t="shared" si="79"/>
        <v>-88.36</v>
      </c>
      <c r="O2551" s="461"/>
    </row>
    <row r="2552" s="419" customFormat="1" customHeight="1" spans="1:15">
      <c r="A2552" s="443" t="s">
        <v>5782</v>
      </c>
      <c r="B2552" s="444" t="s">
        <v>5783</v>
      </c>
      <c r="C2552" s="445"/>
      <c r="D2552" s="446" t="s">
        <v>679</v>
      </c>
      <c r="E2552" s="446" t="s">
        <v>168</v>
      </c>
      <c r="F2552" s="446" t="s">
        <v>671</v>
      </c>
      <c r="G2552" s="447">
        <v>26</v>
      </c>
      <c r="H2552" s="448">
        <v>30.91</v>
      </c>
      <c r="I2552" s="447">
        <v>803.66</v>
      </c>
      <c r="J2552" s="460">
        <v>26</v>
      </c>
      <c r="K2552" s="448">
        <v>3.6</v>
      </c>
      <c r="L2552" s="448">
        <v>93.6</v>
      </c>
      <c r="M2552" s="448">
        <f t="shared" si="78"/>
        <v>-710.06</v>
      </c>
      <c r="N2552" s="448">
        <f t="shared" si="79"/>
        <v>-88.35</v>
      </c>
      <c r="O2552" s="461"/>
    </row>
    <row r="2553" s="419" customFormat="1" customHeight="1" spans="1:15">
      <c r="A2553" s="443" t="s">
        <v>5784</v>
      </c>
      <c r="B2553" s="444" t="s">
        <v>5785</v>
      </c>
      <c r="C2553" s="445"/>
      <c r="D2553" s="446" t="s">
        <v>679</v>
      </c>
      <c r="E2553" s="446" t="s">
        <v>168</v>
      </c>
      <c r="F2553" s="446" t="s">
        <v>671</v>
      </c>
      <c r="G2553" s="447">
        <v>20</v>
      </c>
      <c r="H2553" s="448">
        <v>38.46</v>
      </c>
      <c r="I2553" s="447">
        <v>769.2</v>
      </c>
      <c r="J2553" s="460">
        <v>20</v>
      </c>
      <c r="K2553" s="448">
        <v>4.48</v>
      </c>
      <c r="L2553" s="448">
        <v>89.6</v>
      </c>
      <c r="M2553" s="448">
        <f t="shared" si="78"/>
        <v>-679.6</v>
      </c>
      <c r="N2553" s="448">
        <f t="shared" si="79"/>
        <v>-88.35</v>
      </c>
      <c r="O2553" s="461"/>
    </row>
    <row r="2554" s="419" customFormat="1" customHeight="1" spans="1:15">
      <c r="A2554" s="443" t="s">
        <v>5786</v>
      </c>
      <c r="B2554" s="444" t="s">
        <v>5787</v>
      </c>
      <c r="C2554" s="445"/>
      <c r="D2554" s="446" t="s">
        <v>679</v>
      </c>
      <c r="E2554" s="446" t="s">
        <v>168</v>
      </c>
      <c r="F2554" s="446" t="s">
        <v>671</v>
      </c>
      <c r="G2554" s="447">
        <v>4</v>
      </c>
      <c r="H2554" s="448">
        <v>12.82</v>
      </c>
      <c r="I2554" s="447">
        <v>51.28</v>
      </c>
      <c r="J2554" s="460">
        <v>4</v>
      </c>
      <c r="K2554" s="448">
        <v>1.49</v>
      </c>
      <c r="L2554" s="448">
        <v>5.96</v>
      </c>
      <c r="M2554" s="448">
        <f t="shared" si="78"/>
        <v>-45.32</v>
      </c>
      <c r="N2554" s="448">
        <f t="shared" si="79"/>
        <v>-88.38</v>
      </c>
      <c r="O2554" s="461"/>
    </row>
    <row r="2555" s="419" customFormat="1" customHeight="1" spans="1:15">
      <c r="A2555" s="443" t="s">
        <v>5788</v>
      </c>
      <c r="B2555" s="444" t="s">
        <v>5789</v>
      </c>
      <c r="C2555" s="445"/>
      <c r="D2555" s="446" t="s">
        <v>679</v>
      </c>
      <c r="E2555" s="446" t="s">
        <v>168</v>
      </c>
      <c r="F2555" s="446" t="s">
        <v>671</v>
      </c>
      <c r="G2555" s="447">
        <v>1</v>
      </c>
      <c r="H2555" s="448">
        <v>307.69</v>
      </c>
      <c r="I2555" s="447">
        <v>307.69</v>
      </c>
      <c r="J2555" s="460">
        <v>1</v>
      </c>
      <c r="K2555" s="448">
        <v>35.82</v>
      </c>
      <c r="L2555" s="448">
        <v>35.82</v>
      </c>
      <c r="M2555" s="448">
        <f t="shared" si="78"/>
        <v>-271.87</v>
      </c>
      <c r="N2555" s="448">
        <f t="shared" si="79"/>
        <v>-88.36</v>
      </c>
      <c r="O2555" s="461"/>
    </row>
    <row r="2556" s="419" customFormat="1" customHeight="1" spans="1:15">
      <c r="A2556" s="443" t="s">
        <v>5790</v>
      </c>
      <c r="B2556" s="444" t="s">
        <v>5791</v>
      </c>
      <c r="C2556" s="445"/>
      <c r="D2556" s="446" t="s">
        <v>679</v>
      </c>
      <c r="E2556" s="446" t="s">
        <v>168</v>
      </c>
      <c r="F2556" s="446" t="s">
        <v>671</v>
      </c>
      <c r="G2556" s="447">
        <v>61</v>
      </c>
      <c r="H2556" s="448">
        <v>3.42</v>
      </c>
      <c r="I2556" s="447">
        <v>208.62</v>
      </c>
      <c r="J2556" s="460">
        <v>61</v>
      </c>
      <c r="K2556" s="448">
        <v>0.4</v>
      </c>
      <c r="L2556" s="448">
        <v>24.4</v>
      </c>
      <c r="M2556" s="448">
        <f t="shared" si="78"/>
        <v>-184.22</v>
      </c>
      <c r="N2556" s="448">
        <f t="shared" si="79"/>
        <v>-88.3</v>
      </c>
      <c r="O2556" s="461"/>
    </row>
    <row r="2557" s="419" customFormat="1" customHeight="1" spans="1:15">
      <c r="A2557" s="443" t="s">
        <v>5792</v>
      </c>
      <c r="B2557" s="444" t="s">
        <v>5793</v>
      </c>
      <c r="C2557" s="445"/>
      <c r="D2557" s="446" t="s">
        <v>679</v>
      </c>
      <c r="E2557" s="446" t="s">
        <v>168</v>
      </c>
      <c r="F2557" s="446" t="s">
        <v>671</v>
      </c>
      <c r="G2557" s="447">
        <v>31</v>
      </c>
      <c r="H2557" s="448">
        <v>5.98</v>
      </c>
      <c r="I2557" s="447">
        <v>185.38</v>
      </c>
      <c r="J2557" s="460">
        <v>31</v>
      </c>
      <c r="K2557" s="448">
        <v>0.7</v>
      </c>
      <c r="L2557" s="448">
        <v>21.7</v>
      </c>
      <c r="M2557" s="448">
        <f t="shared" si="78"/>
        <v>-163.68</v>
      </c>
      <c r="N2557" s="448">
        <f t="shared" si="79"/>
        <v>-88.29</v>
      </c>
      <c r="O2557" s="461"/>
    </row>
    <row r="2558" s="419" customFormat="1" customHeight="1" spans="1:15">
      <c r="A2558" s="443" t="s">
        <v>5794</v>
      </c>
      <c r="B2558" s="444" t="s">
        <v>5795</v>
      </c>
      <c r="C2558" s="445"/>
      <c r="D2558" s="446" t="s">
        <v>679</v>
      </c>
      <c r="E2558" s="446" t="s">
        <v>168</v>
      </c>
      <c r="F2558" s="446" t="s">
        <v>671</v>
      </c>
      <c r="G2558" s="447">
        <v>24</v>
      </c>
      <c r="H2558" s="448">
        <v>6.04</v>
      </c>
      <c r="I2558" s="447">
        <v>144.84</v>
      </c>
      <c r="J2558" s="460">
        <v>24</v>
      </c>
      <c r="K2558" s="448">
        <v>0.7</v>
      </c>
      <c r="L2558" s="448">
        <v>16.8</v>
      </c>
      <c r="M2558" s="448">
        <f t="shared" si="78"/>
        <v>-128.04</v>
      </c>
      <c r="N2558" s="448">
        <f t="shared" si="79"/>
        <v>-88.4</v>
      </c>
      <c r="O2558" s="461"/>
    </row>
    <row r="2559" s="419" customFormat="1" customHeight="1" spans="1:15">
      <c r="A2559" s="443" t="s">
        <v>5796</v>
      </c>
      <c r="B2559" s="444" t="s">
        <v>5797</v>
      </c>
      <c r="C2559" s="445"/>
      <c r="D2559" s="446" t="s">
        <v>679</v>
      </c>
      <c r="E2559" s="446" t="s">
        <v>168</v>
      </c>
      <c r="F2559" s="446" t="s">
        <v>671</v>
      </c>
      <c r="G2559" s="447">
        <v>25</v>
      </c>
      <c r="H2559" s="448">
        <v>6.9</v>
      </c>
      <c r="I2559" s="447">
        <v>172.41</v>
      </c>
      <c r="J2559" s="460">
        <v>25</v>
      </c>
      <c r="K2559" s="448">
        <v>0.8</v>
      </c>
      <c r="L2559" s="448">
        <v>20</v>
      </c>
      <c r="M2559" s="448">
        <f t="shared" si="78"/>
        <v>-152.41</v>
      </c>
      <c r="N2559" s="448">
        <f t="shared" si="79"/>
        <v>-88.4</v>
      </c>
      <c r="O2559" s="461"/>
    </row>
    <row r="2560" s="419" customFormat="1" customHeight="1" spans="1:15">
      <c r="A2560" s="443" t="s">
        <v>5798</v>
      </c>
      <c r="B2560" s="444" t="s">
        <v>5799</v>
      </c>
      <c r="C2560" s="445"/>
      <c r="D2560" s="446" t="s">
        <v>703</v>
      </c>
      <c r="E2560" s="446" t="s">
        <v>168</v>
      </c>
      <c r="F2560" s="446" t="s">
        <v>671</v>
      </c>
      <c r="G2560" s="447">
        <v>5</v>
      </c>
      <c r="H2560" s="448">
        <v>427.35</v>
      </c>
      <c r="I2560" s="447">
        <v>2136.75</v>
      </c>
      <c r="J2560" s="460">
        <v>5</v>
      </c>
      <c r="K2560" s="448">
        <v>49.74</v>
      </c>
      <c r="L2560" s="448">
        <v>248.7</v>
      </c>
      <c r="M2560" s="448">
        <f t="shared" si="78"/>
        <v>-1888.05</v>
      </c>
      <c r="N2560" s="448">
        <f t="shared" si="79"/>
        <v>-88.36</v>
      </c>
      <c r="O2560" s="461"/>
    </row>
    <row r="2561" s="419" customFormat="1" customHeight="1" spans="1:15">
      <c r="A2561" s="443" t="s">
        <v>5800</v>
      </c>
      <c r="B2561" s="444" t="s">
        <v>5801</v>
      </c>
      <c r="C2561" s="445"/>
      <c r="D2561" s="446" t="s">
        <v>703</v>
      </c>
      <c r="E2561" s="446" t="s">
        <v>168</v>
      </c>
      <c r="F2561" s="446" t="s">
        <v>671</v>
      </c>
      <c r="G2561" s="447">
        <v>1</v>
      </c>
      <c r="H2561" s="448">
        <v>270.4</v>
      </c>
      <c r="I2561" s="447">
        <v>270.4</v>
      </c>
      <c r="J2561" s="460">
        <v>1</v>
      </c>
      <c r="K2561" s="448">
        <v>31.48</v>
      </c>
      <c r="L2561" s="448">
        <v>31.48</v>
      </c>
      <c r="M2561" s="448">
        <f t="shared" si="78"/>
        <v>-238.92</v>
      </c>
      <c r="N2561" s="448">
        <f t="shared" si="79"/>
        <v>-88.36</v>
      </c>
      <c r="O2561" s="461"/>
    </row>
    <row r="2562" s="419" customFormat="1" customHeight="1" spans="1:15">
      <c r="A2562" s="443" t="s">
        <v>5802</v>
      </c>
      <c r="B2562" s="444" t="s">
        <v>5803</v>
      </c>
      <c r="C2562" s="445"/>
      <c r="D2562" s="446" t="s">
        <v>684</v>
      </c>
      <c r="E2562" s="446" t="s">
        <v>168</v>
      </c>
      <c r="F2562" s="446" t="s">
        <v>671</v>
      </c>
      <c r="G2562" s="447">
        <v>2</v>
      </c>
      <c r="H2562" s="448">
        <v>2222.22</v>
      </c>
      <c r="I2562" s="447">
        <v>4444.44</v>
      </c>
      <c r="J2562" s="460">
        <v>2</v>
      </c>
      <c r="K2562" s="448">
        <v>258.67</v>
      </c>
      <c r="L2562" s="448">
        <v>517.34</v>
      </c>
      <c r="M2562" s="448">
        <f t="shared" si="78"/>
        <v>-3927.1</v>
      </c>
      <c r="N2562" s="448">
        <f t="shared" si="79"/>
        <v>-88.36</v>
      </c>
      <c r="O2562" s="461"/>
    </row>
    <row r="2563" s="419" customFormat="1" customHeight="1" spans="1:15">
      <c r="A2563" s="443" t="s">
        <v>5804</v>
      </c>
      <c r="B2563" s="444" t="s">
        <v>5805</v>
      </c>
      <c r="C2563" s="445"/>
      <c r="D2563" s="446" t="s">
        <v>684</v>
      </c>
      <c r="E2563" s="446" t="s">
        <v>672</v>
      </c>
      <c r="F2563" s="446" t="s">
        <v>671</v>
      </c>
      <c r="G2563" s="447">
        <v>1</v>
      </c>
      <c r="H2563" s="448">
        <v>659.29</v>
      </c>
      <c r="I2563" s="447">
        <v>659.29</v>
      </c>
      <c r="J2563" s="460">
        <v>1</v>
      </c>
      <c r="K2563" s="448">
        <v>185.3</v>
      </c>
      <c r="L2563" s="448">
        <v>185.3</v>
      </c>
      <c r="M2563" s="448">
        <f t="shared" si="78"/>
        <v>-473.99</v>
      </c>
      <c r="N2563" s="448">
        <f t="shared" si="79"/>
        <v>-71.89</v>
      </c>
      <c r="O2563" s="461"/>
    </row>
    <row r="2564" s="419" customFormat="1" customHeight="1" spans="1:15">
      <c r="A2564" s="443" t="s">
        <v>5806</v>
      </c>
      <c r="B2564" s="444" t="s">
        <v>5807</v>
      </c>
      <c r="C2564" s="445"/>
      <c r="D2564" s="446" t="s">
        <v>684</v>
      </c>
      <c r="E2564" s="446" t="s">
        <v>672</v>
      </c>
      <c r="F2564" s="446" t="s">
        <v>671</v>
      </c>
      <c r="G2564" s="447">
        <v>3</v>
      </c>
      <c r="H2564" s="448">
        <v>86.72</v>
      </c>
      <c r="I2564" s="447">
        <v>260.17</v>
      </c>
      <c r="J2564" s="460">
        <v>3</v>
      </c>
      <c r="K2564" s="448">
        <v>24.37</v>
      </c>
      <c r="L2564" s="448">
        <v>73.11</v>
      </c>
      <c r="M2564" s="448">
        <f t="shared" si="78"/>
        <v>-187.06</v>
      </c>
      <c r="N2564" s="448">
        <f t="shared" si="79"/>
        <v>-71.9</v>
      </c>
      <c r="O2564" s="461"/>
    </row>
    <row r="2565" s="419" customFormat="1" customHeight="1" spans="1:15">
      <c r="A2565" s="443" t="s">
        <v>5808</v>
      </c>
      <c r="B2565" s="444" t="s">
        <v>5809</v>
      </c>
      <c r="C2565" s="445"/>
      <c r="D2565" s="446" t="s">
        <v>684</v>
      </c>
      <c r="E2565" s="446" t="s">
        <v>672</v>
      </c>
      <c r="F2565" s="446" t="s">
        <v>671</v>
      </c>
      <c r="G2565" s="447">
        <v>5</v>
      </c>
      <c r="H2565" s="448">
        <v>130.97</v>
      </c>
      <c r="I2565" s="447">
        <v>654.87</v>
      </c>
      <c r="J2565" s="460">
        <v>5</v>
      </c>
      <c r="K2565" s="448">
        <v>36.81</v>
      </c>
      <c r="L2565" s="448">
        <v>184.05</v>
      </c>
      <c r="M2565" s="448">
        <f t="shared" si="78"/>
        <v>-470.82</v>
      </c>
      <c r="N2565" s="448">
        <f t="shared" si="79"/>
        <v>-71.9</v>
      </c>
      <c r="O2565" s="461"/>
    </row>
    <row r="2566" s="419" customFormat="1" customHeight="1" spans="1:15">
      <c r="A2566" s="443" t="s">
        <v>5810</v>
      </c>
      <c r="B2566" s="444" t="s">
        <v>5811</v>
      </c>
      <c r="C2566" s="445"/>
      <c r="D2566" s="446" t="s">
        <v>679</v>
      </c>
      <c r="E2566" s="446" t="s">
        <v>168</v>
      </c>
      <c r="F2566" s="446" t="s">
        <v>671</v>
      </c>
      <c r="G2566" s="447">
        <v>3</v>
      </c>
      <c r="H2566" s="448">
        <v>50.44</v>
      </c>
      <c r="I2566" s="447">
        <v>151.33</v>
      </c>
      <c r="J2566" s="460">
        <v>3</v>
      </c>
      <c r="K2566" s="448">
        <v>5.87</v>
      </c>
      <c r="L2566" s="448">
        <v>17.61</v>
      </c>
      <c r="M2566" s="448">
        <f t="shared" si="78"/>
        <v>-133.72</v>
      </c>
      <c r="N2566" s="448">
        <f t="shared" si="79"/>
        <v>-88.36</v>
      </c>
      <c r="O2566" s="461"/>
    </row>
    <row r="2567" s="419" customFormat="1" customHeight="1" spans="1:15">
      <c r="A2567" s="443" t="s">
        <v>5812</v>
      </c>
      <c r="B2567" s="444" t="s">
        <v>5813</v>
      </c>
      <c r="C2567" s="445"/>
      <c r="D2567" s="446" t="s">
        <v>679</v>
      </c>
      <c r="E2567" s="446" t="s">
        <v>168</v>
      </c>
      <c r="F2567" s="446" t="s">
        <v>671</v>
      </c>
      <c r="G2567" s="447">
        <v>3</v>
      </c>
      <c r="H2567" s="448">
        <v>42.73</v>
      </c>
      <c r="I2567" s="447">
        <v>128.2</v>
      </c>
      <c r="J2567" s="460">
        <v>3</v>
      </c>
      <c r="K2567" s="448">
        <v>4.97</v>
      </c>
      <c r="L2567" s="448">
        <v>14.91</v>
      </c>
      <c r="M2567" s="448">
        <f t="shared" si="78"/>
        <v>-113.29</v>
      </c>
      <c r="N2567" s="448">
        <f t="shared" si="79"/>
        <v>-88.37</v>
      </c>
      <c r="O2567" s="461"/>
    </row>
    <row r="2568" s="419" customFormat="1" customHeight="1" spans="1:15">
      <c r="A2568" s="443" t="s">
        <v>5814</v>
      </c>
      <c r="B2568" s="444" t="s">
        <v>5815</v>
      </c>
      <c r="C2568" s="445"/>
      <c r="D2568" s="446" t="s">
        <v>679</v>
      </c>
      <c r="E2568" s="446" t="s">
        <v>168</v>
      </c>
      <c r="F2568" s="446" t="s">
        <v>671</v>
      </c>
      <c r="G2568" s="447">
        <v>4</v>
      </c>
      <c r="H2568" s="448">
        <v>59.83</v>
      </c>
      <c r="I2568" s="447">
        <v>239.32</v>
      </c>
      <c r="J2568" s="460">
        <v>4</v>
      </c>
      <c r="K2568" s="448">
        <v>6.96</v>
      </c>
      <c r="L2568" s="448">
        <v>27.84</v>
      </c>
      <c r="M2568" s="448">
        <f t="shared" ref="M2568:M2631" si="80">L2568-I2568</f>
        <v>-211.48</v>
      </c>
      <c r="N2568" s="448">
        <f t="shared" ref="N2568:N2631" si="81">IF(I2568=0,0,ROUND(M2568/I2568*100,2))</f>
        <v>-88.37</v>
      </c>
      <c r="O2568" s="461"/>
    </row>
    <row r="2569" s="419" customFormat="1" customHeight="1" spans="1:15">
      <c r="A2569" s="443" t="s">
        <v>5816</v>
      </c>
      <c r="B2569" s="444" t="s">
        <v>5817</v>
      </c>
      <c r="C2569" s="445"/>
      <c r="D2569" s="446" t="s">
        <v>1934</v>
      </c>
      <c r="E2569" s="446" t="s">
        <v>168</v>
      </c>
      <c r="F2569" s="446" t="s">
        <v>671</v>
      </c>
      <c r="G2569" s="447">
        <v>4.8</v>
      </c>
      <c r="H2569" s="448">
        <v>56.98</v>
      </c>
      <c r="I2569" s="447">
        <v>273.5</v>
      </c>
      <c r="J2569" s="460">
        <v>4.8</v>
      </c>
      <c r="K2569" s="448">
        <v>6.63</v>
      </c>
      <c r="L2569" s="448">
        <v>31.82</v>
      </c>
      <c r="M2569" s="448">
        <f t="shared" si="80"/>
        <v>-241.68</v>
      </c>
      <c r="N2569" s="448">
        <f t="shared" si="81"/>
        <v>-88.37</v>
      </c>
      <c r="O2569" s="461"/>
    </row>
    <row r="2570" s="419" customFormat="1" customHeight="1" spans="1:15">
      <c r="A2570" s="443" t="s">
        <v>5818</v>
      </c>
      <c r="B2570" s="444" t="s">
        <v>5819</v>
      </c>
      <c r="C2570" s="445"/>
      <c r="D2570" s="446" t="s">
        <v>679</v>
      </c>
      <c r="E2570" s="446" t="s">
        <v>168</v>
      </c>
      <c r="F2570" s="446" t="s">
        <v>671</v>
      </c>
      <c r="G2570" s="447">
        <v>50</v>
      </c>
      <c r="H2570" s="448">
        <v>0.43</v>
      </c>
      <c r="I2570" s="447">
        <v>21.37</v>
      </c>
      <c r="J2570" s="460">
        <v>50</v>
      </c>
      <c r="K2570" s="448">
        <v>0.05</v>
      </c>
      <c r="L2570" s="448">
        <v>2.5</v>
      </c>
      <c r="M2570" s="448">
        <f t="shared" si="80"/>
        <v>-18.87</v>
      </c>
      <c r="N2570" s="448">
        <f t="shared" si="81"/>
        <v>-88.3</v>
      </c>
      <c r="O2570" s="461"/>
    </row>
    <row r="2571" s="419" customFormat="1" customHeight="1" spans="1:15">
      <c r="A2571" s="443" t="s">
        <v>5820</v>
      </c>
      <c r="B2571" s="444" t="s">
        <v>5821</v>
      </c>
      <c r="C2571" s="445"/>
      <c r="D2571" s="446" t="s">
        <v>679</v>
      </c>
      <c r="E2571" s="446" t="s">
        <v>168</v>
      </c>
      <c r="F2571" s="446" t="s">
        <v>671</v>
      </c>
      <c r="G2571" s="447">
        <v>47</v>
      </c>
      <c r="H2571" s="448">
        <v>0.68</v>
      </c>
      <c r="I2571" s="447">
        <v>32.14</v>
      </c>
      <c r="J2571" s="460">
        <v>47</v>
      </c>
      <c r="K2571" s="448">
        <v>0.08</v>
      </c>
      <c r="L2571" s="448">
        <v>3.76</v>
      </c>
      <c r="M2571" s="448">
        <f t="shared" si="80"/>
        <v>-28.38</v>
      </c>
      <c r="N2571" s="448">
        <f t="shared" si="81"/>
        <v>-88.3</v>
      </c>
      <c r="O2571" s="461"/>
    </row>
    <row r="2572" s="419" customFormat="1" customHeight="1" spans="1:15">
      <c r="A2572" s="443" t="s">
        <v>5822</v>
      </c>
      <c r="B2572" s="444" t="s">
        <v>5823</v>
      </c>
      <c r="C2572" s="445"/>
      <c r="D2572" s="446" t="s">
        <v>679</v>
      </c>
      <c r="E2572" s="446" t="s">
        <v>168</v>
      </c>
      <c r="F2572" s="446" t="s">
        <v>671</v>
      </c>
      <c r="G2572" s="447">
        <v>50</v>
      </c>
      <c r="H2572" s="448">
        <v>0.77</v>
      </c>
      <c r="I2572" s="447">
        <v>38.46</v>
      </c>
      <c r="J2572" s="460">
        <v>50</v>
      </c>
      <c r="K2572" s="448">
        <v>0.09</v>
      </c>
      <c r="L2572" s="448">
        <v>4.5</v>
      </c>
      <c r="M2572" s="448">
        <f t="shared" si="80"/>
        <v>-33.96</v>
      </c>
      <c r="N2572" s="448">
        <f t="shared" si="81"/>
        <v>-88.3</v>
      </c>
      <c r="O2572" s="461"/>
    </row>
    <row r="2573" s="419" customFormat="1" customHeight="1" spans="1:15">
      <c r="A2573" s="443" t="s">
        <v>5824</v>
      </c>
      <c r="B2573" s="444" t="s">
        <v>5825</v>
      </c>
      <c r="C2573" s="445"/>
      <c r="D2573" s="446" t="s">
        <v>679</v>
      </c>
      <c r="E2573" s="446" t="s">
        <v>168</v>
      </c>
      <c r="F2573" s="446" t="s">
        <v>671</v>
      </c>
      <c r="G2573" s="447">
        <v>50</v>
      </c>
      <c r="H2573" s="448">
        <v>0.85</v>
      </c>
      <c r="I2573" s="447">
        <v>42.74</v>
      </c>
      <c r="J2573" s="460">
        <v>50</v>
      </c>
      <c r="K2573" s="448">
        <v>0.1</v>
      </c>
      <c r="L2573" s="448">
        <v>5</v>
      </c>
      <c r="M2573" s="448">
        <f t="shared" si="80"/>
        <v>-37.74</v>
      </c>
      <c r="N2573" s="448">
        <f t="shared" si="81"/>
        <v>-88.3</v>
      </c>
      <c r="O2573" s="461"/>
    </row>
    <row r="2574" s="419" customFormat="1" customHeight="1" spans="1:15">
      <c r="A2574" s="443" t="s">
        <v>5826</v>
      </c>
      <c r="B2574" s="444" t="s">
        <v>5827</v>
      </c>
      <c r="C2574" s="445"/>
      <c r="D2574" s="446" t="s">
        <v>679</v>
      </c>
      <c r="E2574" s="446" t="s">
        <v>168</v>
      </c>
      <c r="F2574" s="446" t="s">
        <v>671</v>
      </c>
      <c r="G2574" s="447">
        <v>49</v>
      </c>
      <c r="H2574" s="448">
        <v>0.85</v>
      </c>
      <c r="I2574" s="447">
        <v>41.88</v>
      </c>
      <c r="J2574" s="460">
        <v>49</v>
      </c>
      <c r="K2574" s="448">
        <v>0.1</v>
      </c>
      <c r="L2574" s="448">
        <v>4.9</v>
      </c>
      <c r="M2574" s="448">
        <f t="shared" si="80"/>
        <v>-36.98</v>
      </c>
      <c r="N2574" s="448">
        <f t="shared" si="81"/>
        <v>-88.3</v>
      </c>
      <c r="O2574" s="461"/>
    </row>
    <row r="2575" s="419" customFormat="1" customHeight="1" spans="1:15">
      <c r="A2575" s="443" t="s">
        <v>5828</v>
      </c>
      <c r="B2575" s="444" t="s">
        <v>5829</v>
      </c>
      <c r="C2575" s="445"/>
      <c r="D2575" s="446" t="s">
        <v>679</v>
      </c>
      <c r="E2575" s="446" t="s">
        <v>168</v>
      </c>
      <c r="F2575" s="446" t="s">
        <v>671</v>
      </c>
      <c r="G2575" s="447">
        <v>50</v>
      </c>
      <c r="H2575" s="448">
        <v>1.37</v>
      </c>
      <c r="I2575" s="447">
        <v>68.38</v>
      </c>
      <c r="J2575" s="460">
        <v>50</v>
      </c>
      <c r="K2575" s="448">
        <v>0.16</v>
      </c>
      <c r="L2575" s="448">
        <v>8</v>
      </c>
      <c r="M2575" s="448">
        <f t="shared" si="80"/>
        <v>-60.38</v>
      </c>
      <c r="N2575" s="448">
        <f t="shared" si="81"/>
        <v>-88.3</v>
      </c>
      <c r="O2575" s="461"/>
    </row>
    <row r="2576" s="419" customFormat="1" customHeight="1" spans="1:15">
      <c r="A2576" s="443" t="s">
        <v>5830</v>
      </c>
      <c r="B2576" s="444" t="s">
        <v>5831</v>
      </c>
      <c r="C2576" s="445"/>
      <c r="D2576" s="446" t="s">
        <v>679</v>
      </c>
      <c r="E2576" s="446" t="s">
        <v>168</v>
      </c>
      <c r="F2576" s="446" t="s">
        <v>671</v>
      </c>
      <c r="G2576" s="447">
        <v>247</v>
      </c>
      <c r="H2576" s="448">
        <v>2.1</v>
      </c>
      <c r="I2576" s="447">
        <v>519.24</v>
      </c>
      <c r="J2576" s="460">
        <v>247</v>
      </c>
      <c r="K2576" s="448">
        <v>0.24</v>
      </c>
      <c r="L2576" s="448">
        <v>59.28</v>
      </c>
      <c r="M2576" s="448">
        <f t="shared" si="80"/>
        <v>-459.96</v>
      </c>
      <c r="N2576" s="448">
        <f t="shared" si="81"/>
        <v>-88.58</v>
      </c>
      <c r="O2576" s="461"/>
    </row>
    <row r="2577" s="419" customFormat="1" customHeight="1" spans="1:15">
      <c r="A2577" s="443" t="s">
        <v>5832</v>
      </c>
      <c r="B2577" s="444" t="s">
        <v>5833</v>
      </c>
      <c r="C2577" s="445"/>
      <c r="D2577" s="446" t="s">
        <v>679</v>
      </c>
      <c r="E2577" s="446" t="s">
        <v>168</v>
      </c>
      <c r="F2577" s="446" t="s">
        <v>671</v>
      </c>
      <c r="G2577" s="447">
        <v>5</v>
      </c>
      <c r="H2577" s="448">
        <v>2.14</v>
      </c>
      <c r="I2577" s="447">
        <v>10.7</v>
      </c>
      <c r="J2577" s="460">
        <v>5</v>
      </c>
      <c r="K2577" s="448">
        <v>0.25</v>
      </c>
      <c r="L2577" s="448">
        <v>1.25</v>
      </c>
      <c r="M2577" s="448">
        <f t="shared" si="80"/>
        <v>-9.45</v>
      </c>
      <c r="N2577" s="448">
        <f t="shared" si="81"/>
        <v>-88.32</v>
      </c>
      <c r="O2577" s="461"/>
    </row>
    <row r="2578" s="419" customFormat="1" customHeight="1" spans="1:15">
      <c r="A2578" s="443" t="s">
        <v>5834</v>
      </c>
      <c r="B2578" s="444" t="s">
        <v>5835</v>
      </c>
      <c r="C2578" s="445"/>
      <c r="D2578" s="446" t="s">
        <v>679</v>
      </c>
      <c r="E2578" s="446" t="s">
        <v>168</v>
      </c>
      <c r="F2578" s="446" t="s">
        <v>671</v>
      </c>
      <c r="G2578" s="447">
        <v>22</v>
      </c>
      <c r="H2578" s="448">
        <v>2.14</v>
      </c>
      <c r="I2578" s="447">
        <v>47</v>
      </c>
      <c r="J2578" s="460">
        <v>22</v>
      </c>
      <c r="K2578" s="448">
        <v>0.25</v>
      </c>
      <c r="L2578" s="448">
        <v>5.5</v>
      </c>
      <c r="M2578" s="448">
        <f t="shared" si="80"/>
        <v>-41.5</v>
      </c>
      <c r="N2578" s="448">
        <f t="shared" si="81"/>
        <v>-88.3</v>
      </c>
      <c r="O2578" s="461"/>
    </row>
    <row r="2579" s="419" customFormat="1" customHeight="1" spans="1:15">
      <c r="A2579" s="443" t="s">
        <v>5836</v>
      </c>
      <c r="B2579" s="444" t="s">
        <v>5837</v>
      </c>
      <c r="C2579" s="445"/>
      <c r="D2579" s="446" t="s">
        <v>679</v>
      </c>
      <c r="E2579" s="446" t="s">
        <v>168</v>
      </c>
      <c r="F2579" s="446" t="s">
        <v>671</v>
      </c>
      <c r="G2579" s="447">
        <v>14</v>
      </c>
      <c r="H2579" s="448">
        <v>3.16</v>
      </c>
      <c r="I2579" s="447">
        <v>44.28</v>
      </c>
      <c r="J2579" s="460">
        <v>14</v>
      </c>
      <c r="K2579" s="448">
        <v>0.37</v>
      </c>
      <c r="L2579" s="448">
        <v>5.18</v>
      </c>
      <c r="M2579" s="448">
        <f t="shared" si="80"/>
        <v>-39.1</v>
      </c>
      <c r="N2579" s="448">
        <f t="shared" si="81"/>
        <v>-88.3</v>
      </c>
      <c r="O2579" s="461"/>
    </row>
    <row r="2580" s="419" customFormat="1" customHeight="1" spans="1:15">
      <c r="A2580" s="443" t="s">
        <v>5838</v>
      </c>
      <c r="B2580" s="444" t="s">
        <v>5839</v>
      </c>
      <c r="C2580" s="445"/>
      <c r="D2580" s="446" t="s">
        <v>679</v>
      </c>
      <c r="E2580" s="446" t="s">
        <v>168</v>
      </c>
      <c r="F2580" s="446" t="s">
        <v>671</v>
      </c>
      <c r="G2580" s="447">
        <v>50</v>
      </c>
      <c r="H2580" s="448">
        <v>0.26</v>
      </c>
      <c r="I2580" s="447">
        <v>12.82</v>
      </c>
      <c r="J2580" s="460">
        <v>50</v>
      </c>
      <c r="K2580" s="448">
        <v>0.03</v>
      </c>
      <c r="L2580" s="448">
        <v>1.5</v>
      </c>
      <c r="M2580" s="448">
        <f t="shared" si="80"/>
        <v>-11.32</v>
      </c>
      <c r="N2580" s="448">
        <f t="shared" si="81"/>
        <v>-88.3</v>
      </c>
      <c r="O2580" s="461"/>
    </row>
    <row r="2581" s="419" customFormat="1" customHeight="1" spans="1:15">
      <c r="A2581" s="443" t="s">
        <v>5840</v>
      </c>
      <c r="B2581" s="444" t="s">
        <v>5841</v>
      </c>
      <c r="C2581" s="445"/>
      <c r="D2581" s="446" t="s">
        <v>679</v>
      </c>
      <c r="E2581" s="446" t="s">
        <v>168</v>
      </c>
      <c r="F2581" s="446" t="s">
        <v>671</v>
      </c>
      <c r="G2581" s="447">
        <v>50</v>
      </c>
      <c r="H2581" s="448">
        <v>0.34</v>
      </c>
      <c r="I2581" s="447">
        <v>17.09</v>
      </c>
      <c r="J2581" s="460">
        <v>50</v>
      </c>
      <c r="K2581" s="448">
        <v>0.04</v>
      </c>
      <c r="L2581" s="448">
        <v>2</v>
      </c>
      <c r="M2581" s="448">
        <f t="shared" si="80"/>
        <v>-15.09</v>
      </c>
      <c r="N2581" s="448">
        <f t="shared" si="81"/>
        <v>-88.3</v>
      </c>
      <c r="O2581" s="461"/>
    </row>
    <row r="2582" s="419" customFormat="1" customHeight="1" spans="1:15">
      <c r="A2582" s="443" t="s">
        <v>5842</v>
      </c>
      <c r="B2582" s="444" t="s">
        <v>5843</v>
      </c>
      <c r="C2582" s="445"/>
      <c r="D2582" s="446" t="s">
        <v>679</v>
      </c>
      <c r="E2582" s="446" t="s">
        <v>168</v>
      </c>
      <c r="F2582" s="446" t="s">
        <v>671</v>
      </c>
      <c r="G2582" s="447">
        <v>42</v>
      </c>
      <c r="H2582" s="448">
        <v>2.62</v>
      </c>
      <c r="I2582" s="447">
        <v>110.04</v>
      </c>
      <c r="J2582" s="460">
        <v>42</v>
      </c>
      <c r="K2582" s="448">
        <v>0.31</v>
      </c>
      <c r="L2582" s="448">
        <v>13.02</v>
      </c>
      <c r="M2582" s="448">
        <f t="shared" si="80"/>
        <v>-97.02</v>
      </c>
      <c r="N2582" s="448">
        <f t="shared" si="81"/>
        <v>-88.17</v>
      </c>
      <c r="O2582" s="461"/>
    </row>
    <row r="2583" s="419" customFormat="1" customHeight="1" spans="1:15">
      <c r="A2583" s="443" t="s">
        <v>5844</v>
      </c>
      <c r="B2583" s="444" t="s">
        <v>5845</v>
      </c>
      <c r="C2583" s="445"/>
      <c r="D2583" s="446" t="s">
        <v>679</v>
      </c>
      <c r="E2583" s="446" t="s">
        <v>168</v>
      </c>
      <c r="F2583" s="446" t="s">
        <v>671</v>
      </c>
      <c r="G2583" s="447">
        <v>18</v>
      </c>
      <c r="H2583" s="448">
        <v>44.02</v>
      </c>
      <c r="I2583" s="447">
        <v>792.3</v>
      </c>
      <c r="J2583" s="460">
        <v>18</v>
      </c>
      <c r="K2583" s="448">
        <v>5.12</v>
      </c>
      <c r="L2583" s="448">
        <v>92.16</v>
      </c>
      <c r="M2583" s="448">
        <f t="shared" si="80"/>
        <v>-700.14</v>
      </c>
      <c r="N2583" s="448">
        <f t="shared" si="81"/>
        <v>-88.37</v>
      </c>
      <c r="O2583" s="461"/>
    </row>
    <row r="2584" s="419" customFormat="1" customHeight="1" spans="1:15">
      <c r="A2584" s="443" t="s">
        <v>5846</v>
      </c>
      <c r="B2584" s="444" t="s">
        <v>5847</v>
      </c>
      <c r="C2584" s="445"/>
      <c r="D2584" s="446" t="s">
        <v>679</v>
      </c>
      <c r="E2584" s="446" t="s">
        <v>685</v>
      </c>
      <c r="F2584" s="446" t="s">
        <v>671</v>
      </c>
      <c r="G2584" s="447">
        <v>1</v>
      </c>
      <c r="H2584" s="448">
        <v>17.6</v>
      </c>
      <c r="I2584" s="447">
        <v>17.6</v>
      </c>
      <c r="J2584" s="460">
        <v>1</v>
      </c>
      <c r="K2584" s="448">
        <v>1.92</v>
      </c>
      <c r="L2584" s="448">
        <v>1.92</v>
      </c>
      <c r="M2584" s="448">
        <f t="shared" si="80"/>
        <v>-15.68</v>
      </c>
      <c r="N2584" s="448">
        <f t="shared" si="81"/>
        <v>-89.09</v>
      </c>
      <c r="O2584" s="461"/>
    </row>
    <row r="2585" s="419" customFormat="1" customHeight="1" spans="1:15">
      <c r="A2585" s="443" t="s">
        <v>5848</v>
      </c>
      <c r="B2585" s="444" t="s">
        <v>5849</v>
      </c>
      <c r="C2585" s="445"/>
      <c r="D2585" s="446" t="s">
        <v>679</v>
      </c>
      <c r="E2585" s="446" t="s">
        <v>685</v>
      </c>
      <c r="F2585" s="446" t="s">
        <v>671</v>
      </c>
      <c r="G2585" s="447">
        <v>1</v>
      </c>
      <c r="H2585" s="448">
        <v>3247.86</v>
      </c>
      <c r="I2585" s="447">
        <v>3247.86</v>
      </c>
      <c r="J2585" s="460">
        <v>1</v>
      </c>
      <c r="K2585" s="448">
        <v>353.37</v>
      </c>
      <c r="L2585" s="448">
        <v>353.37</v>
      </c>
      <c r="M2585" s="448">
        <f t="shared" si="80"/>
        <v>-2894.49</v>
      </c>
      <c r="N2585" s="448">
        <f t="shared" si="81"/>
        <v>-89.12</v>
      </c>
      <c r="O2585" s="461"/>
    </row>
    <row r="2586" s="419" customFormat="1" customHeight="1" spans="1:15">
      <c r="A2586" s="443" t="s">
        <v>5850</v>
      </c>
      <c r="B2586" s="444" t="s">
        <v>5851</v>
      </c>
      <c r="C2586" s="445"/>
      <c r="D2586" s="446" t="s">
        <v>679</v>
      </c>
      <c r="E2586" s="446" t="s">
        <v>685</v>
      </c>
      <c r="F2586" s="446" t="s">
        <v>671</v>
      </c>
      <c r="G2586" s="447">
        <v>1</v>
      </c>
      <c r="H2586" s="448">
        <v>1450.8</v>
      </c>
      <c r="I2586" s="447">
        <v>1450.8</v>
      </c>
      <c r="J2586" s="460">
        <v>1</v>
      </c>
      <c r="K2586" s="448">
        <v>157.85</v>
      </c>
      <c r="L2586" s="448">
        <v>157.85</v>
      </c>
      <c r="M2586" s="448">
        <f t="shared" si="80"/>
        <v>-1292.95</v>
      </c>
      <c r="N2586" s="448">
        <f t="shared" si="81"/>
        <v>-89.12</v>
      </c>
      <c r="O2586" s="461"/>
    </row>
    <row r="2587" s="419" customFormat="1" customHeight="1" spans="1:15">
      <c r="A2587" s="443" t="s">
        <v>5852</v>
      </c>
      <c r="B2587" s="444" t="s">
        <v>5853</v>
      </c>
      <c r="C2587" s="445"/>
      <c r="D2587" s="446" t="s">
        <v>679</v>
      </c>
      <c r="E2587" s="446" t="s">
        <v>685</v>
      </c>
      <c r="F2587" s="446" t="s">
        <v>671</v>
      </c>
      <c r="G2587" s="447">
        <v>4</v>
      </c>
      <c r="H2587" s="448">
        <v>89.75</v>
      </c>
      <c r="I2587" s="447">
        <v>358.98</v>
      </c>
      <c r="J2587" s="460">
        <v>4</v>
      </c>
      <c r="K2587" s="448">
        <v>9.77</v>
      </c>
      <c r="L2587" s="448">
        <v>39.08</v>
      </c>
      <c r="M2587" s="448">
        <f t="shared" si="80"/>
        <v>-319.9</v>
      </c>
      <c r="N2587" s="448">
        <f t="shared" si="81"/>
        <v>-89.11</v>
      </c>
      <c r="O2587" s="461"/>
    </row>
    <row r="2588" s="419" customFormat="1" customHeight="1" spans="1:15">
      <c r="A2588" s="443" t="s">
        <v>5854</v>
      </c>
      <c r="B2588" s="444" t="s">
        <v>5855</v>
      </c>
      <c r="C2588" s="445"/>
      <c r="D2588" s="446" t="s">
        <v>679</v>
      </c>
      <c r="E2588" s="446" t="s">
        <v>685</v>
      </c>
      <c r="F2588" s="446" t="s">
        <v>671</v>
      </c>
      <c r="G2588" s="447">
        <v>5</v>
      </c>
      <c r="H2588" s="448">
        <v>96.15</v>
      </c>
      <c r="I2588" s="447">
        <v>480.77</v>
      </c>
      <c r="J2588" s="460">
        <v>5</v>
      </c>
      <c r="K2588" s="448">
        <v>10.46</v>
      </c>
      <c r="L2588" s="448">
        <v>52.3</v>
      </c>
      <c r="M2588" s="448">
        <f t="shared" si="80"/>
        <v>-428.47</v>
      </c>
      <c r="N2588" s="448">
        <f t="shared" si="81"/>
        <v>-89.12</v>
      </c>
      <c r="O2588" s="461"/>
    </row>
    <row r="2589" s="419" customFormat="1" customHeight="1" spans="1:15">
      <c r="A2589" s="443" t="s">
        <v>5856</v>
      </c>
      <c r="B2589" s="444" t="s">
        <v>5857</v>
      </c>
      <c r="C2589" s="445"/>
      <c r="D2589" s="446" t="s">
        <v>679</v>
      </c>
      <c r="E2589" s="446" t="s">
        <v>685</v>
      </c>
      <c r="F2589" s="446" t="s">
        <v>671</v>
      </c>
      <c r="G2589" s="447">
        <v>4</v>
      </c>
      <c r="H2589" s="448">
        <v>115.39</v>
      </c>
      <c r="I2589" s="447">
        <v>461.54</v>
      </c>
      <c r="J2589" s="460">
        <v>4</v>
      </c>
      <c r="K2589" s="448">
        <v>12.55</v>
      </c>
      <c r="L2589" s="448">
        <v>50.2</v>
      </c>
      <c r="M2589" s="448">
        <f t="shared" si="80"/>
        <v>-411.34</v>
      </c>
      <c r="N2589" s="448">
        <f t="shared" si="81"/>
        <v>-89.12</v>
      </c>
      <c r="O2589" s="461"/>
    </row>
    <row r="2590" s="419" customFormat="1" customHeight="1" spans="1:15">
      <c r="A2590" s="443" t="s">
        <v>5858</v>
      </c>
      <c r="B2590" s="444" t="s">
        <v>5859</v>
      </c>
      <c r="C2590" s="445"/>
      <c r="D2590" s="446" t="s">
        <v>679</v>
      </c>
      <c r="E2590" s="446" t="s">
        <v>685</v>
      </c>
      <c r="F2590" s="446" t="s">
        <v>671</v>
      </c>
      <c r="G2590" s="447">
        <v>3</v>
      </c>
      <c r="H2590" s="448">
        <v>149.57</v>
      </c>
      <c r="I2590" s="447">
        <v>448.72</v>
      </c>
      <c r="J2590" s="460">
        <v>3</v>
      </c>
      <c r="K2590" s="448">
        <v>16.27</v>
      </c>
      <c r="L2590" s="448">
        <v>48.81</v>
      </c>
      <c r="M2590" s="448">
        <f t="shared" si="80"/>
        <v>-399.91</v>
      </c>
      <c r="N2590" s="448">
        <f t="shared" si="81"/>
        <v>-89.12</v>
      </c>
      <c r="O2590" s="461"/>
    </row>
    <row r="2591" s="419" customFormat="1" customHeight="1" spans="1:15">
      <c r="A2591" s="443" t="s">
        <v>5860</v>
      </c>
      <c r="B2591" s="444" t="s">
        <v>5861</v>
      </c>
      <c r="C2591" s="445"/>
      <c r="D2591" s="446" t="s">
        <v>679</v>
      </c>
      <c r="E2591" s="446" t="s">
        <v>685</v>
      </c>
      <c r="F2591" s="446" t="s">
        <v>671</v>
      </c>
      <c r="G2591" s="447">
        <v>2</v>
      </c>
      <c r="H2591" s="448">
        <v>75</v>
      </c>
      <c r="I2591" s="447">
        <v>150</v>
      </c>
      <c r="J2591" s="460">
        <v>2</v>
      </c>
      <c r="K2591" s="448">
        <v>8.16</v>
      </c>
      <c r="L2591" s="448">
        <v>16.32</v>
      </c>
      <c r="M2591" s="448">
        <f t="shared" si="80"/>
        <v>-133.68</v>
      </c>
      <c r="N2591" s="448">
        <f t="shared" si="81"/>
        <v>-89.12</v>
      </c>
      <c r="O2591" s="461"/>
    </row>
    <row r="2592" s="419" customFormat="1" customHeight="1" spans="1:15">
      <c r="A2592" s="443" t="s">
        <v>5862</v>
      </c>
      <c r="B2592" s="444" t="s">
        <v>5863</v>
      </c>
      <c r="C2592" s="445"/>
      <c r="D2592" s="446" t="s">
        <v>679</v>
      </c>
      <c r="E2592" s="446" t="s">
        <v>685</v>
      </c>
      <c r="F2592" s="446" t="s">
        <v>671</v>
      </c>
      <c r="G2592" s="447">
        <v>1</v>
      </c>
      <c r="H2592" s="448">
        <v>2777.78</v>
      </c>
      <c r="I2592" s="447">
        <v>2777.78</v>
      </c>
      <c r="J2592" s="460">
        <v>1</v>
      </c>
      <c r="K2592" s="448">
        <v>302.22</v>
      </c>
      <c r="L2592" s="448">
        <v>302.22</v>
      </c>
      <c r="M2592" s="448">
        <f t="shared" si="80"/>
        <v>-2475.56</v>
      </c>
      <c r="N2592" s="448">
        <f t="shared" si="81"/>
        <v>-89.12</v>
      </c>
      <c r="O2592" s="461"/>
    </row>
    <row r="2593" s="419" customFormat="1" customHeight="1" spans="1:15">
      <c r="A2593" s="443" t="s">
        <v>5864</v>
      </c>
      <c r="B2593" s="444" t="s">
        <v>5865</v>
      </c>
      <c r="C2593" s="445"/>
      <c r="D2593" s="446" t="s">
        <v>679</v>
      </c>
      <c r="E2593" s="446" t="s">
        <v>685</v>
      </c>
      <c r="F2593" s="446" t="s">
        <v>671</v>
      </c>
      <c r="G2593" s="447">
        <v>12</v>
      </c>
      <c r="H2593" s="448">
        <v>7.69</v>
      </c>
      <c r="I2593" s="447">
        <v>92.28</v>
      </c>
      <c r="J2593" s="460">
        <v>12</v>
      </c>
      <c r="K2593" s="448">
        <v>0.84</v>
      </c>
      <c r="L2593" s="448">
        <v>10.08</v>
      </c>
      <c r="M2593" s="448">
        <f t="shared" si="80"/>
        <v>-82.2</v>
      </c>
      <c r="N2593" s="448">
        <f t="shared" si="81"/>
        <v>-89.08</v>
      </c>
      <c r="O2593" s="461"/>
    </row>
    <row r="2594" s="419" customFormat="1" customHeight="1" spans="1:15">
      <c r="A2594" s="443" t="s">
        <v>5866</v>
      </c>
      <c r="B2594" s="444" t="s">
        <v>5867</v>
      </c>
      <c r="C2594" s="445"/>
      <c r="D2594" s="446" t="s">
        <v>679</v>
      </c>
      <c r="E2594" s="446" t="s">
        <v>672</v>
      </c>
      <c r="F2594" s="446" t="s">
        <v>671</v>
      </c>
      <c r="G2594" s="447">
        <v>1</v>
      </c>
      <c r="H2594" s="448">
        <v>1028.89</v>
      </c>
      <c r="I2594" s="447">
        <v>1028.89</v>
      </c>
      <c r="J2594" s="460">
        <v>1</v>
      </c>
      <c r="K2594" s="448">
        <v>289.18</v>
      </c>
      <c r="L2594" s="448">
        <v>289.18</v>
      </c>
      <c r="M2594" s="448">
        <f t="shared" si="80"/>
        <v>-739.71</v>
      </c>
      <c r="N2594" s="448">
        <f t="shared" si="81"/>
        <v>-71.89</v>
      </c>
      <c r="O2594" s="461"/>
    </row>
    <row r="2595" s="419" customFormat="1" customHeight="1" spans="1:15">
      <c r="A2595" s="443" t="s">
        <v>5868</v>
      </c>
      <c r="B2595" s="444" t="s">
        <v>5869</v>
      </c>
      <c r="C2595" s="445"/>
      <c r="D2595" s="446" t="s">
        <v>679</v>
      </c>
      <c r="E2595" s="446" t="s">
        <v>685</v>
      </c>
      <c r="F2595" s="446" t="s">
        <v>671</v>
      </c>
      <c r="G2595" s="447">
        <v>1</v>
      </c>
      <c r="H2595" s="448">
        <v>126.21</v>
      </c>
      <c r="I2595" s="447">
        <v>126.21</v>
      </c>
      <c r="J2595" s="460">
        <v>1</v>
      </c>
      <c r="K2595" s="448">
        <v>13.73</v>
      </c>
      <c r="L2595" s="448">
        <v>13.73</v>
      </c>
      <c r="M2595" s="448">
        <f t="shared" si="80"/>
        <v>-112.48</v>
      </c>
      <c r="N2595" s="448">
        <f t="shared" si="81"/>
        <v>-89.12</v>
      </c>
      <c r="O2595" s="461"/>
    </row>
    <row r="2596" s="419" customFormat="1" customHeight="1" spans="1:15">
      <c r="A2596" s="443" t="s">
        <v>5870</v>
      </c>
      <c r="B2596" s="444" t="s">
        <v>5871</v>
      </c>
      <c r="C2596" s="445"/>
      <c r="D2596" s="446" t="s">
        <v>698</v>
      </c>
      <c r="E2596" s="446" t="s">
        <v>685</v>
      </c>
      <c r="F2596" s="446" t="s">
        <v>671</v>
      </c>
      <c r="G2596" s="447">
        <v>1</v>
      </c>
      <c r="H2596" s="448">
        <v>682.91</v>
      </c>
      <c r="I2596" s="447">
        <v>682.91</v>
      </c>
      <c r="J2596" s="460">
        <v>1</v>
      </c>
      <c r="K2596" s="448">
        <v>74.3</v>
      </c>
      <c r="L2596" s="448">
        <v>74.3</v>
      </c>
      <c r="M2596" s="448">
        <f t="shared" si="80"/>
        <v>-608.61</v>
      </c>
      <c r="N2596" s="448">
        <f t="shared" si="81"/>
        <v>-89.12</v>
      </c>
      <c r="O2596" s="461"/>
    </row>
    <row r="2597" s="419" customFormat="1" customHeight="1" spans="1:15">
      <c r="A2597" s="443" t="s">
        <v>5872</v>
      </c>
      <c r="B2597" s="444" t="s">
        <v>5873</v>
      </c>
      <c r="C2597" s="445"/>
      <c r="D2597" s="446" t="s">
        <v>698</v>
      </c>
      <c r="E2597" s="446" t="s">
        <v>685</v>
      </c>
      <c r="F2597" s="446" t="s">
        <v>671</v>
      </c>
      <c r="G2597" s="447">
        <v>1</v>
      </c>
      <c r="H2597" s="448">
        <v>940.17</v>
      </c>
      <c r="I2597" s="447">
        <v>940.17</v>
      </c>
      <c r="J2597" s="460">
        <v>1</v>
      </c>
      <c r="K2597" s="448">
        <v>102.29</v>
      </c>
      <c r="L2597" s="448">
        <v>102.29</v>
      </c>
      <c r="M2597" s="448">
        <f t="shared" si="80"/>
        <v>-837.88</v>
      </c>
      <c r="N2597" s="448">
        <f t="shared" si="81"/>
        <v>-89.12</v>
      </c>
      <c r="O2597" s="461"/>
    </row>
    <row r="2598" s="419" customFormat="1" customHeight="1" spans="1:15">
      <c r="A2598" s="443" t="s">
        <v>5874</v>
      </c>
      <c r="B2598" s="444" t="s">
        <v>5875</v>
      </c>
      <c r="C2598" s="445"/>
      <c r="D2598" s="446" t="s">
        <v>698</v>
      </c>
      <c r="E2598" s="446" t="s">
        <v>685</v>
      </c>
      <c r="F2598" s="446" t="s">
        <v>671</v>
      </c>
      <c r="G2598" s="447">
        <v>1</v>
      </c>
      <c r="H2598" s="448">
        <v>384.61</v>
      </c>
      <c r="I2598" s="447">
        <v>384.61</v>
      </c>
      <c r="J2598" s="460">
        <v>1</v>
      </c>
      <c r="K2598" s="448">
        <v>41.85</v>
      </c>
      <c r="L2598" s="448">
        <v>41.85</v>
      </c>
      <c r="M2598" s="448">
        <f t="shared" si="80"/>
        <v>-342.76</v>
      </c>
      <c r="N2598" s="448">
        <f t="shared" si="81"/>
        <v>-89.12</v>
      </c>
      <c r="O2598" s="461"/>
    </row>
    <row r="2599" s="419" customFormat="1" customHeight="1" spans="1:15">
      <c r="A2599" s="443" t="s">
        <v>5876</v>
      </c>
      <c r="B2599" s="444" t="s">
        <v>5877</v>
      </c>
      <c r="C2599" s="445"/>
      <c r="D2599" s="446" t="s">
        <v>698</v>
      </c>
      <c r="E2599" s="446" t="s">
        <v>672</v>
      </c>
      <c r="F2599" s="446" t="s">
        <v>671</v>
      </c>
      <c r="G2599" s="447">
        <v>1</v>
      </c>
      <c r="H2599" s="448">
        <v>20530.97</v>
      </c>
      <c r="I2599" s="447">
        <v>20530.97</v>
      </c>
      <c r="J2599" s="460">
        <v>1</v>
      </c>
      <c r="K2599" s="448">
        <v>5770.43</v>
      </c>
      <c r="L2599" s="448">
        <v>5770.43</v>
      </c>
      <c r="M2599" s="448">
        <f t="shared" si="80"/>
        <v>-14760.54</v>
      </c>
      <c r="N2599" s="448">
        <f t="shared" si="81"/>
        <v>-71.89</v>
      </c>
      <c r="O2599" s="461"/>
    </row>
    <row r="2600" s="419" customFormat="1" customHeight="1" spans="1:15">
      <c r="A2600" s="443" t="s">
        <v>5878</v>
      </c>
      <c r="B2600" s="444" t="s">
        <v>5879</v>
      </c>
      <c r="C2600" s="445"/>
      <c r="D2600" s="446" t="s">
        <v>684</v>
      </c>
      <c r="E2600" s="446" t="s">
        <v>685</v>
      </c>
      <c r="F2600" s="446" t="s">
        <v>671</v>
      </c>
      <c r="G2600" s="447">
        <v>2</v>
      </c>
      <c r="H2600" s="448">
        <v>163.06</v>
      </c>
      <c r="I2600" s="447">
        <v>326.11</v>
      </c>
      <c r="J2600" s="460">
        <v>2</v>
      </c>
      <c r="K2600" s="448">
        <v>17.74</v>
      </c>
      <c r="L2600" s="448">
        <v>35.48</v>
      </c>
      <c r="M2600" s="448">
        <f t="shared" si="80"/>
        <v>-290.63</v>
      </c>
      <c r="N2600" s="448">
        <f t="shared" si="81"/>
        <v>-89.12</v>
      </c>
      <c r="O2600" s="461"/>
    </row>
    <row r="2601" s="419" customFormat="1" customHeight="1" spans="1:15">
      <c r="A2601" s="443" t="s">
        <v>5880</v>
      </c>
      <c r="B2601" s="444" t="s">
        <v>5881</v>
      </c>
      <c r="C2601" s="445"/>
      <c r="D2601" s="446" t="s">
        <v>679</v>
      </c>
      <c r="E2601" s="446" t="s">
        <v>685</v>
      </c>
      <c r="F2601" s="446" t="s">
        <v>671</v>
      </c>
      <c r="G2601" s="447">
        <v>1</v>
      </c>
      <c r="H2601" s="448">
        <v>4529.91</v>
      </c>
      <c r="I2601" s="447">
        <v>4529.91</v>
      </c>
      <c r="J2601" s="460">
        <v>1</v>
      </c>
      <c r="K2601" s="448">
        <v>492.85</v>
      </c>
      <c r="L2601" s="448">
        <v>492.85</v>
      </c>
      <c r="M2601" s="448">
        <f t="shared" si="80"/>
        <v>-4037.06</v>
      </c>
      <c r="N2601" s="448">
        <f t="shared" si="81"/>
        <v>-89.12</v>
      </c>
      <c r="O2601" s="461"/>
    </row>
    <row r="2602" s="419" customFormat="1" customHeight="1" spans="1:15">
      <c r="A2602" s="443" t="s">
        <v>5882</v>
      </c>
      <c r="B2602" s="444" t="s">
        <v>5883</v>
      </c>
      <c r="C2602" s="445"/>
      <c r="D2602" s="446" t="s">
        <v>679</v>
      </c>
      <c r="E2602" s="446" t="s">
        <v>685</v>
      </c>
      <c r="F2602" s="446" t="s">
        <v>671</v>
      </c>
      <c r="G2602" s="447">
        <v>20</v>
      </c>
      <c r="H2602" s="448">
        <v>55.56</v>
      </c>
      <c r="I2602" s="447">
        <v>1111.1</v>
      </c>
      <c r="J2602" s="460">
        <v>20</v>
      </c>
      <c r="K2602" s="448">
        <v>6.05</v>
      </c>
      <c r="L2602" s="448">
        <v>121</v>
      </c>
      <c r="M2602" s="448">
        <f t="shared" si="80"/>
        <v>-990.1</v>
      </c>
      <c r="N2602" s="448">
        <f t="shared" si="81"/>
        <v>-89.11</v>
      </c>
      <c r="O2602" s="461"/>
    </row>
    <row r="2603" s="419" customFormat="1" customHeight="1" spans="1:15">
      <c r="A2603" s="443" t="s">
        <v>5884</v>
      </c>
      <c r="B2603" s="444" t="s">
        <v>5885</v>
      </c>
      <c r="C2603" s="445"/>
      <c r="D2603" s="446" t="s">
        <v>1934</v>
      </c>
      <c r="E2603" s="446" t="s">
        <v>685</v>
      </c>
      <c r="F2603" s="446" t="s">
        <v>671</v>
      </c>
      <c r="G2603" s="447">
        <v>70</v>
      </c>
      <c r="H2603" s="448">
        <v>324.48</v>
      </c>
      <c r="I2603" s="447">
        <v>22713.45</v>
      </c>
      <c r="J2603" s="460">
        <v>70</v>
      </c>
      <c r="K2603" s="448">
        <v>35.3</v>
      </c>
      <c r="L2603" s="448">
        <v>2471</v>
      </c>
      <c r="M2603" s="448">
        <f t="shared" si="80"/>
        <v>-20242.45</v>
      </c>
      <c r="N2603" s="448">
        <f t="shared" si="81"/>
        <v>-89.12</v>
      </c>
      <c r="O2603" s="461"/>
    </row>
    <row r="2604" s="419" customFormat="1" customHeight="1" spans="1:15">
      <c r="A2604" s="443" t="s">
        <v>5886</v>
      </c>
      <c r="B2604" s="444" t="s">
        <v>5887</v>
      </c>
      <c r="C2604" s="445"/>
      <c r="D2604" s="446" t="s">
        <v>2985</v>
      </c>
      <c r="E2604" s="446" t="s">
        <v>685</v>
      </c>
      <c r="F2604" s="446" t="s">
        <v>671</v>
      </c>
      <c r="G2604" s="447">
        <v>43</v>
      </c>
      <c r="H2604" s="448">
        <v>127.04</v>
      </c>
      <c r="I2604" s="447">
        <v>5462.9</v>
      </c>
      <c r="J2604" s="460">
        <v>43</v>
      </c>
      <c r="K2604" s="448">
        <v>13.82</v>
      </c>
      <c r="L2604" s="448">
        <v>594.26</v>
      </c>
      <c r="M2604" s="448">
        <f t="shared" si="80"/>
        <v>-4868.64</v>
      </c>
      <c r="N2604" s="448">
        <f t="shared" si="81"/>
        <v>-89.12</v>
      </c>
      <c r="O2604" s="461"/>
    </row>
    <row r="2605" s="419" customFormat="1" customHeight="1" spans="1:15">
      <c r="A2605" s="443" t="s">
        <v>5888</v>
      </c>
      <c r="B2605" s="444" t="s">
        <v>5889</v>
      </c>
      <c r="C2605" s="445"/>
      <c r="D2605" s="446" t="s">
        <v>703</v>
      </c>
      <c r="E2605" s="446" t="s">
        <v>685</v>
      </c>
      <c r="F2605" s="446" t="s">
        <v>671</v>
      </c>
      <c r="G2605" s="447">
        <v>4</v>
      </c>
      <c r="H2605" s="448">
        <v>55.4</v>
      </c>
      <c r="I2605" s="447">
        <v>221.59</v>
      </c>
      <c r="J2605" s="460">
        <v>4</v>
      </c>
      <c r="K2605" s="448">
        <v>6.03</v>
      </c>
      <c r="L2605" s="448">
        <v>24.12</v>
      </c>
      <c r="M2605" s="448">
        <f t="shared" si="80"/>
        <v>-197.47</v>
      </c>
      <c r="N2605" s="448">
        <f t="shared" si="81"/>
        <v>-89.12</v>
      </c>
      <c r="O2605" s="461"/>
    </row>
    <row r="2606" s="419" customFormat="1" customHeight="1" spans="1:15">
      <c r="A2606" s="443" t="s">
        <v>5890</v>
      </c>
      <c r="B2606" s="444" t="s">
        <v>5891</v>
      </c>
      <c r="C2606" s="445"/>
      <c r="D2606" s="446" t="s">
        <v>679</v>
      </c>
      <c r="E2606" s="446" t="s">
        <v>685</v>
      </c>
      <c r="F2606" s="446" t="s">
        <v>671</v>
      </c>
      <c r="G2606" s="447">
        <v>4</v>
      </c>
      <c r="H2606" s="448">
        <v>1124.79</v>
      </c>
      <c r="I2606" s="447">
        <v>4499.14</v>
      </c>
      <c r="J2606" s="460">
        <v>4</v>
      </c>
      <c r="K2606" s="448">
        <v>122.38</v>
      </c>
      <c r="L2606" s="448">
        <v>489.52</v>
      </c>
      <c r="M2606" s="448">
        <f t="shared" si="80"/>
        <v>-4009.62</v>
      </c>
      <c r="N2606" s="448">
        <f t="shared" si="81"/>
        <v>-89.12</v>
      </c>
      <c r="O2606" s="461"/>
    </row>
    <row r="2607" s="419" customFormat="1" customHeight="1" spans="1:15">
      <c r="A2607" s="443" t="s">
        <v>5892</v>
      </c>
      <c r="B2607" s="444" t="s">
        <v>5893</v>
      </c>
      <c r="C2607" s="445"/>
      <c r="D2607" s="446" t="s">
        <v>679</v>
      </c>
      <c r="E2607" s="446" t="s">
        <v>685</v>
      </c>
      <c r="F2607" s="446" t="s">
        <v>671</v>
      </c>
      <c r="G2607" s="447">
        <v>1</v>
      </c>
      <c r="H2607" s="448">
        <v>169.9</v>
      </c>
      <c r="I2607" s="447">
        <v>169.9</v>
      </c>
      <c r="J2607" s="460">
        <v>1</v>
      </c>
      <c r="K2607" s="448">
        <v>18.49</v>
      </c>
      <c r="L2607" s="448">
        <v>18.49</v>
      </c>
      <c r="M2607" s="448">
        <f t="shared" si="80"/>
        <v>-151.41</v>
      </c>
      <c r="N2607" s="448">
        <f t="shared" si="81"/>
        <v>-89.12</v>
      </c>
      <c r="O2607" s="461"/>
    </row>
    <row r="2608" s="419" customFormat="1" customHeight="1" spans="1:15">
      <c r="A2608" s="443" t="s">
        <v>5894</v>
      </c>
      <c r="B2608" s="444" t="s">
        <v>5895</v>
      </c>
      <c r="C2608" s="445"/>
      <c r="D2608" s="446" t="s">
        <v>679</v>
      </c>
      <c r="E2608" s="446" t="s">
        <v>685</v>
      </c>
      <c r="F2608" s="446" t="s">
        <v>671</v>
      </c>
      <c r="G2608" s="447">
        <v>10</v>
      </c>
      <c r="H2608" s="448">
        <v>35.34</v>
      </c>
      <c r="I2608" s="447">
        <v>353.37</v>
      </c>
      <c r="J2608" s="460">
        <v>10</v>
      </c>
      <c r="K2608" s="448">
        <v>3.85</v>
      </c>
      <c r="L2608" s="448">
        <v>38.5</v>
      </c>
      <c r="M2608" s="448">
        <f t="shared" si="80"/>
        <v>-314.87</v>
      </c>
      <c r="N2608" s="448">
        <f t="shared" si="81"/>
        <v>-89.1</v>
      </c>
      <c r="O2608" s="461"/>
    </row>
    <row r="2609" s="419" customFormat="1" customHeight="1" spans="1:15">
      <c r="A2609" s="443" t="s">
        <v>5896</v>
      </c>
      <c r="B2609" s="444" t="s">
        <v>5897</v>
      </c>
      <c r="C2609" s="445"/>
      <c r="D2609" s="446" t="s">
        <v>679</v>
      </c>
      <c r="E2609" s="446" t="s">
        <v>685</v>
      </c>
      <c r="F2609" s="446" t="s">
        <v>671</v>
      </c>
      <c r="G2609" s="447">
        <v>1</v>
      </c>
      <c r="H2609" s="448">
        <v>4380.53</v>
      </c>
      <c r="I2609" s="447">
        <v>4380.53</v>
      </c>
      <c r="J2609" s="460">
        <v>1</v>
      </c>
      <c r="K2609" s="448">
        <v>476.6</v>
      </c>
      <c r="L2609" s="448">
        <v>476.6</v>
      </c>
      <c r="M2609" s="448">
        <f t="shared" si="80"/>
        <v>-3903.93</v>
      </c>
      <c r="N2609" s="448">
        <f t="shared" si="81"/>
        <v>-89.12</v>
      </c>
      <c r="O2609" s="461"/>
    </row>
    <row r="2610" s="419" customFormat="1" customHeight="1" spans="1:15">
      <c r="A2610" s="443" t="s">
        <v>5898</v>
      </c>
      <c r="B2610" s="444" t="s">
        <v>5899</v>
      </c>
      <c r="C2610" s="445"/>
      <c r="D2610" s="446" t="s">
        <v>679</v>
      </c>
      <c r="E2610" s="446" t="s">
        <v>672</v>
      </c>
      <c r="F2610" s="446" t="s">
        <v>671</v>
      </c>
      <c r="G2610" s="447">
        <v>1</v>
      </c>
      <c r="H2610" s="448">
        <v>15.93</v>
      </c>
      <c r="I2610" s="447">
        <v>15.93</v>
      </c>
      <c r="J2610" s="460">
        <v>1</v>
      </c>
      <c r="K2610" s="448">
        <v>4.48</v>
      </c>
      <c r="L2610" s="448">
        <v>4.48</v>
      </c>
      <c r="M2610" s="448">
        <f t="shared" si="80"/>
        <v>-11.45</v>
      </c>
      <c r="N2610" s="448">
        <f t="shared" si="81"/>
        <v>-71.88</v>
      </c>
      <c r="O2610" s="461"/>
    </row>
    <row r="2611" s="419" customFormat="1" customHeight="1" spans="1:15">
      <c r="A2611" s="443" t="s">
        <v>5900</v>
      </c>
      <c r="B2611" s="444" t="s">
        <v>5901</v>
      </c>
      <c r="C2611" s="445"/>
      <c r="D2611" s="446" t="s">
        <v>679</v>
      </c>
      <c r="E2611" s="446" t="s">
        <v>685</v>
      </c>
      <c r="F2611" s="446" t="s">
        <v>671</v>
      </c>
      <c r="G2611" s="447">
        <v>1</v>
      </c>
      <c r="H2611" s="448">
        <v>8</v>
      </c>
      <c r="I2611" s="447">
        <v>8</v>
      </c>
      <c r="J2611" s="460">
        <v>1</v>
      </c>
      <c r="K2611" s="448">
        <v>0.87</v>
      </c>
      <c r="L2611" s="448">
        <v>0.87</v>
      </c>
      <c r="M2611" s="448">
        <f t="shared" si="80"/>
        <v>-7.13</v>
      </c>
      <c r="N2611" s="448">
        <f t="shared" si="81"/>
        <v>-89.13</v>
      </c>
      <c r="O2611" s="461"/>
    </row>
    <row r="2612" s="419" customFormat="1" customHeight="1" spans="1:15">
      <c r="A2612" s="443" t="s">
        <v>5902</v>
      </c>
      <c r="B2612" s="444" t="s">
        <v>5903</v>
      </c>
      <c r="C2612" s="445"/>
      <c r="D2612" s="446" t="s">
        <v>679</v>
      </c>
      <c r="E2612" s="446" t="s">
        <v>685</v>
      </c>
      <c r="F2612" s="446" t="s">
        <v>671</v>
      </c>
      <c r="G2612" s="447">
        <v>5</v>
      </c>
      <c r="H2612" s="448">
        <v>4.66</v>
      </c>
      <c r="I2612" s="447">
        <v>23.3</v>
      </c>
      <c r="J2612" s="460">
        <v>5</v>
      </c>
      <c r="K2612" s="448">
        <v>0.51</v>
      </c>
      <c r="L2612" s="448">
        <v>2.55</v>
      </c>
      <c r="M2612" s="448">
        <f t="shared" si="80"/>
        <v>-20.75</v>
      </c>
      <c r="N2612" s="448">
        <f t="shared" si="81"/>
        <v>-89.06</v>
      </c>
      <c r="O2612" s="461"/>
    </row>
    <row r="2613" s="419" customFormat="1" customHeight="1" spans="1:15">
      <c r="A2613" s="443" t="s">
        <v>5904</v>
      </c>
      <c r="B2613" s="444" t="s">
        <v>5905</v>
      </c>
      <c r="C2613" s="445"/>
      <c r="D2613" s="446" t="s">
        <v>679</v>
      </c>
      <c r="E2613" s="446" t="s">
        <v>685</v>
      </c>
      <c r="F2613" s="446" t="s">
        <v>671</v>
      </c>
      <c r="G2613" s="447">
        <v>1</v>
      </c>
      <c r="H2613" s="448">
        <v>64.1</v>
      </c>
      <c r="I2613" s="447">
        <v>64.1</v>
      </c>
      <c r="J2613" s="460">
        <v>1</v>
      </c>
      <c r="K2613" s="448">
        <v>6.97</v>
      </c>
      <c r="L2613" s="448">
        <v>6.97</v>
      </c>
      <c r="M2613" s="448">
        <f t="shared" si="80"/>
        <v>-57.13</v>
      </c>
      <c r="N2613" s="448">
        <f t="shared" si="81"/>
        <v>-89.13</v>
      </c>
      <c r="O2613" s="461"/>
    </row>
    <row r="2614" s="419" customFormat="1" customHeight="1" spans="1:15">
      <c r="A2614" s="443" t="s">
        <v>5906</v>
      </c>
      <c r="B2614" s="444" t="s">
        <v>5907</v>
      </c>
      <c r="C2614" s="445"/>
      <c r="D2614" s="446" t="s">
        <v>679</v>
      </c>
      <c r="E2614" s="446" t="s">
        <v>672</v>
      </c>
      <c r="F2614" s="446" t="s">
        <v>671</v>
      </c>
      <c r="G2614" s="447">
        <v>2</v>
      </c>
      <c r="H2614" s="448">
        <v>1150.44</v>
      </c>
      <c r="I2614" s="447">
        <v>2300.88</v>
      </c>
      <c r="J2614" s="460">
        <v>2</v>
      </c>
      <c r="K2614" s="448">
        <v>323.34</v>
      </c>
      <c r="L2614" s="448">
        <v>646.68</v>
      </c>
      <c r="M2614" s="448">
        <f t="shared" si="80"/>
        <v>-1654.2</v>
      </c>
      <c r="N2614" s="448">
        <f t="shared" si="81"/>
        <v>-71.89</v>
      </c>
      <c r="O2614" s="461"/>
    </row>
    <row r="2615" s="419" customFormat="1" customHeight="1" spans="1:15">
      <c r="A2615" s="443" t="s">
        <v>5908</v>
      </c>
      <c r="B2615" s="444" t="s">
        <v>5909</v>
      </c>
      <c r="C2615" s="445"/>
      <c r="D2615" s="446" t="s">
        <v>679</v>
      </c>
      <c r="E2615" s="446" t="s">
        <v>672</v>
      </c>
      <c r="F2615" s="446" t="s">
        <v>671</v>
      </c>
      <c r="G2615" s="447">
        <v>1</v>
      </c>
      <c r="H2615" s="448">
        <v>1495.57</v>
      </c>
      <c r="I2615" s="447">
        <v>1495.57</v>
      </c>
      <c r="J2615" s="460">
        <v>1</v>
      </c>
      <c r="K2615" s="448">
        <v>420.34</v>
      </c>
      <c r="L2615" s="448">
        <v>420.34</v>
      </c>
      <c r="M2615" s="448">
        <f t="shared" si="80"/>
        <v>-1075.23</v>
      </c>
      <c r="N2615" s="448">
        <f t="shared" si="81"/>
        <v>-71.89</v>
      </c>
      <c r="O2615" s="461"/>
    </row>
    <row r="2616" s="419" customFormat="1" customHeight="1" spans="1:15">
      <c r="A2616" s="443" t="s">
        <v>5910</v>
      </c>
      <c r="B2616" s="444" t="s">
        <v>5911</v>
      </c>
      <c r="C2616" s="445"/>
      <c r="D2616" s="446" t="s">
        <v>677</v>
      </c>
      <c r="E2616" s="446" t="s">
        <v>685</v>
      </c>
      <c r="F2616" s="446" t="s">
        <v>671</v>
      </c>
      <c r="G2616" s="447">
        <v>2</v>
      </c>
      <c r="H2616" s="448">
        <v>320.52</v>
      </c>
      <c r="I2616" s="447">
        <v>641.03</v>
      </c>
      <c r="J2616" s="460">
        <v>2</v>
      </c>
      <c r="K2616" s="448">
        <v>34.87</v>
      </c>
      <c r="L2616" s="448">
        <v>69.74</v>
      </c>
      <c r="M2616" s="448">
        <f t="shared" si="80"/>
        <v>-571.29</v>
      </c>
      <c r="N2616" s="448">
        <f t="shared" si="81"/>
        <v>-89.12</v>
      </c>
      <c r="O2616" s="461"/>
    </row>
    <row r="2617" s="419" customFormat="1" customHeight="1" spans="1:15">
      <c r="A2617" s="443" t="s">
        <v>5912</v>
      </c>
      <c r="B2617" s="444" t="s">
        <v>5913</v>
      </c>
      <c r="C2617" s="445"/>
      <c r="D2617" s="446" t="s">
        <v>677</v>
      </c>
      <c r="E2617" s="446" t="s">
        <v>685</v>
      </c>
      <c r="F2617" s="446" t="s">
        <v>671</v>
      </c>
      <c r="G2617" s="447">
        <v>5</v>
      </c>
      <c r="H2617" s="448">
        <v>363.67</v>
      </c>
      <c r="I2617" s="447">
        <v>1818.35</v>
      </c>
      <c r="J2617" s="460">
        <v>5</v>
      </c>
      <c r="K2617" s="448">
        <v>39.57</v>
      </c>
      <c r="L2617" s="448">
        <v>197.85</v>
      </c>
      <c r="M2617" s="448">
        <f t="shared" si="80"/>
        <v>-1620.5</v>
      </c>
      <c r="N2617" s="448">
        <f t="shared" si="81"/>
        <v>-89.12</v>
      </c>
      <c r="O2617" s="461"/>
    </row>
    <row r="2618" s="419" customFormat="1" customHeight="1" spans="1:15">
      <c r="A2618" s="443" t="s">
        <v>5914</v>
      </c>
      <c r="B2618" s="444" t="s">
        <v>5915</v>
      </c>
      <c r="C2618" s="445"/>
      <c r="D2618" s="446" t="s">
        <v>677</v>
      </c>
      <c r="E2618" s="446" t="s">
        <v>685</v>
      </c>
      <c r="F2618" s="446" t="s">
        <v>671</v>
      </c>
      <c r="G2618" s="447">
        <v>5</v>
      </c>
      <c r="H2618" s="448">
        <v>437.17</v>
      </c>
      <c r="I2618" s="447">
        <v>2185.85</v>
      </c>
      <c r="J2618" s="460">
        <v>5</v>
      </c>
      <c r="K2618" s="448">
        <v>47.56</v>
      </c>
      <c r="L2618" s="448">
        <v>237.8</v>
      </c>
      <c r="M2618" s="448">
        <f t="shared" si="80"/>
        <v>-1948.05</v>
      </c>
      <c r="N2618" s="448">
        <f t="shared" si="81"/>
        <v>-89.12</v>
      </c>
      <c r="O2618" s="461"/>
    </row>
    <row r="2619" s="419" customFormat="1" customHeight="1" spans="1:15">
      <c r="A2619" s="443" t="s">
        <v>5916</v>
      </c>
      <c r="B2619" s="444" t="s">
        <v>5917</v>
      </c>
      <c r="C2619" s="445"/>
      <c r="D2619" s="446" t="s">
        <v>679</v>
      </c>
      <c r="E2619" s="446" t="s">
        <v>672</v>
      </c>
      <c r="F2619" s="446" t="s">
        <v>671</v>
      </c>
      <c r="G2619" s="447">
        <v>10</v>
      </c>
      <c r="H2619" s="448">
        <v>8.85</v>
      </c>
      <c r="I2619" s="447">
        <v>88.5</v>
      </c>
      <c r="J2619" s="460">
        <v>10</v>
      </c>
      <c r="K2619" s="448">
        <v>2.49</v>
      </c>
      <c r="L2619" s="448">
        <v>24.9</v>
      </c>
      <c r="M2619" s="448">
        <f t="shared" si="80"/>
        <v>-63.6</v>
      </c>
      <c r="N2619" s="448">
        <f t="shared" si="81"/>
        <v>-71.86</v>
      </c>
      <c r="O2619" s="461"/>
    </row>
    <row r="2620" s="419" customFormat="1" customHeight="1" spans="1:15">
      <c r="A2620" s="443" t="s">
        <v>5918</v>
      </c>
      <c r="B2620" s="444" t="s">
        <v>5919</v>
      </c>
      <c r="C2620" s="445"/>
      <c r="D2620" s="446" t="s">
        <v>684</v>
      </c>
      <c r="E2620" s="446" t="s">
        <v>685</v>
      </c>
      <c r="F2620" s="446" t="s">
        <v>671</v>
      </c>
      <c r="G2620" s="447">
        <v>1</v>
      </c>
      <c r="H2620" s="448">
        <v>324.78</v>
      </c>
      <c r="I2620" s="447">
        <v>324.78</v>
      </c>
      <c r="J2620" s="460">
        <v>1</v>
      </c>
      <c r="K2620" s="448">
        <v>35.34</v>
      </c>
      <c r="L2620" s="448">
        <v>35.34</v>
      </c>
      <c r="M2620" s="448">
        <f t="shared" si="80"/>
        <v>-289.44</v>
      </c>
      <c r="N2620" s="448">
        <f t="shared" si="81"/>
        <v>-89.12</v>
      </c>
      <c r="O2620" s="461"/>
    </row>
    <row r="2621" s="419" customFormat="1" customHeight="1" spans="1:15">
      <c r="A2621" s="443" t="s">
        <v>5920</v>
      </c>
      <c r="B2621" s="444" t="s">
        <v>5921</v>
      </c>
      <c r="C2621" s="445"/>
      <c r="D2621" s="446" t="s">
        <v>684</v>
      </c>
      <c r="E2621" s="446" t="s">
        <v>672</v>
      </c>
      <c r="F2621" s="446" t="s">
        <v>671</v>
      </c>
      <c r="G2621" s="447">
        <v>22</v>
      </c>
      <c r="H2621" s="448">
        <v>40.97</v>
      </c>
      <c r="I2621" s="447">
        <v>901.37</v>
      </c>
      <c r="J2621" s="460">
        <v>22</v>
      </c>
      <c r="K2621" s="448">
        <v>11.52</v>
      </c>
      <c r="L2621" s="448">
        <v>253.44</v>
      </c>
      <c r="M2621" s="448">
        <f t="shared" si="80"/>
        <v>-647.93</v>
      </c>
      <c r="N2621" s="448">
        <f t="shared" si="81"/>
        <v>-71.88</v>
      </c>
      <c r="O2621" s="461"/>
    </row>
    <row r="2622" s="419" customFormat="1" customHeight="1" spans="1:15">
      <c r="A2622" s="443" t="s">
        <v>5922</v>
      </c>
      <c r="B2622" s="444" t="s">
        <v>5923</v>
      </c>
      <c r="C2622" s="445"/>
      <c r="D2622" s="446" t="s">
        <v>684</v>
      </c>
      <c r="E2622" s="446" t="s">
        <v>685</v>
      </c>
      <c r="F2622" s="446" t="s">
        <v>671</v>
      </c>
      <c r="G2622" s="447">
        <v>1</v>
      </c>
      <c r="H2622" s="448">
        <v>112.62</v>
      </c>
      <c r="I2622" s="447">
        <v>112.62</v>
      </c>
      <c r="J2622" s="460">
        <v>1</v>
      </c>
      <c r="K2622" s="448">
        <v>12.25</v>
      </c>
      <c r="L2622" s="448">
        <v>12.25</v>
      </c>
      <c r="M2622" s="448">
        <f t="shared" si="80"/>
        <v>-100.37</v>
      </c>
      <c r="N2622" s="448">
        <f t="shared" si="81"/>
        <v>-89.12</v>
      </c>
      <c r="O2622" s="461"/>
    </row>
    <row r="2623" s="419" customFormat="1" customHeight="1" spans="1:15">
      <c r="A2623" s="443" t="s">
        <v>5924</v>
      </c>
      <c r="B2623" s="444" t="s">
        <v>5925</v>
      </c>
      <c r="C2623" s="445"/>
      <c r="D2623" s="446" t="s">
        <v>684</v>
      </c>
      <c r="E2623" s="446" t="s">
        <v>685</v>
      </c>
      <c r="F2623" s="446" t="s">
        <v>671</v>
      </c>
      <c r="G2623" s="447">
        <v>4</v>
      </c>
      <c r="H2623" s="448">
        <v>220</v>
      </c>
      <c r="I2623" s="447">
        <v>880</v>
      </c>
      <c r="J2623" s="460">
        <v>4</v>
      </c>
      <c r="K2623" s="448">
        <v>23.94</v>
      </c>
      <c r="L2623" s="448">
        <v>95.76</v>
      </c>
      <c r="M2623" s="448">
        <f t="shared" si="80"/>
        <v>-784.24</v>
      </c>
      <c r="N2623" s="448">
        <f t="shared" si="81"/>
        <v>-89.12</v>
      </c>
      <c r="O2623" s="461"/>
    </row>
    <row r="2624" s="419" customFormat="1" customHeight="1" spans="1:15">
      <c r="A2624" s="443" t="s">
        <v>5926</v>
      </c>
      <c r="B2624" s="444" t="s">
        <v>5927</v>
      </c>
      <c r="C2624" s="445"/>
      <c r="D2624" s="446" t="s">
        <v>684</v>
      </c>
      <c r="E2624" s="446" t="s">
        <v>685</v>
      </c>
      <c r="F2624" s="446" t="s">
        <v>671</v>
      </c>
      <c r="G2624" s="447">
        <v>2</v>
      </c>
      <c r="H2624" s="448">
        <v>82.95</v>
      </c>
      <c r="I2624" s="447">
        <v>165.89</v>
      </c>
      <c r="J2624" s="460">
        <v>2</v>
      </c>
      <c r="K2624" s="448">
        <v>9.03</v>
      </c>
      <c r="L2624" s="448">
        <v>18.06</v>
      </c>
      <c r="M2624" s="448">
        <f t="shared" si="80"/>
        <v>-147.83</v>
      </c>
      <c r="N2624" s="448">
        <f t="shared" si="81"/>
        <v>-89.11</v>
      </c>
      <c r="O2624" s="461"/>
    </row>
    <row r="2625" s="419" customFormat="1" customHeight="1" spans="1:15">
      <c r="A2625" s="443" t="s">
        <v>5928</v>
      </c>
      <c r="B2625" s="444" t="s">
        <v>5929</v>
      </c>
      <c r="C2625" s="445"/>
      <c r="D2625" s="446" t="s">
        <v>684</v>
      </c>
      <c r="E2625" s="446" t="s">
        <v>685</v>
      </c>
      <c r="F2625" s="446" t="s">
        <v>671</v>
      </c>
      <c r="G2625" s="447">
        <v>8</v>
      </c>
      <c r="H2625" s="448">
        <v>16</v>
      </c>
      <c r="I2625" s="447">
        <v>128</v>
      </c>
      <c r="J2625" s="460">
        <v>8</v>
      </c>
      <c r="K2625" s="448">
        <v>1.74</v>
      </c>
      <c r="L2625" s="448">
        <v>13.92</v>
      </c>
      <c r="M2625" s="448">
        <f t="shared" si="80"/>
        <v>-114.08</v>
      </c>
      <c r="N2625" s="448">
        <f t="shared" si="81"/>
        <v>-89.13</v>
      </c>
      <c r="O2625" s="461"/>
    </row>
    <row r="2626" s="419" customFormat="1" customHeight="1" spans="1:15">
      <c r="A2626" s="443" t="s">
        <v>5930</v>
      </c>
      <c r="B2626" s="444" t="s">
        <v>5931</v>
      </c>
      <c r="C2626" s="445"/>
      <c r="D2626" s="446" t="s">
        <v>684</v>
      </c>
      <c r="E2626" s="446" t="s">
        <v>685</v>
      </c>
      <c r="F2626" s="446" t="s">
        <v>671</v>
      </c>
      <c r="G2626" s="447">
        <v>1</v>
      </c>
      <c r="H2626" s="448">
        <v>36</v>
      </c>
      <c r="I2626" s="447">
        <v>36</v>
      </c>
      <c r="J2626" s="460">
        <v>1</v>
      </c>
      <c r="K2626" s="448">
        <v>3.92</v>
      </c>
      <c r="L2626" s="448">
        <v>3.92</v>
      </c>
      <c r="M2626" s="448">
        <f t="shared" si="80"/>
        <v>-32.08</v>
      </c>
      <c r="N2626" s="448">
        <f t="shared" si="81"/>
        <v>-89.11</v>
      </c>
      <c r="O2626" s="461"/>
    </row>
    <row r="2627" s="419" customFormat="1" customHeight="1" spans="1:15">
      <c r="A2627" s="443" t="s">
        <v>5932</v>
      </c>
      <c r="B2627" s="444" t="s">
        <v>5933</v>
      </c>
      <c r="C2627" s="445"/>
      <c r="D2627" s="446" t="s">
        <v>703</v>
      </c>
      <c r="E2627" s="446" t="s">
        <v>168</v>
      </c>
      <c r="F2627" s="446" t="s">
        <v>671</v>
      </c>
      <c r="G2627" s="447">
        <v>2</v>
      </c>
      <c r="H2627" s="448">
        <v>683.76</v>
      </c>
      <c r="I2627" s="447">
        <v>1367.52</v>
      </c>
      <c r="J2627" s="460">
        <v>2</v>
      </c>
      <c r="K2627" s="448">
        <v>79.59</v>
      </c>
      <c r="L2627" s="448">
        <v>159.18</v>
      </c>
      <c r="M2627" s="448">
        <f t="shared" si="80"/>
        <v>-1208.34</v>
      </c>
      <c r="N2627" s="448">
        <f t="shared" si="81"/>
        <v>-88.36</v>
      </c>
      <c r="O2627" s="461"/>
    </row>
    <row r="2628" s="419" customFormat="1" customHeight="1" spans="1:15">
      <c r="A2628" s="443" t="s">
        <v>5934</v>
      </c>
      <c r="B2628" s="444" t="s">
        <v>5935</v>
      </c>
      <c r="C2628" s="445"/>
      <c r="D2628" s="446" t="s">
        <v>679</v>
      </c>
      <c r="E2628" s="446" t="s">
        <v>168</v>
      </c>
      <c r="F2628" s="446" t="s">
        <v>671</v>
      </c>
      <c r="G2628" s="447">
        <v>2</v>
      </c>
      <c r="H2628" s="448">
        <v>239.32</v>
      </c>
      <c r="I2628" s="447">
        <v>478.63</v>
      </c>
      <c r="J2628" s="460">
        <v>2</v>
      </c>
      <c r="K2628" s="448">
        <v>27.86</v>
      </c>
      <c r="L2628" s="448">
        <v>55.72</v>
      </c>
      <c r="M2628" s="448">
        <f t="shared" si="80"/>
        <v>-422.91</v>
      </c>
      <c r="N2628" s="448">
        <f t="shared" si="81"/>
        <v>-88.36</v>
      </c>
      <c r="O2628" s="461"/>
    </row>
    <row r="2629" s="419" customFormat="1" customHeight="1" spans="1:15">
      <c r="A2629" s="443" t="s">
        <v>5936</v>
      </c>
      <c r="B2629" s="444" t="s">
        <v>5937</v>
      </c>
      <c r="C2629" s="445"/>
      <c r="D2629" s="446" t="s">
        <v>679</v>
      </c>
      <c r="E2629" s="446" t="s">
        <v>168</v>
      </c>
      <c r="F2629" s="446" t="s">
        <v>671</v>
      </c>
      <c r="G2629" s="447">
        <v>2</v>
      </c>
      <c r="H2629" s="448">
        <v>811.97</v>
      </c>
      <c r="I2629" s="447">
        <v>1623.93</v>
      </c>
      <c r="J2629" s="460">
        <v>2</v>
      </c>
      <c r="K2629" s="448">
        <v>94.51</v>
      </c>
      <c r="L2629" s="448">
        <v>189.02</v>
      </c>
      <c r="M2629" s="448">
        <f t="shared" si="80"/>
        <v>-1434.91</v>
      </c>
      <c r="N2629" s="448">
        <f t="shared" si="81"/>
        <v>-88.36</v>
      </c>
      <c r="O2629" s="461"/>
    </row>
    <row r="2630" s="419" customFormat="1" customHeight="1" spans="1:15">
      <c r="A2630" s="443" t="s">
        <v>5938</v>
      </c>
      <c r="B2630" s="444" t="s">
        <v>5939</v>
      </c>
      <c r="C2630" s="445"/>
      <c r="D2630" s="446" t="s">
        <v>679</v>
      </c>
      <c r="E2630" s="446" t="s">
        <v>168</v>
      </c>
      <c r="F2630" s="446" t="s">
        <v>671</v>
      </c>
      <c r="G2630" s="447">
        <v>4</v>
      </c>
      <c r="H2630" s="448">
        <v>83.76</v>
      </c>
      <c r="I2630" s="447">
        <v>335.04</v>
      </c>
      <c r="J2630" s="460">
        <v>4</v>
      </c>
      <c r="K2630" s="448">
        <v>9.75</v>
      </c>
      <c r="L2630" s="448">
        <v>39</v>
      </c>
      <c r="M2630" s="448">
        <f t="shared" si="80"/>
        <v>-296.04</v>
      </c>
      <c r="N2630" s="448">
        <f t="shared" si="81"/>
        <v>-88.36</v>
      </c>
      <c r="O2630" s="461"/>
    </row>
    <row r="2631" s="419" customFormat="1" customHeight="1" spans="1:15">
      <c r="A2631" s="443" t="s">
        <v>5940</v>
      </c>
      <c r="B2631" s="444" t="s">
        <v>5941</v>
      </c>
      <c r="C2631" s="445"/>
      <c r="D2631" s="446" t="s">
        <v>679</v>
      </c>
      <c r="E2631" s="446" t="s">
        <v>168</v>
      </c>
      <c r="F2631" s="446" t="s">
        <v>671</v>
      </c>
      <c r="G2631" s="447">
        <v>7</v>
      </c>
      <c r="H2631" s="448">
        <v>510.18</v>
      </c>
      <c r="I2631" s="447">
        <v>3571.26</v>
      </c>
      <c r="J2631" s="460">
        <v>7</v>
      </c>
      <c r="K2631" s="448">
        <v>59.39</v>
      </c>
      <c r="L2631" s="448">
        <v>415.73</v>
      </c>
      <c r="M2631" s="448">
        <f t="shared" si="80"/>
        <v>-3155.53</v>
      </c>
      <c r="N2631" s="448">
        <f t="shared" si="81"/>
        <v>-88.36</v>
      </c>
      <c r="O2631" s="461"/>
    </row>
    <row r="2632" s="419" customFormat="1" customHeight="1" spans="1:15">
      <c r="A2632" s="443" t="s">
        <v>5942</v>
      </c>
      <c r="B2632" s="444" t="s">
        <v>5943</v>
      </c>
      <c r="C2632" s="445"/>
      <c r="D2632" s="446" t="s">
        <v>679</v>
      </c>
      <c r="E2632" s="446" t="s">
        <v>168</v>
      </c>
      <c r="F2632" s="446" t="s">
        <v>671</v>
      </c>
      <c r="G2632" s="447">
        <v>1</v>
      </c>
      <c r="H2632" s="448">
        <v>529.91</v>
      </c>
      <c r="I2632" s="447">
        <v>529.91</v>
      </c>
      <c r="J2632" s="460">
        <v>1</v>
      </c>
      <c r="K2632" s="448">
        <v>61.68</v>
      </c>
      <c r="L2632" s="448">
        <v>61.68</v>
      </c>
      <c r="M2632" s="448">
        <f t="shared" ref="M2632:M2695" si="82">L2632-I2632</f>
        <v>-468.23</v>
      </c>
      <c r="N2632" s="448">
        <f t="shared" ref="N2632:N2695" si="83">IF(I2632=0,0,ROUND(M2632/I2632*100,2))</f>
        <v>-88.36</v>
      </c>
      <c r="O2632" s="461"/>
    </row>
    <row r="2633" s="419" customFormat="1" customHeight="1" spans="1:15">
      <c r="A2633" s="443" t="s">
        <v>5944</v>
      </c>
      <c r="B2633" s="444" t="s">
        <v>5945</v>
      </c>
      <c r="C2633" s="445"/>
      <c r="D2633" s="446" t="s">
        <v>679</v>
      </c>
      <c r="E2633" s="446" t="s">
        <v>168</v>
      </c>
      <c r="F2633" s="446" t="s">
        <v>671</v>
      </c>
      <c r="G2633" s="447">
        <v>1</v>
      </c>
      <c r="H2633" s="448">
        <v>529.91</v>
      </c>
      <c r="I2633" s="447">
        <v>529.91</v>
      </c>
      <c r="J2633" s="460">
        <v>1</v>
      </c>
      <c r="K2633" s="448">
        <v>61.68</v>
      </c>
      <c r="L2633" s="448">
        <v>61.68</v>
      </c>
      <c r="M2633" s="448">
        <f t="shared" si="82"/>
        <v>-468.23</v>
      </c>
      <c r="N2633" s="448">
        <f t="shared" si="83"/>
        <v>-88.36</v>
      </c>
      <c r="O2633" s="461"/>
    </row>
    <row r="2634" s="419" customFormat="1" customHeight="1" spans="1:15">
      <c r="A2634" s="443" t="s">
        <v>5946</v>
      </c>
      <c r="B2634" s="444" t="s">
        <v>5947</v>
      </c>
      <c r="C2634" s="445"/>
      <c r="D2634" s="446" t="s">
        <v>679</v>
      </c>
      <c r="E2634" s="446" t="s">
        <v>168</v>
      </c>
      <c r="F2634" s="446" t="s">
        <v>671</v>
      </c>
      <c r="G2634" s="447">
        <v>1</v>
      </c>
      <c r="H2634" s="448">
        <v>683.76</v>
      </c>
      <c r="I2634" s="447">
        <v>683.76</v>
      </c>
      <c r="J2634" s="460">
        <v>1</v>
      </c>
      <c r="K2634" s="448">
        <v>79.59</v>
      </c>
      <c r="L2634" s="448">
        <v>79.59</v>
      </c>
      <c r="M2634" s="448">
        <f t="shared" si="82"/>
        <v>-604.17</v>
      </c>
      <c r="N2634" s="448">
        <f t="shared" si="83"/>
        <v>-88.36</v>
      </c>
      <c r="O2634" s="461"/>
    </row>
    <row r="2635" s="419" customFormat="1" customHeight="1" spans="1:15">
      <c r="A2635" s="443" t="s">
        <v>5948</v>
      </c>
      <c r="B2635" s="444" t="s">
        <v>5949</v>
      </c>
      <c r="C2635" s="445"/>
      <c r="D2635" s="446" t="s">
        <v>679</v>
      </c>
      <c r="E2635" s="446" t="s">
        <v>168</v>
      </c>
      <c r="F2635" s="446" t="s">
        <v>671</v>
      </c>
      <c r="G2635" s="447">
        <v>18</v>
      </c>
      <c r="H2635" s="448">
        <v>16.07</v>
      </c>
      <c r="I2635" s="447">
        <v>289.24</v>
      </c>
      <c r="J2635" s="460">
        <v>18</v>
      </c>
      <c r="K2635" s="448">
        <v>1.87</v>
      </c>
      <c r="L2635" s="448">
        <v>33.66</v>
      </c>
      <c r="M2635" s="448">
        <f t="shared" si="82"/>
        <v>-255.58</v>
      </c>
      <c r="N2635" s="448">
        <f t="shared" si="83"/>
        <v>-88.36</v>
      </c>
      <c r="O2635" s="461"/>
    </row>
    <row r="2636" s="419" customFormat="1" customHeight="1" spans="1:15">
      <c r="A2636" s="443" t="s">
        <v>5950</v>
      </c>
      <c r="B2636" s="444" t="s">
        <v>5951</v>
      </c>
      <c r="C2636" s="445"/>
      <c r="D2636" s="446" t="s">
        <v>679</v>
      </c>
      <c r="E2636" s="446" t="s">
        <v>168</v>
      </c>
      <c r="F2636" s="446" t="s">
        <v>671</v>
      </c>
      <c r="G2636" s="447">
        <v>4</v>
      </c>
      <c r="H2636" s="448">
        <v>33.33</v>
      </c>
      <c r="I2636" s="447">
        <v>133.33</v>
      </c>
      <c r="J2636" s="460">
        <v>4</v>
      </c>
      <c r="K2636" s="448">
        <v>3.88</v>
      </c>
      <c r="L2636" s="448">
        <v>15.52</v>
      </c>
      <c r="M2636" s="448">
        <f t="shared" si="82"/>
        <v>-117.81</v>
      </c>
      <c r="N2636" s="448">
        <f t="shared" si="83"/>
        <v>-88.36</v>
      </c>
      <c r="O2636" s="461"/>
    </row>
    <row r="2637" s="419" customFormat="1" customHeight="1" spans="1:15">
      <c r="A2637" s="443" t="s">
        <v>5952</v>
      </c>
      <c r="B2637" s="444" t="s">
        <v>5953</v>
      </c>
      <c r="C2637" s="445"/>
      <c r="D2637" s="446" t="s">
        <v>703</v>
      </c>
      <c r="E2637" s="446" t="s">
        <v>168</v>
      </c>
      <c r="F2637" s="446" t="s">
        <v>671</v>
      </c>
      <c r="G2637" s="447">
        <v>1</v>
      </c>
      <c r="H2637" s="448">
        <v>3119.66</v>
      </c>
      <c r="I2637" s="447">
        <v>3119.66</v>
      </c>
      <c r="J2637" s="460">
        <v>1</v>
      </c>
      <c r="K2637" s="448">
        <v>363.13</v>
      </c>
      <c r="L2637" s="448">
        <v>363.13</v>
      </c>
      <c r="M2637" s="448">
        <f t="shared" si="82"/>
        <v>-2756.53</v>
      </c>
      <c r="N2637" s="448">
        <f t="shared" si="83"/>
        <v>-88.36</v>
      </c>
      <c r="O2637" s="461"/>
    </row>
    <row r="2638" s="419" customFormat="1" customHeight="1" spans="1:15">
      <c r="A2638" s="443" t="s">
        <v>5954</v>
      </c>
      <c r="B2638" s="444" t="s">
        <v>5955</v>
      </c>
      <c r="C2638" s="445"/>
      <c r="D2638" s="446" t="s">
        <v>679</v>
      </c>
      <c r="E2638" s="446" t="s">
        <v>168</v>
      </c>
      <c r="F2638" s="446" t="s">
        <v>671</v>
      </c>
      <c r="G2638" s="447">
        <v>1</v>
      </c>
      <c r="H2638" s="448">
        <v>6.83</v>
      </c>
      <c r="I2638" s="447">
        <v>6.83</v>
      </c>
      <c r="J2638" s="460">
        <v>1</v>
      </c>
      <c r="K2638" s="448">
        <v>0.8</v>
      </c>
      <c r="L2638" s="448">
        <v>0.8</v>
      </c>
      <c r="M2638" s="448">
        <f t="shared" si="82"/>
        <v>-6.03</v>
      </c>
      <c r="N2638" s="448">
        <f t="shared" si="83"/>
        <v>-88.29</v>
      </c>
      <c r="O2638" s="461"/>
    </row>
    <row r="2639" s="419" customFormat="1" customHeight="1" spans="1:15">
      <c r="A2639" s="443" t="s">
        <v>5956</v>
      </c>
      <c r="B2639" s="444" t="s">
        <v>5957</v>
      </c>
      <c r="C2639" s="445"/>
      <c r="D2639" s="446" t="s">
        <v>679</v>
      </c>
      <c r="E2639" s="446" t="s">
        <v>168</v>
      </c>
      <c r="F2639" s="446" t="s">
        <v>671</v>
      </c>
      <c r="G2639" s="447">
        <v>1</v>
      </c>
      <c r="H2639" s="448">
        <v>21.36</v>
      </c>
      <c r="I2639" s="447">
        <v>21.36</v>
      </c>
      <c r="J2639" s="460">
        <v>1</v>
      </c>
      <c r="K2639" s="448">
        <v>2.49</v>
      </c>
      <c r="L2639" s="448">
        <v>2.49</v>
      </c>
      <c r="M2639" s="448">
        <f t="shared" si="82"/>
        <v>-18.87</v>
      </c>
      <c r="N2639" s="448">
        <f t="shared" si="83"/>
        <v>-88.34</v>
      </c>
      <c r="O2639" s="461"/>
    </row>
    <row r="2640" s="419" customFormat="1" customHeight="1" spans="1:15">
      <c r="A2640" s="443" t="s">
        <v>5958</v>
      </c>
      <c r="B2640" s="444" t="s">
        <v>5959</v>
      </c>
      <c r="C2640" s="445"/>
      <c r="D2640" s="446" t="s">
        <v>679</v>
      </c>
      <c r="E2640" s="446" t="s">
        <v>168</v>
      </c>
      <c r="F2640" s="446" t="s">
        <v>671</v>
      </c>
      <c r="G2640" s="447">
        <v>5</v>
      </c>
      <c r="H2640" s="448">
        <v>20.66</v>
      </c>
      <c r="I2640" s="447">
        <v>103.28</v>
      </c>
      <c r="J2640" s="460">
        <v>5</v>
      </c>
      <c r="K2640" s="448">
        <v>2.41</v>
      </c>
      <c r="L2640" s="448">
        <v>12.05</v>
      </c>
      <c r="M2640" s="448">
        <f t="shared" si="82"/>
        <v>-91.23</v>
      </c>
      <c r="N2640" s="448">
        <f t="shared" si="83"/>
        <v>-88.33</v>
      </c>
      <c r="O2640" s="461"/>
    </row>
    <row r="2641" s="419" customFormat="1" customHeight="1" spans="1:15">
      <c r="A2641" s="443" t="s">
        <v>5960</v>
      </c>
      <c r="B2641" s="444" t="s">
        <v>5961</v>
      </c>
      <c r="C2641" s="445"/>
      <c r="D2641" s="446" t="s">
        <v>679</v>
      </c>
      <c r="E2641" s="446" t="s">
        <v>672</v>
      </c>
      <c r="F2641" s="446" t="s">
        <v>671</v>
      </c>
      <c r="G2641" s="447">
        <v>18</v>
      </c>
      <c r="H2641" s="448">
        <v>10.07</v>
      </c>
      <c r="I2641" s="447">
        <v>181.3</v>
      </c>
      <c r="J2641" s="460">
        <v>18</v>
      </c>
      <c r="K2641" s="448">
        <v>2.83</v>
      </c>
      <c r="L2641" s="448">
        <v>50.94</v>
      </c>
      <c r="M2641" s="448">
        <f t="shared" si="82"/>
        <v>-130.36</v>
      </c>
      <c r="N2641" s="448">
        <f t="shared" si="83"/>
        <v>-71.9</v>
      </c>
      <c r="O2641" s="461"/>
    </row>
    <row r="2642" s="419" customFormat="1" customHeight="1" spans="1:15">
      <c r="A2642" s="443" t="s">
        <v>5962</v>
      </c>
      <c r="B2642" s="444" t="s">
        <v>5963</v>
      </c>
      <c r="C2642" s="445"/>
      <c r="D2642" s="446" t="s">
        <v>679</v>
      </c>
      <c r="E2642" s="446" t="s">
        <v>168</v>
      </c>
      <c r="F2642" s="446" t="s">
        <v>671</v>
      </c>
      <c r="G2642" s="447">
        <v>3</v>
      </c>
      <c r="H2642" s="448">
        <v>675.21</v>
      </c>
      <c r="I2642" s="447">
        <v>2025.64</v>
      </c>
      <c r="J2642" s="460">
        <v>3</v>
      </c>
      <c r="K2642" s="448">
        <v>78.59</v>
      </c>
      <c r="L2642" s="448">
        <v>235.77</v>
      </c>
      <c r="M2642" s="448">
        <f t="shared" si="82"/>
        <v>-1789.87</v>
      </c>
      <c r="N2642" s="448">
        <f t="shared" si="83"/>
        <v>-88.36</v>
      </c>
      <c r="O2642" s="461"/>
    </row>
    <row r="2643" s="419" customFormat="1" customHeight="1" spans="1:15">
      <c r="A2643" s="443" t="s">
        <v>5964</v>
      </c>
      <c r="B2643" s="444" t="s">
        <v>5965</v>
      </c>
      <c r="C2643" s="445"/>
      <c r="D2643" s="446" t="s">
        <v>679</v>
      </c>
      <c r="E2643" s="446" t="s">
        <v>672</v>
      </c>
      <c r="F2643" s="446" t="s">
        <v>671</v>
      </c>
      <c r="G2643" s="447">
        <v>12</v>
      </c>
      <c r="H2643" s="448">
        <v>113.28</v>
      </c>
      <c r="I2643" s="447">
        <v>1359.3</v>
      </c>
      <c r="J2643" s="460">
        <v>12</v>
      </c>
      <c r="K2643" s="448">
        <v>31.84</v>
      </c>
      <c r="L2643" s="448">
        <v>382.08</v>
      </c>
      <c r="M2643" s="448">
        <f t="shared" si="82"/>
        <v>-977.22</v>
      </c>
      <c r="N2643" s="448">
        <f t="shared" si="83"/>
        <v>-71.89</v>
      </c>
      <c r="O2643" s="461"/>
    </row>
    <row r="2644" s="419" customFormat="1" customHeight="1" spans="1:15">
      <c r="A2644" s="443" t="s">
        <v>5966</v>
      </c>
      <c r="B2644" s="444" t="s">
        <v>5967</v>
      </c>
      <c r="C2644" s="445"/>
      <c r="D2644" s="446" t="s">
        <v>679</v>
      </c>
      <c r="E2644" s="446" t="s">
        <v>168</v>
      </c>
      <c r="F2644" s="446" t="s">
        <v>671</v>
      </c>
      <c r="G2644" s="447">
        <v>2</v>
      </c>
      <c r="H2644" s="448">
        <v>645.3</v>
      </c>
      <c r="I2644" s="447">
        <v>1290.6</v>
      </c>
      <c r="J2644" s="460">
        <v>2</v>
      </c>
      <c r="K2644" s="448">
        <v>75.11</v>
      </c>
      <c r="L2644" s="448">
        <v>150.22</v>
      </c>
      <c r="M2644" s="448">
        <f t="shared" si="82"/>
        <v>-1140.38</v>
      </c>
      <c r="N2644" s="448">
        <f t="shared" si="83"/>
        <v>-88.36</v>
      </c>
      <c r="O2644" s="461"/>
    </row>
    <row r="2645" s="419" customFormat="1" customHeight="1" spans="1:15">
      <c r="A2645" s="443" t="s">
        <v>5968</v>
      </c>
      <c r="B2645" s="444" t="s">
        <v>5969</v>
      </c>
      <c r="C2645" s="445"/>
      <c r="D2645" s="446" t="s">
        <v>679</v>
      </c>
      <c r="E2645" s="446" t="s">
        <v>168</v>
      </c>
      <c r="F2645" s="446" t="s">
        <v>671</v>
      </c>
      <c r="G2645" s="447">
        <v>3</v>
      </c>
      <c r="H2645" s="448">
        <v>6.8</v>
      </c>
      <c r="I2645" s="447">
        <v>20.4</v>
      </c>
      <c r="J2645" s="460">
        <v>3</v>
      </c>
      <c r="K2645" s="448">
        <v>0.79</v>
      </c>
      <c r="L2645" s="448">
        <v>2.37</v>
      </c>
      <c r="M2645" s="448">
        <f t="shared" si="82"/>
        <v>-18.03</v>
      </c>
      <c r="N2645" s="448">
        <f t="shared" si="83"/>
        <v>-88.38</v>
      </c>
      <c r="O2645" s="461"/>
    </row>
    <row r="2646" s="419" customFormat="1" customHeight="1" spans="1:15">
      <c r="A2646" s="443" t="s">
        <v>5970</v>
      </c>
      <c r="B2646" s="444" t="s">
        <v>5971</v>
      </c>
      <c r="C2646" s="445"/>
      <c r="D2646" s="446" t="s">
        <v>679</v>
      </c>
      <c r="E2646" s="446" t="s">
        <v>168</v>
      </c>
      <c r="F2646" s="446" t="s">
        <v>671</v>
      </c>
      <c r="G2646" s="447">
        <v>11</v>
      </c>
      <c r="H2646" s="448">
        <v>13.27</v>
      </c>
      <c r="I2646" s="447">
        <v>146.02</v>
      </c>
      <c r="J2646" s="460">
        <v>11</v>
      </c>
      <c r="K2646" s="448">
        <v>1.55</v>
      </c>
      <c r="L2646" s="448">
        <v>17.05</v>
      </c>
      <c r="M2646" s="448">
        <f t="shared" si="82"/>
        <v>-128.97</v>
      </c>
      <c r="N2646" s="448">
        <f t="shared" si="83"/>
        <v>-88.32</v>
      </c>
      <c r="O2646" s="461"/>
    </row>
    <row r="2647" s="419" customFormat="1" customHeight="1" spans="1:15">
      <c r="A2647" s="443" t="s">
        <v>5972</v>
      </c>
      <c r="B2647" s="444" t="s">
        <v>5973</v>
      </c>
      <c r="C2647" s="445"/>
      <c r="D2647" s="446" t="s">
        <v>2985</v>
      </c>
      <c r="E2647" s="446" t="s">
        <v>168</v>
      </c>
      <c r="F2647" s="446" t="s">
        <v>671</v>
      </c>
      <c r="G2647" s="447">
        <v>2</v>
      </c>
      <c r="H2647" s="448">
        <v>991.46</v>
      </c>
      <c r="I2647" s="447">
        <v>1982.91</v>
      </c>
      <c r="J2647" s="460">
        <v>2</v>
      </c>
      <c r="K2647" s="448">
        <v>115.41</v>
      </c>
      <c r="L2647" s="448">
        <v>230.82</v>
      </c>
      <c r="M2647" s="448">
        <f t="shared" si="82"/>
        <v>-1752.09</v>
      </c>
      <c r="N2647" s="448">
        <f t="shared" si="83"/>
        <v>-88.36</v>
      </c>
      <c r="O2647" s="461"/>
    </row>
    <row r="2648" s="419" customFormat="1" customHeight="1" spans="1:15">
      <c r="A2648" s="443" t="s">
        <v>5974</v>
      </c>
      <c r="B2648" s="444" t="s">
        <v>5975</v>
      </c>
      <c r="C2648" s="445"/>
      <c r="D2648" s="446" t="s">
        <v>679</v>
      </c>
      <c r="E2648" s="446" t="s">
        <v>168</v>
      </c>
      <c r="F2648" s="446" t="s">
        <v>671</v>
      </c>
      <c r="G2648" s="447">
        <v>4</v>
      </c>
      <c r="H2648" s="448">
        <v>77.67</v>
      </c>
      <c r="I2648" s="447">
        <v>310.68</v>
      </c>
      <c r="J2648" s="460">
        <v>4</v>
      </c>
      <c r="K2648" s="448">
        <v>9.04</v>
      </c>
      <c r="L2648" s="448">
        <v>36.16</v>
      </c>
      <c r="M2648" s="448">
        <f t="shared" si="82"/>
        <v>-274.52</v>
      </c>
      <c r="N2648" s="448">
        <f t="shared" si="83"/>
        <v>-88.36</v>
      </c>
      <c r="O2648" s="461"/>
    </row>
    <row r="2649" s="419" customFormat="1" customHeight="1" spans="1:15">
      <c r="A2649" s="443" t="s">
        <v>5976</v>
      </c>
      <c r="B2649" s="444" t="s">
        <v>5977</v>
      </c>
      <c r="C2649" s="445"/>
      <c r="D2649" s="446" t="s">
        <v>703</v>
      </c>
      <c r="E2649" s="446" t="s">
        <v>168</v>
      </c>
      <c r="F2649" s="446" t="s">
        <v>671</v>
      </c>
      <c r="G2649" s="447">
        <v>2</v>
      </c>
      <c r="H2649" s="448">
        <v>123.9</v>
      </c>
      <c r="I2649" s="447">
        <v>247.79</v>
      </c>
      <c r="J2649" s="460">
        <v>2</v>
      </c>
      <c r="K2649" s="448">
        <v>14.42</v>
      </c>
      <c r="L2649" s="448">
        <v>28.84</v>
      </c>
      <c r="M2649" s="448">
        <f t="shared" si="82"/>
        <v>-218.95</v>
      </c>
      <c r="N2649" s="448">
        <f t="shared" si="83"/>
        <v>-88.36</v>
      </c>
      <c r="O2649" s="461"/>
    </row>
    <row r="2650" s="419" customFormat="1" customHeight="1" spans="1:15">
      <c r="A2650" s="443" t="s">
        <v>5978</v>
      </c>
      <c r="B2650" s="444" t="s">
        <v>5979</v>
      </c>
      <c r="C2650" s="445"/>
      <c r="D2650" s="446" t="s">
        <v>695</v>
      </c>
      <c r="E2650" s="446" t="s">
        <v>672</v>
      </c>
      <c r="F2650" s="446" t="s">
        <v>671</v>
      </c>
      <c r="G2650" s="447">
        <v>1</v>
      </c>
      <c r="H2650" s="448">
        <v>247.79</v>
      </c>
      <c r="I2650" s="447">
        <v>247.79</v>
      </c>
      <c r="J2650" s="460">
        <v>1</v>
      </c>
      <c r="K2650" s="448">
        <v>69.64</v>
      </c>
      <c r="L2650" s="448">
        <v>69.64</v>
      </c>
      <c r="M2650" s="448">
        <f t="shared" si="82"/>
        <v>-178.15</v>
      </c>
      <c r="N2650" s="448">
        <f t="shared" si="83"/>
        <v>-71.9</v>
      </c>
      <c r="O2650" s="461"/>
    </row>
    <row r="2651" s="419" customFormat="1" customHeight="1" spans="1:15">
      <c r="A2651" s="443" t="s">
        <v>5980</v>
      </c>
      <c r="B2651" s="444" t="s">
        <v>5981</v>
      </c>
      <c r="C2651" s="445"/>
      <c r="D2651" s="446" t="s">
        <v>679</v>
      </c>
      <c r="E2651" s="446" t="s">
        <v>142</v>
      </c>
      <c r="F2651" s="446" t="s">
        <v>671</v>
      </c>
      <c r="G2651" s="447">
        <v>2</v>
      </c>
      <c r="H2651" s="448">
        <v>311.11</v>
      </c>
      <c r="I2651" s="447">
        <v>622.22</v>
      </c>
      <c r="J2651" s="460">
        <v>2</v>
      </c>
      <c r="K2651" s="448">
        <v>54.51</v>
      </c>
      <c r="L2651" s="448">
        <v>109.02</v>
      </c>
      <c r="M2651" s="448">
        <f t="shared" si="82"/>
        <v>-513.2</v>
      </c>
      <c r="N2651" s="448">
        <f t="shared" si="83"/>
        <v>-82.48</v>
      </c>
      <c r="O2651" s="461"/>
    </row>
    <row r="2652" s="419" customFormat="1" customHeight="1" spans="1:15">
      <c r="A2652" s="443" t="s">
        <v>5982</v>
      </c>
      <c r="B2652" s="444" t="s">
        <v>5983</v>
      </c>
      <c r="C2652" s="445"/>
      <c r="D2652" s="446" t="s">
        <v>679</v>
      </c>
      <c r="E2652" s="446" t="s">
        <v>142</v>
      </c>
      <c r="F2652" s="446" t="s">
        <v>671</v>
      </c>
      <c r="G2652" s="447">
        <v>4</v>
      </c>
      <c r="H2652" s="448">
        <v>319.66</v>
      </c>
      <c r="I2652" s="447">
        <v>1278.63</v>
      </c>
      <c r="J2652" s="460">
        <v>4</v>
      </c>
      <c r="K2652" s="448">
        <v>56</v>
      </c>
      <c r="L2652" s="448">
        <v>224</v>
      </c>
      <c r="M2652" s="448">
        <f t="shared" si="82"/>
        <v>-1054.63</v>
      </c>
      <c r="N2652" s="448">
        <f t="shared" si="83"/>
        <v>-82.48</v>
      </c>
      <c r="O2652" s="461"/>
    </row>
    <row r="2653" s="419" customFormat="1" customHeight="1" spans="1:15">
      <c r="A2653" s="443" t="s">
        <v>5984</v>
      </c>
      <c r="B2653" s="444" t="s">
        <v>5985</v>
      </c>
      <c r="C2653" s="445"/>
      <c r="D2653" s="446" t="s">
        <v>679</v>
      </c>
      <c r="E2653" s="446" t="s">
        <v>142</v>
      </c>
      <c r="F2653" s="446" t="s">
        <v>671</v>
      </c>
      <c r="G2653" s="447">
        <v>2</v>
      </c>
      <c r="H2653" s="448">
        <v>312.82</v>
      </c>
      <c r="I2653" s="447">
        <v>625.64</v>
      </c>
      <c r="J2653" s="460">
        <v>2</v>
      </c>
      <c r="K2653" s="448">
        <v>54.81</v>
      </c>
      <c r="L2653" s="448">
        <v>109.62</v>
      </c>
      <c r="M2653" s="448">
        <f t="shared" si="82"/>
        <v>-516.02</v>
      </c>
      <c r="N2653" s="448">
        <f t="shared" si="83"/>
        <v>-82.48</v>
      </c>
      <c r="O2653" s="461"/>
    </row>
    <row r="2654" s="419" customFormat="1" customHeight="1" spans="1:15">
      <c r="A2654" s="443" t="s">
        <v>5986</v>
      </c>
      <c r="B2654" s="444" t="s">
        <v>5987</v>
      </c>
      <c r="C2654" s="445"/>
      <c r="D2654" s="446" t="s">
        <v>679</v>
      </c>
      <c r="E2654" s="446" t="s">
        <v>142</v>
      </c>
      <c r="F2654" s="446" t="s">
        <v>671</v>
      </c>
      <c r="G2654" s="447">
        <v>4</v>
      </c>
      <c r="H2654" s="448">
        <v>1448.72</v>
      </c>
      <c r="I2654" s="447">
        <v>5794.87</v>
      </c>
      <c r="J2654" s="460">
        <v>4</v>
      </c>
      <c r="K2654" s="448">
        <v>253.82</v>
      </c>
      <c r="L2654" s="448">
        <v>1015.28</v>
      </c>
      <c r="M2654" s="448">
        <f t="shared" si="82"/>
        <v>-4779.59</v>
      </c>
      <c r="N2654" s="448">
        <f t="shared" si="83"/>
        <v>-82.48</v>
      </c>
      <c r="O2654" s="461"/>
    </row>
    <row r="2655" s="419" customFormat="1" customHeight="1" spans="1:15">
      <c r="A2655" s="443" t="s">
        <v>5988</v>
      </c>
      <c r="B2655" s="444" t="s">
        <v>5989</v>
      </c>
      <c r="C2655" s="445"/>
      <c r="D2655" s="446" t="s">
        <v>679</v>
      </c>
      <c r="E2655" s="446" t="s">
        <v>142</v>
      </c>
      <c r="F2655" s="446" t="s">
        <v>671</v>
      </c>
      <c r="G2655" s="447">
        <v>3</v>
      </c>
      <c r="H2655" s="448">
        <v>1448.72</v>
      </c>
      <c r="I2655" s="447">
        <v>4346.15</v>
      </c>
      <c r="J2655" s="460">
        <v>3</v>
      </c>
      <c r="K2655" s="448">
        <v>253.82</v>
      </c>
      <c r="L2655" s="448">
        <v>761.46</v>
      </c>
      <c r="M2655" s="448">
        <f t="shared" si="82"/>
        <v>-3584.69</v>
      </c>
      <c r="N2655" s="448">
        <f t="shared" si="83"/>
        <v>-82.48</v>
      </c>
      <c r="O2655" s="461"/>
    </row>
    <row r="2656" s="419" customFormat="1" customHeight="1" spans="1:15">
      <c r="A2656" s="443" t="s">
        <v>5990</v>
      </c>
      <c r="B2656" s="444" t="s">
        <v>5991</v>
      </c>
      <c r="C2656" s="445"/>
      <c r="D2656" s="446" t="s">
        <v>679</v>
      </c>
      <c r="E2656" s="446" t="s">
        <v>142</v>
      </c>
      <c r="F2656" s="446" t="s">
        <v>671</v>
      </c>
      <c r="G2656" s="447">
        <v>1</v>
      </c>
      <c r="H2656" s="448">
        <v>10645.3</v>
      </c>
      <c r="I2656" s="447">
        <v>10645.3</v>
      </c>
      <c r="J2656" s="460">
        <v>1</v>
      </c>
      <c r="K2656" s="448">
        <v>1865.06</v>
      </c>
      <c r="L2656" s="448">
        <v>1865.06</v>
      </c>
      <c r="M2656" s="448">
        <f t="shared" si="82"/>
        <v>-8780.24</v>
      </c>
      <c r="N2656" s="448">
        <f t="shared" si="83"/>
        <v>-82.48</v>
      </c>
      <c r="O2656" s="461"/>
    </row>
    <row r="2657" s="419" customFormat="1" customHeight="1" spans="1:15">
      <c r="A2657" s="443" t="s">
        <v>5992</v>
      </c>
      <c r="B2657" s="444" t="s">
        <v>5993</v>
      </c>
      <c r="C2657" s="445"/>
      <c r="D2657" s="446" t="s">
        <v>1934</v>
      </c>
      <c r="E2657" s="446" t="s">
        <v>142</v>
      </c>
      <c r="F2657" s="446" t="s">
        <v>671</v>
      </c>
      <c r="G2657" s="447">
        <v>1.02</v>
      </c>
      <c r="H2657" s="448">
        <v>115.34</v>
      </c>
      <c r="I2657" s="447">
        <v>118.11</v>
      </c>
      <c r="J2657" s="460">
        <v>1.02</v>
      </c>
      <c r="K2657" s="448">
        <v>20.21</v>
      </c>
      <c r="L2657" s="448">
        <v>20.61</v>
      </c>
      <c r="M2657" s="448">
        <f t="shared" si="82"/>
        <v>-97.5</v>
      </c>
      <c r="N2657" s="448">
        <f t="shared" si="83"/>
        <v>-82.55</v>
      </c>
      <c r="O2657" s="461"/>
    </row>
    <row r="2658" s="419" customFormat="1" customHeight="1" spans="1:15">
      <c r="A2658" s="443" t="s">
        <v>5994</v>
      </c>
      <c r="B2658" s="444" t="s">
        <v>5995</v>
      </c>
      <c r="C2658" s="445"/>
      <c r="D2658" s="446" t="s">
        <v>698</v>
      </c>
      <c r="E2658" s="446" t="s">
        <v>142</v>
      </c>
      <c r="F2658" s="446" t="s">
        <v>671</v>
      </c>
      <c r="G2658" s="447">
        <v>1</v>
      </c>
      <c r="H2658" s="448">
        <v>3123.93</v>
      </c>
      <c r="I2658" s="447">
        <v>3123.93</v>
      </c>
      <c r="J2658" s="460">
        <v>1</v>
      </c>
      <c r="K2658" s="448">
        <v>547.31</v>
      </c>
      <c r="L2658" s="448">
        <v>547.31</v>
      </c>
      <c r="M2658" s="448">
        <f t="shared" si="82"/>
        <v>-2576.62</v>
      </c>
      <c r="N2658" s="448">
        <f t="shared" si="83"/>
        <v>-82.48</v>
      </c>
      <c r="O2658" s="461"/>
    </row>
    <row r="2659" s="419" customFormat="1" customHeight="1" spans="1:15">
      <c r="A2659" s="443" t="s">
        <v>5996</v>
      </c>
      <c r="B2659" s="444" t="s">
        <v>5997</v>
      </c>
      <c r="C2659" s="445"/>
      <c r="D2659" s="446" t="s">
        <v>679</v>
      </c>
      <c r="E2659" s="446" t="s">
        <v>142</v>
      </c>
      <c r="F2659" s="446" t="s">
        <v>671</v>
      </c>
      <c r="G2659" s="447">
        <v>1</v>
      </c>
      <c r="H2659" s="448">
        <v>4007.68</v>
      </c>
      <c r="I2659" s="447">
        <v>4007.68</v>
      </c>
      <c r="J2659" s="460">
        <v>1</v>
      </c>
      <c r="K2659" s="448">
        <v>702.15</v>
      </c>
      <c r="L2659" s="448">
        <v>702.15</v>
      </c>
      <c r="M2659" s="448">
        <f t="shared" si="82"/>
        <v>-3305.53</v>
      </c>
      <c r="N2659" s="448">
        <f t="shared" si="83"/>
        <v>-82.48</v>
      </c>
      <c r="O2659" s="461"/>
    </row>
    <row r="2660" s="419" customFormat="1" customHeight="1" spans="1:15">
      <c r="A2660" s="443" t="s">
        <v>5998</v>
      </c>
      <c r="B2660" s="444" t="s">
        <v>5999</v>
      </c>
      <c r="C2660" s="445"/>
      <c r="D2660" s="446" t="s">
        <v>679</v>
      </c>
      <c r="E2660" s="446" t="s">
        <v>142</v>
      </c>
      <c r="F2660" s="446" t="s">
        <v>671</v>
      </c>
      <c r="G2660" s="447">
        <v>1</v>
      </c>
      <c r="H2660" s="448">
        <v>12089.74</v>
      </c>
      <c r="I2660" s="447">
        <v>12089.74</v>
      </c>
      <c r="J2660" s="460">
        <v>1</v>
      </c>
      <c r="K2660" s="448">
        <v>2118.12</v>
      </c>
      <c r="L2660" s="448">
        <v>2118.12</v>
      </c>
      <c r="M2660" s="448">
        <f t="shared" si="82"/>
        <v>-9971.62</v>
      </c>
      <c r="N2660" s="448">
        <f t="shared" si="83"/>
        <v>-82.48</v>
      </c>
      <c r="O2660" s="461"/>
    </row>
    <row r="2661" s="419" customFormat="1" customHeight="1" spans="1:15">
      <c r="A2661" s="443" t="s">
        <v>6000</v>
      </c>
      <c r="B2661" s="444" t="s">
        <v>6001</v>
      </c>
      <c r="C2661" s="445"/>
      <c r="D2661" s="446" t="s">
        <v>679</v>
      </c>
      <c r="E2661" s="446" t="s">
        <v>142</v>
      </c>
      <c r="F2661" s="446" t="s">
        <v>671</v>
      </c>
      <c r="G2661" s="447">
        <v>2</v>
      </c>
      <c r="H2661" s="448">
        <v>852.99</v>
      </c>
      <c r="I2661" s="447">
        <v>1705.98</v>
      </c>
      <c r="J2661" s="460">
        <v>2</v>
      </c>
      <c r="K2661" s="448">
        <v>149.44</v>
      </c>
      <c r="L2661" s="448">
        <v>298.88</v>
      </c>
      <c r="M2661" s="448">
        <f t="shared" si="82"/>
        <v>-1407.1</v>
      </c>
      <c r="N2661" s="448">
        <f t="shared" si="83"/>
        <v>-82.48</v>
      </c>
      <c r="O2661" s="461"/>
    </row>
    <row r="2662" s="419" customFormat="1" customHeight="1" spans="1:15">
      <c r="A2662" s="443" t="s">
        <v>6002</v>
      </c>
      <c r="B2662" s="444" t="s">
        <v>6003</v>
      </c>
      <c r="C2662" s="445"/>
      <c r="D2662" s="446" t="s">
        <v>703</v>
      </c>
      <c r="E2662" s="446" t="s">
        <v>142</v>
      </c>
      <c r="F2662" s="446" t="s">
        <v>671</v>
      </c>
      <c r="G2662" s="447">
        <v>2</v>
      </c>
      <c r="H2662" s="448">
        <v>192.31</v>
      </c>
      <c r="I2662" s="447">
        <v>384.62</v>
      </c>
      <c r="J2662" s="460">
        <v>2</v>
      </c>
      <c r="K2662" s="448">
        <v>33.69</v>
      </c>
      <c r="L2662" s="448">
        <v>67.38</v>
      </c>
      <c r="M2662" s="448">
        <f t="shared" si="82"/>
        <v>-317.24</v>
      </c>
      <c r="N2662" s="448">
        <f t="shared" si="83"/>
        <v>-82.48</v>
      </c>
      <c r="O2662" s="461"/>
    </row>
    <row r="2663" s="419" customFormat="1" customHeight="1" spans="1:15">
      <c r="A2663" s="443" t="s">
        <v>6004</v>
      </c>
      <c r="B2663" s="444" t="s">
        <v>6005</v>
      </c>
      <c r="C2663" s="445"/>
      <c r="D2663" s="446" t="s">
        <v>679</v>
      </c>
      <c r="E2663" s="446" t="s">
        <v>142</v>
      </c>
      <c r="F2663" s="446" t="s">
        <v>671</v>
      </c>
      <c r="G2663" s="447">
        <v>2</v>
      </c>
      <c r="H2663" s="448">
        <v>264.1</v>
      </c>
      <c r="I2663" s="447">
        <v>528.2</v>
      </c>
      <c r="J2663" s="460">
        <v>2</v>
      </c>
      <c r="K2663" s="448">
        <v>46.27</v>
      </c>
      <c r="L2663" s="448">
        <v>92.54</v>
      </c>
      <c r="M2663" s="448">
        <f t="shared" si="82"/>
        <v>-435.66</v>
      </c>
      <c r="N2663" s="448">
        <f t="shared" si="83"/>
        <v>-82.48</v>
      </c>
      <c r="O2663" s="461"/>
    </row>
    <row r="2664" s="419" customFormat="1" customHeight="1" spans="1:15">
      <c r="A2664" s="443" t="s">
        <v>6006</v>
      </c>
      <c r="B2664" s="444" t="s">
        <v>6007</v>
      </c>
      <c r="C2664" s="445"/>
      <c r="D2664" s="446" t="s">
        <v>679</v>
      </c>
      <c r="E2664" s="446" t="s">
        <v>142</v>
      </c>
      <c r="F2664" s="446" t="s">
        <v>671</v>
      </c>
      <c r="G2664" s="447">
        <v>2</v>
      </c>
      <c r="H2664" s="448">
        <v>264.1</v>
      </c>
      <c r="I2664" s="447">
        <v>528.2</v>
      </c>
      <c r="J2664" s="460">
        <v>2</v>
      </c>
      <c r="K2664" s="448">
        <v>46.27</v>
      </c>
      <c r="L2664" s="448">
        <v>92.54</v>
      </c>
      <c r="M2664" s="448">
        <f t="shared" si="82"/>
        <v>-435.66</v>
      </c>
      <c r="N2664" s="448">
        <f t="shared" si="83"/>
        <v>-82.48</v>
      </c>
      <c r="O2664" s="461"/>
    </row>
    <row r="2665" s="419" customFormat="1" customHeight="1" spans="1:15">
      <c r="A2665" s="443" t="s">
        <v>6008</v>
      </c>
      <c r="B2665" s="444" t="s">
        <v>6009</v>
      </c>
      <c r="C2665" s="445"/>
      <c r="D2665" s="446" t="s">
        <v>679</v>
      </c>
      <c r="E2665" s="446" t="s">
        <v>142</v>
      </c>
      <c r="F2665" s="446" t="s">
        <v>671</v>
      </c>
      <c r="G2665" s="447">
        <v>2</v>
      </c>
      <c r="H2665" s="448">
        <v>232.48</v>
      </c>
      <c r="I2665" s="447">
        <v>464.96</v>
      </c>
      <c r="J2665" s="460">
        <v>2</v>
      </c>
      <c r="K2665" s="448">
        <v>40.73</v>
      </c>
      <c r="L2665" s="448">
        <v>81.46</v>
      </c>
      <c r="M2665" s="448">
        <f t="shared" si="82"/>
        <v>-383.5</v>
      </c>
      <c r="N2665" s="448">
        <f t="shared" si="83"/>
        <v>-82.48</v>
      </c>
      <c r="O2665" s="461"/>
    </row>
    <row r="2666" s="419" customFormat="1" customHeight="1" spans="1:15">
      <c r="A2666" s="443" t="s">
        <v>6010</v>
      </c>
      <c r="B2666" s="444" t="s">
        <v>6011</v>
      </c>
      <c r="C2666" s="445"/>
      <c r="D2666" s="446" t="s">
        <v>679</v>
      </c>
      <c r="E2666" s="446" t="s">
        <v>142</v>
      </c>
      <c r="F2666" s="446" t="s">
        <v>671</v>
      </c>
      <c r="G2666" s="447">
        <v>2</v>
      </c>
      <c r="H2666" s="448">
        <v>594.02</v>
      </c>
      <c r="I2666" s="447">
        <v>1188.03</v>
      </c>
      <c r="J2666" s="460">
        <v>2</v>
      </c>
      <c r="K2666" s="448">
        <v>104.07</v>
      </c>
      <c r="L2666" s="448">
        <v>208.14</v>
      </c>
      <c r="M2666" s="448">
        <f t="shared" si="82"/>
        <v>-979.89</v>
      </c>
      <c r="N2666" s="448">
        <f t="shared" si="83"/>
        <v>-82.48</v>
      </c>
      <c r="O2666" s="461"/>
    </row>
    <row r="2667" s="419" customFormat="1" customHeight="1" spans="1:15">
      <c r="A2667" s="443" t="s">
        <v>6012</v>
      </c>
      <c r="B2667" s="444" t="s">
        <v>6013</v>
      </c>
      <c r="C2667" s="445"/>
      <c r="D2667" s="446" t="s">
        <v>679</v>
      </c>
      <c r="E2667" s="446" t="s">
        <v>142</v>
      </c>
      <c r="F2667" s="446" t="s">
        <v>671</v>
      </c>
      <c r="G2667" s="447">
        <v>1</v>
      </c>
      <c r="H2667" s="448">
        <v>1092.31</v>
      </c>
      <c r="I2667" s="447">
        <v>1092.31</v>
      </c>
      <c r="J2667" s="460">
        <v>1</v>
      </c>
      <c r="K2667" s="448">
        <v>191.37</v>
      </c>
      <c r="L2667" s="448">
        <v>191.37</v>
      </c>
      <c r="M2667" s="448">
        <f t="shared" si="82"/>
        <v>-900.94</v>
      </c>
      <c r="N2667" s="448">
        <f t="shared" si="83"/>
        <v>-82.48</v>
      </c>
      <c r="O2667" s="461"/>
    </row>
    <row r="2668" s="419" customFormat="1" customHeight="1" spans="1:15">
      <c r="A2668" s="443" t="s">
        <v>6014</v>
      </c>
      <c r="B2668" s="444" t="s">
        <v>6015</v>
      </c>
      <c r="C2668" s="445"/>
      <c r="D2668" s="446" t="s">
        <v>703</v>
      </c>
      <c r="E2668" s="446" t="s">
        <v>672</v>
      </c>
      <c r="F2668" s="446" t="s">
        <v>671</v>
      </c>
      <c r="G2668" s="447">
        <v>1</v>
      </c>
      <c r="H2668" s="448">
        <v>1124.36</v>
      </c>
      <c r="I2668" s="447">
        <v>1124.36</v>
      </c>
      <c r="J2668" s="460">
        <v>1</v>
      </c>
      <c r="K2668" s="448">
        <v>316.01</v>
      </c>
      <c r="L2668" s="448">
        <v>316.01</v>
      </c>
      <c r="M2668" s="448">
        <f t="shared" si="82"/>
        <v>-808.35</v>
      </c>
      <c r="N2668" s="448">
        <f t="shared" si="83"/>
        <v>-71.89</v>
      </c>
      <c r="O2668" s="461"/>
    </row>
    <row r="2669" s="419" customFormat="1" customHeight="1" spans="1:15">
      <c r="A2669" s="443" t="s">
        <v>6016</v>
      </c>
      <c r="B2669" s="444" t="s">
        <v>6017</v>
      </c>
      <c r="C2669" s="445"/>
      <c r="D2669" s="446" t="s">
        <v>703</v>
      </c>
      <c r="E2669" s="446" t="s">
        <v>672</v>
      </c>
      <c r="F2669" s="446" t="s">
        <v>671</v>
      </c>
      <c r="G2669" s="447">
        <v>2</v>
      </c>
      <c r="H2669" s="448">
        <v>3085.83</v>
      </c>
      <c r="I2669" s="447">
        <v>6171.65</v>
      </c>
      <c r="J2669" s="460">
        <v>2</v>
      </c>
      <c r="K2669" s="448">
        <v>867.3</v>
      </c>
      <c r="L2669" s="448">
        <v>1734.6</v>
      </c>
      <c r="M2669" s="448">
        <f t="shared" si="82"/>
        <v>-4437.05</v>
      </c>
      <c r="N2669" s="448">
        <f t="shared" si="83"/>
        <v>-71.89</v>
      </c>
      <c r="O2669" s="461"/>
    </row>
    <row r="2670" s="419" customFormat="1" customHeight="1" spans="1:15">
      <c r="A2670" s="443" t="s">
        <v>6018</v>
      </c>
      <c r="B2670" s="444" t="s">
        <v>6019</v>
      </c>
      <c r="C2670" s="445"/>
      <c r="D2670" s="446" t="s">
        <v>703</v>
      </c>
      <c r="E2670" s="446" t="s">
        <v>142</v>
      </c>
      <c r="F2670" s="446" t="s">
        <v>671</v>
      </c>
      <c r="G2670" s="447">
        <v>2</v>
      </c>
      <c r="H2670" s="448">
        <v>979.49</v>
      </c>
      <c r="I2670" s="447">
        <v>1958.98</v>
      </c>
      <c r="J2670" s="460">
        <v>2</v>
      </c>
      <c r="K2670" s="448">
        <v>171.61</v>
      </c>
      <c r="L2670" s="448">
        <v>343.22</v>
      </c>
      <c r="M2670" s="448">
        <f t="shared" si="82"/>
        <v>-1615.76</v>
      </c>
      <c r="N2670" s="448">
        <f t="shared" si="83"/>
        <v>-82.48</v>
      </c>
      <c r="O2670" s="461"/>
    </row>
    <row r="2671" s="419" customFormat="1" customHeight="1" spans="1:15">
      <c r="A2671" s="443" t="s">
        <v>6020</v>
      </c>
      <c r="B2671" s="444" t="s">
        <v>6021</v>
      </c>
      <c r="C2671" s="445"/>
      <c r="D2671" s="446" t="s">
        <v>679</v>
      </c>
      <c r="E2671" s="446" t="s">
        <v>142</v>
      </c>
      <c r="F2671" s="446" t="s">
        <v>671</v>
      </c>
      <c r="G2671" s="447">
        <v>2</v>
      </c>
      <c r="H2671" s="448">
        <v>3590.6</v>
      </c>
      <c r="I2671" s="447">
        <v>7181.2</v>
      </c>
      <c r="J2671" s="460">
        <v>2</v>
      </c>
      <c r="K2671" s="448">
        <v>629.07</v>
      </c>
      <c r="L2671" s="448">
        <v>1258.14</v>
      </c>
      <c r="M2671" s="448">
        <f t="shared" si="82"/>
        <v>-5923.06</v>
      </c>
      <c r="N2671" s="448">
        <f t="shared" si="83"/>
        <v>-82.48</v>
      </c>
      <c r="O2671" s="461"/>
    </row>
    <row r="2672" s="419" customFormat="1" customHeight="1" spans="1:15">
      <c r="A2672" s="443" t="s">
        <v>6022</v>
      </c>
      <c r="B2672" s="444" t="s">
        <v>6023</v>
      </c>
      <c r="C2672" s="445"/>
      <c r="D2672" s="446" t="s">
        <v>679</v>
      </c>
      <c r="E2672" s="446" t="s">
        <v>685</v>
      </c>
      <c r="F2672" s="446" t="s">
        <v>671</v>
      </c>
      <c r="G2672" s="447">
        <v>1</v>
      </c>
      <c r="H2672" s="448">
        <v>2632.48</v>
      </c>
      <c r="I2672" s="447">
        <v>2632.48</v>
      </c>
      <c r="J2672" s="460">
        <v>1</v>
      </c>
      <c r="K2672" s="448">
        <v>286.41</v>
      </c>
      <c r="L2672" s="448">
        <v>286.41</v>
      </c>
      <c r="M2672" s="448">
        <f t="shared" si="82"/>
        <v>-2346.07</v>
      </c>
      <c r="N2672" s="448">
        <f t="shared" si="83"/>
        <v>-89.12</v>
      </c>
      <c r="O2672" s="461"/>
    </row>
    <row r="2673" s="419" customFormat="1" customHeight="1" spans="1:15">
      <c r="A2673" s="443" t="s">
        <v>6024</v>
      </c>
      <c r="B2673" s="444" t="s">
        <v>6025</v>
      </c>
      <c r="C2673" s="445"/>
      <c r="D2673" s="446" t="s">
        <v>679</v>
      </c>
      <c r="E2673" s="446" t="s">
        <v>685</v>
      </c>
      <c r="F2673" s="446" t="s">
        <v>671</v>
      </c>
      <c r="G2673" s="447">
        <v>2</v>
      </c>
      <c r="H2673" s="448">
        <v>2786.33</v>
      </c>
      <c r="I2673" s="447">
        <v>5572.65</v>
      </c>
      <c r="J2673" s="460">
        <v>2</v>
      </c>
      <c r="K2673" s="448">
        <v>303.15</v>
      </c>
      <c r="L2673" s="448">
        <v>606.3</v>
      </c>
      <c r="M2673" s="448">
        <f t="shared" si="82"/>
        <v>-4966.35</v>
      </c>
      <c r="N2673" s="448">
        <f t="shared" si="83"/>
        <v>-89.12</v>
      </c>
      <c r="O2673" s="461"/>
    </row>
    <row r="2674" s="419" customFormat="1" customHeight="1" spans="1:15">
      <c r="A2674" s="443" t="s">
        <v>6026</v>
      </c>
      <c r="B2674" s="444" t="s">
        <v>6027</v>
      </c>
      <c r="C2674" s="445"/>
      <c r="D2674" s="446" t="s">
        <v>679</v>
      </c>
      <c r="E2674" s="446" t="s">
        <v>685</v>
      </c>
      <c r="F2674" s="446" t="s">
        <v>671</v>
      </c>
      <c r="G2674" s="447">
        <v>4</v>
      </c>
      <c r="H2674" s="448">
        <v>196.58</v>
      </c>
      <c r="I2674" s="447">
        <v>786.33</v>
      </c>
      <c r="J2674" s="460">
        <v>4</v>
      </c>
      <c r="K2674" s="448">
        <v>21.39</v>
      </c>
      <c r="L2674" s="448">
        <v>85.56</v>
      </c>
      <c r="M2674" s="448">
        <f t="shared" si="82"/>
        <v>-700.77</v>
      </c>
      <c r="N2674" s="448">
        <f t="shared" si="83"/>
        <v>-89.12</v>
      </c>
      <c r="O2674" s="461"/>
    </row>
    <row r="2675" s="419" customFormat="1" customHeight="1" spans="1:15">
      <c r="A2675" s="443" t="s">
        <v>6028</v>
      </c>
      <c r="B2675" s="444" t="s">
        <v>6029</v>
      </c>
      <c r="C2675" s="445"/>
      <c r="D2675" s="446" t="s">
        <v>703</v>
      </c>
      <c r="E2675" s="446" t="s">
        <v>672</v>
      </c>
      <c r="F2675" s="446" t="s">
        <v>671</v>
      </c>
      <c r="G2675" s="447">
        <v>1</v>
      </c>
      <c r="H2675" s="448">
        <v>513.27</v>
      </c>
      <c r="I2675" s="447">
        <v>513.27</v>
      </c>
      <c r="J2675" s="460">
        <v>1</v>
      </c>
      <c r="K2675" s="448">
        <v>144.26</v>
      </c>
      <c r="L2675" s="448">
        <v>144.26</v>
      </c>
      <c r="M2675" s="448">
        <f t="shared" si="82"/>
        <v>-369.01</v>
      </c>
      <c r="N2675" s="448">
        <f t="shared" si="83"/>
        <v>-71.89</v>
      </c>
      <c r="O2675" s="461"/>
    </row>
    <row r="2676" s="419" customFormat="1" customHeight="1" spans="1:15">
      <c r="A2676" s="443" t="s">
        <v>6030</v>
      </c>
      <c r="B2676" s="444" t="s">
        <v>6031</v>
      </c>
      <c r="C2676" s="445"/>
      <c r="D2676" s="446" t="s">
        <v>679</v>
      </c>
      <c r="E2676" s="446" t="s">
        <v>685</v>
      </c>
      <c r="F2676" s="446" t="s">
        <v>671</v>
      </c>
      <c r="G2676" s="447">
        <v>1</v>
      </c>
      <c r="H2676" s="448">
        <v>423.41</v>
      </c>
      <c r="I2676" s="447">
        <v>423.41</v>
      </c>
      <c r="J2676" s="460">
        <v>1</v>
      </c>
      <c r="K2676" s="448">
        <v>46.07</v>
      </c>
      <c r="L2676" s="448">
        <v>46.07</v>
      </c>
      <c r="M2676" s="448">
        <f t="shared" si="82"/>
        <v>-377.34</v>
      </c>
      <c r="N2676" s="448">
        <f t="shared" si="83"/>
        <v>-89.12</v>
      </c>
      <c r="O2676" s="461"/>
    </row>
    <row r="2677" s="419" customFormat="1" customHeight="1" spans="1:15">
      <c r="A2677" s="443" t="s">
        <v>6032</v>
      </c>
      <c r="B2677" s="444" t="s">
        <v>6033</v>
      </c>
      <c r="C2677" s="445"/>
      <c r="D2677" s="446" t="s">
        <v>679</v>
      </c>
      <c r="E2677" s="446" t="s">
        <v>685</v>
      </c>
      <c r="F2677" s="446" t="s">
        <v>671</v>
      </c>
      <c r="G2677" s="447">
        <v>1</v>
      </c>
      <c r="H2677" s="448">
        <v>743.59</v>
      </c>
      <c r="I2677" s="447">
        <v>743.59</v>
      </c>
      <c r="J2677" s="460">
        <v>1</v>
      </c>
      <c r="K2677" s="448">
        <v>80.9</v>
      </c>
      <c r="L2677" s="448">
        <v>80.9</v>
      </c>
      <c r="M2677" s="448">
        <f t="shared" si="82"/>
        <v>-662.69</v>
      </c>
      <c r="N2677" s="448">
        <f t="shared" si="83"/>
        <v>-89.12</v>
      </c>
      <c r="O2677" s="461"/>
    </row>
    <row r="2678" s="419" customFormat="1" customHeight="1" spans="1:15">
      <c r="A2678" s="443" t="s">
        <v>6034</v>
      </c>
      <c r="B2678" s="444" t="s">
        <v>6035</v>
      </c>
      <c r="C2678" s="445"/>
      <c r="D2678" s="446" t="s">
        <v>679</v>
      </c>
      <c r="E2678" s="446" t="s">
        <v>685</v>
      </c>
      <c r="F2678" s="446" t="s">
        <v>671</v>
      </c>
      <c r="G2678" s="447">
        <v>1</v>
      </c>
      <c r="H2678" s="448">
        <v>844.82</v>
      </c>
      <c r="I2678" s="447">
        <v>844.82</v>
      </c>
      <c r="J2678" s="460">
        <v>1</v>
      </c>
      <c r="K2678" s="448">
        <v>91.92</v>
      </c>
      <c r="L2678" s="448">
        <v>91.92</v>
      </c>
      <c r="M2678" s="448">
        <f t="shared" si="82"/>
        <v>-752.9</v>
      </c>
      <c r="N2678" s="448">
        <f t="shared" si="83"/>
        <v>-89.12</v>
      </c>
      <c r="O2678" s="461"/>
    </row>
    <row r="2679" s="419" customFormat="1" customHeight="1" spans="1:15">
      <c r="A2679" s="443" t="s">
        <v>6036</v>
      </c>
      <c r="B2679" s="444" t="s">
        <v>6037</v>
      </c>
      <c r="C2679" s="445"/>
      <c r="D2679" s="446" t="s">
        <v>679</v>
      </c>
      <c r="E2679" s="446" t="s">
        <v>672</v>
      </c>
      <c r="F2679" s="446" t="s">
        <v>671</v>
      </c>
      <c r="G2679" s="447">
        <v>10</v>
      </c>
      <c r="H2679" s="448">
        <v>867.26</v>
      </c>
      <c r="I2679" s="447">
        <v>8672.57</v>
      </c>
      <c r="J2679" s="460">
        <v>10</v>
      </c>
      <c r="K2679" s="448">
        <v>243.75</v>
      </c>
      <c r="L2679" s="448">
        <v>2437.5</v>
      </c>
      <c r="M2679" s="448">
        <f t="shared" si="82"/>
        <v>-6235.07</v>
      </c>
      <c r="N2679" s="448">
        <f t="shared" si="83"/>
        <v>-71.89</v>
      </c>
      <c r="O2679" s="461"/>
    </row>
    <row r="2680" s="419" customFormat="1" customHeight="1" spans="1:15">
      <c r="A2680" s="443" t="s">
        <v>6038</v>
      </c>
      <c r="B2680" s="444" t="s">
        <v>6039</v>
      </c>
      <c r="C2680" s="445"/>
      <c r="D2680" s="446" t="s">
        <v>698</v>
      </c>
      <c r="E2680" s="446" t="s">
        <v>685</v>
      </c>
      <c r="F2680" s="446" t="s">
        <v>671</v>
      </c>
      <c r="G2680" s="447">
        <v>1</v>
      </c>
      <c r="H2680" s="448">
        <v>162.39</v>
      </c>
      <c r="I2680" s="447">
        <v>162.39</v>
      </c>
      <c r="J2680" s="460">
        <v>1</v>
      </c>
      <c r="K2680" s="448">
        <v>17.67</v>
      </c>
      <c r="L2680" s="448">
        <v>17.67</v>
      </c>
      <c r="M2680" s="448">
        <f t="shared" si="82"/>
        <v>-144.72</v>
      </c>
      <c r="N2680" s="448">
        <f t="shared" si="83"/>
        <v>-89.12</v>
      </c>
      <c r="O2680" s="461"/>
    </row>
    <row r="2681" s="419" customFormat="1" customHeight="1" spans="1:15">
      <c r="A2681" s="443" t="s">
        <v>6040</v>
      </c>
      <c r="B2681" s="444" t="s">
        <v>6041</v>
      </c>
      <c r="C2681" s="445"/>
      <c r="D2681" s="446" t="s">
        <v>698</v>
      </c>
      <c r="E2681" s="446" t="s">
        <v>685</v>
      </c>
      <c r="F2681" s="446" t="s">
        <v>671</v>
      </c>
      <c r="G2681" s="447">
        <v>1</v>
      </c>
      <c r="H2681" s="448">
        <v>111.11</v>
      </c>
      <c r="I2681" s="447">
        <v>111.11</v>
      </c>
      <c r="J2681" s="460">
        <v>1</v>
      </c>
      <c r="K2681" s="448">
        <v>12.09</v>
      </c>
      <c r="L2681" s="448">
        <v>12.09</v>
      </c>
      <c r="M2681" s="448">
        <f t="shared" si="82"/>
        <v>-99.02</v>
      </c>
      <c r="N2681" s="448">
        <f t="shared" si="83"/>
        <v>-89.12</v>
      </c>
      <c r="O2681" s="461"/>
    </row>
    <row r="2682" s="419" customFormat="1" customHeight="1" spans="1:15">
      <c r="A2682" s="443" t="s">
        <v>6042</v>
      </c>
      <c r="B2682" s="444" t="s">
        <v>6043</v>
      </c>
      <c r="C2682" s="445"/>
      <c r="D2682" s="446" t="s">
        <v>679</v>
      </c>
      <c r="E2682" s="446" t="s">
        <v>685</v>
      </c>
      <c r="F2682" s="446" t="s">
        <v>671</v>
      </c>
      <c r="G2682" s="447">
        <v>2</v>
      </c>
      <c r="H2682" s="448">
        <v>92.95</v>
      </c>
      <c r="I2682" s="447">
        <v>185.89</v>
      </c>
      <c r="J2682" s="460">
        <v>2</v>
      </c>
      <c r="K2682" s="448">
        <v>10.11</v>
      </c>
      <c r="L2682" s="448">
        <v>20.22</v>
      </c>
      <c r="M2682" s="448">
        <f t="shared" si="82"/>
        <v>-165.67</v>
      </c>
      <c r="N2682" s="448">
        <f t="shared" si="83"/>
        <v>-89.12</v>
      </c>
      <c r="O2682" s="461"/>
    </row>
    <row r="2683" s="419" customFormat="1" customHeight="1" spans="1:15">
      <c r="A2683" s="443" t="s">
        <v>6044</v>
      </c>
      <c r="B2683" s="444" t="s">
        <v>6045</v>
      </c>
      <c r="C2683" s="445"/>
      <c r="D2683" s="446" t="s">
        <v>679</v>
      </c>
      <c r="E2683" s="446" t="s">
        <v>685</v>
      </c>
      <c r="F2683" s="446" t="s">
        <v>671</v>
      </c>
      <c r="G2683" s="447">
        <v>1</v>
      </c>
      <c r="H2683" s="448">
        <v>931.03</v>
      </c>
      <c r="I2683" s="447">
        <v>931.03</v>
      </c>
      <c r="J2683" s="460">
        <v>1</v>
      </c>
      <c r="K2683" s="448">
        <v>101.3</v>
      </c>
      <c r="L2683" s="448">
        <v>101.3</v>
      </c>
      <c r="M2683" s="448">
        <f t="shared" si="82"/>
        <v>-829.73</v>
      </c>
      <c r="N2683" s="448">
        <f t="shared" si="83"/>
        <v>-89.12</v>
      </c>
      <c r="O2683" s="461"/>
    </row>
    <row r="2684" s="419" customFormat="1" customHeight="1" spans="1:15">
      <c r="A2684" s="443" t="s">
        <v>6046</v>
      </c>
      <c r="B2684" s="444" t="s">
        <v>6047</v>
      </c>
      <c r="C2684" s="445"/>
      <c r="D2684" s="446" t="s">
        <v>679</v>
      </c>
      <c r="E2684" s="446" t="s">
        <v>685</v>
      </c>
      <c r="F2684" s="446" t="s">
        <v>671</v>
      </c>
      <c r="G2684" s="447">
        <v>2</v>
      </c>
      <c r="H2684" s="448">
        <v>1034.49</v>
      </c>
      <c r="I2684" s="447">
        <v>2068.97</v>
      </c>
      <c r="J2684" s="460">
        <v>2</v>
      </c>
      <c r="K2684" s="448">
        <v>112.55</v>
      </c>
      <c r="L2684" s="448">
        <v>225.1</v>
      </c>
      <c r="M2684" s="448">
        <f t="shared" si="82"/>
        <v>-1843.87</v>
      </c>
      <c r="N2684" s="448">
        <f t="shared" si="83"/>
        <v>-89.12</v>
      </c>
      <c r="O2684" s="461"/>
    </row>
    <row r="2685" s="419" customFormat="1" customHeight="1" spans="1:15">
      <c r="A2685" s="443" t="s">
        <v>6048</v>
      </c>
      <c r="B2685" s="444" t="s">
        <v>6049</v>
      </c>
      <c r="C2685" s="445"/>
      <c r="D2685" s="446" t="s">
        <v>679</v>
      </c>
      <c r="E2685" s="446" t="s">
        <v>685</v>
      </c>
      <c r="F2685" s="446" t="s">
        <v>671</v>
      </c>
      <c r="G2685" s="447">
        <v>1</v>
      </c>
      <c r="H2685" s="448">
        <v>853.45</v>
      </c>
      <c r="I2685" s="447">
        <v>853.45</v>
      </c>
      <c r="J2685" s="460">
        <v>1</v>
      </c>
      <c r="K2685" s="448">
        <v>92.86</v>
      </c>
      <c r="L2685" s="448">
        <v>92.86</v>
      </c>
      <c r="M2685" s="448">
        <f t="shared" si="82"/>
        <v>-760.59</v>
      </c>
      <c r="N2685" s="448">
        <f t="shared" si="83"/>
        <v>-89.12</v>
      </c>
      <c r="O2685" s="461"/>
    </row>
    <row r="2686" s="419" customFormat="1" customHeight="1" spans="1:15">
      <c r="A2686" s="443" t="s">
        <v>6050</v>
      </c>
      <c r="B2686" s="444" t="s">
        <v>6051</v>
      </c>
      <c r="C2686" s="445"/>
      <c r="D2686" s="446" t="s">
        <v>698</v>
      </c>
      <c r="E2686" s="446" t="s">
        <v>685</v>
      </c>
      <c r="F2686" s="446" t="s">
        <v>671</v>
      </c>
      <c r="G2686" s="447">
        <v>1</v>
      </c>
      <c r="H2686" s="448">
        <v>13076.92</v>
      </c>
      <c r="I2686" s="447">
        <v>13076.92</v>
      </c>
      <c r="J2686" s="460">
        <v>1</v>
      </c>
      <c r="K2686" s="448">
        <v>1422.77</v>
      </c>
      <c r="L2686" s="448">
        <v>1422.77</v>
      </c>
      <c r="M2686" s="448">
        <f t="shared" si="82"/>
        <v>-11654.15</v>
      </c>
      <c r="N2686" s="448">
        <f t="shared" si="83"/>
        <v>-89.12</v>
      </c>
      <c r="O2686" s="461"/>
    </row>
    <row r="2687" s="419" customFormat="1" customHeight="1" spans="1:15">
      <c r="A2687" s="443" t="s">
        <v>6052</v>
      </c>
      <c r="B2687" s="444" t="s">
        <v>6053</v>
      </c>
      <c r="C2687" s="445"/>
      <c r="D2687" s="446" t="s">
        <v>679</v>
      </c>
      <c r="E2687" s="446" t="s">
        <v>672</v>
      </c>
      <c r="F2687" s="446" t="s">
        <v>671</v>
      </c>
      <c r="G2687" s="447">
        <v>17</v>
      </c>
      <c r="H2687" s="448">
        <v>867.26</v>
      </c>
      <c r="I2687" s="447">
        <v>14743.36</v>
      </c>
      <c r="J2687" s="460">
        <v>17</v>
      </c>
      <c r="K2687" s="448">
        <v>243.75</v>
      </c>
      <c r="L2687" s="448">
        <v>4143.75</v>
      </c>
      <c r="M2687" s="448">
        <f t="shared" si="82"/>
        <v>-10599.61</v>
      </c>
      <c r="N2687" s="448">
        <f t="shared" si="83"/>
        <v>-71.89</v>
      </c>
      <c r="O2687" s="461"/>
    </row>
    <row r="2688" s="419" customFormat="1" customHeight="1" spans="1:15">
      <c r="A2688" s="443" t="s">
        <v>6054</v>
      </c>
      <c r="B2688" s="444" t="s">
        <v>6055</v>
      </c>
      <c r="C2688" s="445"/>
      <c r="D2688" s="446" t="s">
        <v>679</v>
      </c>
      <c r="E2688" s="446" t="s">
        <v>685</v>
      </c>
      <c r="F2688" s="446" t="s">
        <v>671</v>
      </c>
      <c r="G2688" s="447">
        <v>6</v>
      </c>
      <c r="H2688" s="448">
        <v>165.06</v>
      </c>
      <c r="I2688" s="447">
        <v>990.38</v>
      </c>
      <c r="J2688" s="460">
        <v>6</v>
      </c>
      <c r="K2688" s="448">
        <v>17.96</v>
      </c>
      <c r="L2688" s="448">
        <v>107.76</v>
      </c>
      <c r="M2688" s="448">
        <f t="shared" si="82"/>
        <v>-882.62</v>
      </c>
      <c r="N2688" s="448">
        <f t="shared" si="83"/>
        <v>-89.12</v>
      </c>
      <c r="O2688" s="461"/>
    </row>
    <row r="2689" s="419" customFormat="1" customHeight="1" spans="1:15">
      <c r="A2689" s="443" t="s">
        <v>6056</v>
      </c>
      <c r="B2689" s="444" t="s">
        <v>6057</v>
      </c>
      <c r="C2689" s="445"/>
      <c r="D2689" s="446" t="s">
        <v>679</v>
      </c>
      <c r="E2689" s="446" t="s">
        <v>685</v>
      </c>
      <c r="F2689" s="446" t="s">
        <v>671</v>
      </c>
      <c r="G2689" s="447">
        <v>2</v>
      </c>
      <c r="H2689" s="448">
        <v>166.67</v>
      </c>
      <c r="I2689" s="447">
        <v>333.33</v>
      </c>
      <c r="J2689" s="460">
        <v>2</v>
      </c>
      <c r="K2689" s="448">
        <v>18.13</v>
      </c>
      <c r="L2689" s="448">
        <v>36.26</v>
      </c>
      <c r="M2689" s="448">
        <f t="shared" si="82"/>
        <v>-297.07</v>
      </c>
      <c r="N2689" s="448">
        <f t="shared" si="83"/>
        <v>-89.12</v>
      </c>
      <c r="O2689" s="461"/>
    </row>
    <row r="2690" s="419" customFormat="1" customHeight="1" spans="1:15">
      <c r="A2690" s="443" t="s">
        <v>6058</v>
      </c>
      <c r="B2690" s="444" t="s">
        <v>6059</v>
      </c>
      <c r="C2690" s="445"/>
      <c r="D2690" s="446" t="s">
        <v>679</v>
      </c>
      <c r="E2690" s="446" t="s">
        <v>685</v>
      </c>
      <c r="F2690" s="446" t="s">
        <v>671</v>
      </c>
      <c r="G2690" s="447">
        <v>21</v>
      </c>
      <c r="H2690" s="448">
        <v>71.14</v>
      </c>
      <c r="I2690" s="447">
        <v>1493.87</v>
      </c>
      <c r="J2690" s="460">
        <v>21</v>
      </c>
      <c r="K2690" s="448">
        <v>7.74</v>
      </c>
      <c r="L2690" s="448">
        <v>162.54</v>
      </c>
      <c r="M2690" s="448">
        <f t="shared" si="82"/>
        <v>-1331.33</v>
      </c>
      <c r="N2690" s="448">
        <f t="shared" si="83"/>
        <v>-89.12</v>
      </c>
      <c r="O2690" s="461"/>
    </row>
    <row r="2691" s="419" customFormat="1" customHeight="1" spans="1:15">
      <c r="A2691" s="443" t="s">
        <v>6060</v>
      </c>
      <c r="B2691" s="444" t="s">
        <v>6061</v>
      </c>
      <c r="C2691" s="445"/>
      <c r="D2691" s="446" t="s">
        <v>684</v>
      </c>
      <c r="E2691" s="446" t="s">
        <v>685</v>
      </c>
      <c r="F2691" s="446" t="s">
        <v>671</v>
      </c>
      <c r="G2691" s="447">
        <v>1</v>
      </c>
      <c r="H2691" s="448">
        <v>3384.62</v>
      </c>
      <c r="I2691" s="447">
        <v>3384.62</v>
      </c>
      <c r="J2691" s="460">
        <v>1</v>
      </c>
      <c r="K2691" s="448">
        <v>368.25</v>
      </c>
      <c r="L2691" s="448">
        <v>368.25</v>
      </c>
      <c r="M2691" s="448">
        <f t="shared" si="82"/>
        <v>-3016.37</v>
      </c>
      <c r="N2691" s="448">
        <f t="shared" si="83"/>
        <v>-89.12</v>
      </c>
      <c r="O2691" s="461"/>
    </row>
    <row r="2692" s="419" customFormat="1" customHeight="1" spans="1:15">
      <c r="A2692" s="443" t="s">
        <v>6062</v>
      </c>
      <c r="B2692" s="444" t="s">
        <v>6063</v>
      </c>
      <c r="C2692" s="445"/>
      <c r="D2692" s="446" t="s">
        <v>679</v>
      </c>
      <c r="E2692" s="446" t="s">
        <v>685</v>
      </c>
      <c r="F2692" s="446" t="s">
        <v>671</v>
      </c>
      <c r="G2692" s="447">
        <v>3</v>
      </c>
      <c r="H2692" s="448">
        <v>52.71</v>
      </c>
      <c r="I2692" s="447">
        <v>158.12</v>
      </c>
      <c r="J2692" s="460">
        <v>3</v>
      </c>
      <c r="K2692" s="448">
        <v>5.74</v>
      </c>
      <c r="L2692" s="448">
        <v>17.22</v>
      </c>
      <c r="M2692" s="448">
        <f t="shared" si="82"/>
        <v>-140.9</v>
      </c>
      <c r="N2692" s="448">
        <f t="shared" si="83"/>
        <v>-89.11</v>
      </c>
      <c r="O2692" s="461"/>
    </row>
    <row r="2693" s="419" customFormat="1" customHeight="1" spans="1:15">
      <c r="A2693" s="443" t="s">
        <v>6064</v>
      </c>
      <c r="B2693" s="444" t="s">
        <v>6065</v>
      </c>
      <c r="C2693" s="445"/>
      <c r="D2693" s="446" t="s">
        <v>679</v>
      </c>
      <c r="E2693" s="446" t="s">
        <v>685</v>
      </c>
      <c r="F2693" s="446" t="s">
        <v>671</v>
      </c>
      <c r="G2693" s="447">
        <v>3</v>
      </c>
      <c r="H2693" s="448">
        <v>79.65</v>
      </c>
      <c r="I2693" s="447">
        <v>238.94</v>
      </c>
      <c r="J2693" s="460">
        <v>3</v>
      </c>
      <c r="K2693" s="448">
        <v>8.67</v>
      </c>
      <c r="L2693" s="448">
        <v>26.01</v>
      </c>
      <c r="M2693" s="448">
        <f t="shared" si="82"/>
        <v>-212.93</v>
      </c>
      <c r="N2693" s="448">
        <f t="shared" si="83"/>
        <v>-89.11</v>
      </c>
      <c r="O2693" s="461"/>
    </row>
    <row r="2694" s="419" customFormat="1" customHeight="1" spans="1:15">
      <c r="A2694" s="443" t="s">
        <v>6066</v>
      </c>
      <c r="B2694" s="444" t="s">
        <v>6067</v>
      </c>
      <c r="C2694" s="445"/>
      <c r="D2694" s="446" t="s">
        <v>679</v>
      </c>
      <c r="E2694" s="446" t="s">
        <v>685</v>
      </c>
      <c r="F2694" s="446" t="s">
        <v>671</v>
      </c>
      <c r="G2694" s="447">
        <v>1</v>
      </c>
      <c r="H2694" s="448">
        <v>222.22</v>
      </c>
      <c r="I2694" s="447">
        <v>222.22</v>
      </c>
      <c r="J2694" s="460">
        <v>1</v>
      </c>
      <c r="K2694" s="448">
        <v>24.18</v>
      </c>
      <c r="L2694" s="448">
        <v>24.18</v>
      </c>
      <c r="M2694" s="448">
        <f t="shared" si="82"/>
        <v>-198.04</v>
      </c>
      <c r="N2694" s="448">
        <f t="shared" si="83"/>
        <v>-89.12</v>
      </c>
      <c r="O2694" s="461"/>
    </row>
    <row r="2695" s="419" customFormat="1" customHeight="1" spans="1:15">
      <c r="A2695" s="443" t="s">
        <v>6068</v>
      </c>
      <c r="B2695" s="444" t="s">
        <v>6069</v>
      </c>
      <c r="C2695" s="445"/>
      <c r="D2695" s="446" t="s">
        <v>679</v>
      </c>
      <c r="E2695" s="446" t="s">
        <v>672</v>
      </c>
      <c r="F2695" s="446" t="s">
        <v>671</v>
      </c>
      <c r="G2695" s="447">
        <v>47</v>
      </c>
      <c r="H2695" s="448">
        <v>15.68</v>
      </c>
      <c r="I2695" s="447">
        <v>737.11</v>
      </c>
      <c r="J2695" s="460">
        <v>47</v>
      </c>
      <c r="K2695" s="448">
        <v>4.41</v>
      </c>
      <c r="L2695" s="448">
        <v>207.27</v>
      </c>
      <c r="M2695" s="448">
        <f t="shared" si="82"/>
        <v>-529.84</v>
      </c>
      <c r="N2695" s="448">
        <f t="shared" si="83"/>
        <v>-71.88</v>
      </c>
      <c r="O2695" s="461"/>
    </row>
    <row r="2696" s="419" customFormat="1" customHeight="1" spans="1:15">
      <c r="A2696" s="443" t="s">
        <v>6070</v>
      </c>
      <c r="B2696" s="444" t="s">
        <v>6071</v>
      </c>
      <c r="C2696" s="445"/>
      <c r="D2696" s="446" t="s">
        <v>679</v>
      </c>
      <c r="E2696" s="446" t="s">
        <v>685</v>
      </c>
      <c r="F2696" s="446" t="s">
        <v>671</v>
      </c>
      <c r="G2696" s="447">
        <v>5</v>
      </c>
      <c r="H2696" s="448">
        <v>5</v>
      </c>
      <c r="I2696" s="447">
        <v>25</v>
      </c>
      <c r="J2696" s="460">
        <v>5</v>
      </c>
      <c r="K2696" s="448">
        <v>0.54</v>
      </c>
      <c r="L2696" s="448">
        <v>2.7</v>
      </c>
      <c r="M2696" s="448">
        <f t="shared" ref="M2696:M2759" si="84">L2696-I2696</f>
        <v>-22.3</v>
      </c>
      <c r="N2696" s="448">
        <f t="shared" ref="N2696:N2759" si="85">IF(I2696=0,0,ROUND(M2696/I2696*100,2))</f>
        <v>-89.2</v>
      </c>
      <c r="O2696" s="461"/>
    </row>
    <row r="2697" s="419" customFormat="1" customHeight="1" spans="1:15">
      <c r="A2697" s="443" t="s">
        <v>6072</v>
      </c>
      <c r="B2697" s="444" t="s">
        <v>6073</v>
      </c>
      <c r="C2697" s="445"/>
      <c r="D2697" s="446" t="s">
        <v>679</v>
      </c>
      <c r="E2697" s="446" t="s">
        <v>685</v>
      </c>
      <c r="F2697" s="446" t="s">
        <v>671</v>
      </c>
      <c r="G2697" s="447">
        <v>8</v>
      </c>
      <c r="H2697" s="448">
        <v>10</v>
      </c>
      <c r="I2697" s="447">
        <v>80</v>
      </c>
      <c r="J2697" s="460">
        <v>8</v>
      </c>
      <c r="K2697" s="448">
        <v>1.09</v>
      </c>
      <c r="L2697" s="448">
        <v>8.72</v>
      </c>
      <c r="M2697" s="448">
        <f t="shared" si="84"/>
        <v>-71.28</v>
      </c>
      <c r="N2697" s="448">
        <f t="shared" si="85"/>
        <v>-89.1</v>
      </c>
      <c r="O2697" s="461"/>
    </row>
    <row r="2698" s="419" customFormat="1" customHeight="1" spans="1:15">
      <c r="A2698" s="443" t="s">
        <v>6074</v>
      </c>
      <c r="B2698" s="444" t="s">
        <v>6075</v>
      </c>
      <c r="C2698" s="445"/>
      <c r="D2698" s="446" t="s">
        <v>679</v>
      </c>
      <c r="E2698" s="446" t="s">
        <v>685</v>
      </c>
      <c r="F2698" s="446" t="s">
        <v>671</v>
      </c>
      <c r="G2698" s="447">
        <v>4</v>
      </c>
      <c r="H2698" s="448">
        <v>10</v>
      </c>
      <c r="I2698" s="447">
        <v>40</v>
      </c>
      <c r="J2698" s="460">
        <v>4</v>
      </c>
      <c r="K2698" s="448">
        <v>1.09</v>
      </c>
      <c r="L2698" s="448">
        <v>4.36</v>
      </c>
      <c r="M2698" s="448">
        <f t="shared" si="84"/>
        <v>-35.64</v>
      </c>
      <c r="N2698" s="448">
        <f t="shared" si="85"/>
        <v>-89.1</v>
      </c>
      <c r="O2698" s="461"/>
    </row>
    <row r="2699" s="419" customFormat="1" customHeight="1" spans="1:15">
      <c r="A2699" s="443" t="s">
        <v>6076</v>
      </c>
      <c r="B2699" s="444" t="s">
        <v>6077</v>
      </c>
      <c r="C2699" s="445"/>
      <c r="D2699" s="446" t="s">
        <v>679</v>
      </c>
      <c r="E2699" s="446" t="s">
        <v>685</v>
      </c>
      <c r="F2699" s="446" t="s">
        <v>671</v>
      </c>
      <c r="G2699" s="447">
        <v>3</v>
      </c>
      <c r="H2699" s="448">
        <v>10</v>
      </c>
      <c r="I2699" s="447">
        <v>30</v>
      </c>
      <c r="J2699" s="460">
        <v>3</v>
      </c>
      <c r="K2699" s="448">
        <v>1.09</v>
      </c>
      <c r="L2699" s="448">
        <v>3.27</v>
      </c>
      <c r="M2699" s="448">
        <f t="shared" si="84"/>
        <v>-26.73</v>
      </c>
      <c r="N2699" s="448">
        <f t="shared" si="85"/>
        <v>-89.1</v>
      </c>
      <c r="O2699" s="461"/>
    </row>
    <row r="2700" s="419" customFormat="1" customHeight="1" spans="1:15">
      <c r="A2700" s="443" t="s">
        <v>6078</v>
      </c>
      <c r="B2700" s="444" t="s">
        <v>6079</v>
      </c>
      <c r="C2700" s="445"/>
      <c r="D2700" s="446" t="s">
        <v>679</v>
      </c>
      <c r="E2700" s="446" t="s">
        <v>685</v>
      </c>
      <c r="F2700" s="446" t="s">
        <v>671</v>
      </c>
      <c r="G2700" s="447">
        <v>2</v>
      </c>
      <c r="H2700" s="448">
        <v>10</v>
      </c>
      <c r="I2700" s="447">
        <v>20</v>
      </c>
      <c r="J2700" s="460">
        <v>2</v>
      </c>
      <c r="K2700" s="448">
        <v>1.09</v>
      </c>
      <c r="L2700" s="448">
        <v>2.18</v>
      </c>
      <c r="M2700" s="448">
        <f t="shared" si="84"/>
        <v>-17.82</v>
      </c>
      <c r="N2700" s="448">
        <f t="shared" si="85"/>
        <v>-89.1</v>
      </c>
      <c r="O2700" s="461"/>
    </row>
    <row r="2701" s="419" customFormat="1" customHeight="1" spans="1:15">
      <c r="A2701" s="443" t="s">
        <v>6080</v>
      </c>
      <c r="B2701" s="444" t="s">
        <v>6081</v>
      </c>
      <c r="C2701" s="445"/>
      <c r="D2701" s="446" t="s">
        <v>679</v>
      </c>
      <c r="E2701" s="446" t="s">
        <v>685</v>
      </c>
      <c r="F2701" s="446" t="s">
        <v>671</v>
      </c>
      <c r="G2701" s="447">
        <v>124</v>
      </c>
      <c r="H2701" s="448">
        <v>10</v>
      </c>
      <c r="I2701" s="447">
        <v>1240</v>
      </c>
      <c r="J2701" s="460">
        <v>124</v>
      </c>
      <c r="K2701" s="448">
        <v>1.09</v>
      </c>
      <c r="L2701" s="448">
        <v>135.16</v>
      </c>
      <c r="M2701" s="448">
        <f t="shared" si="84"/>
        <v>-1104.84</v>
      </c>
      <c r="N2701" s="448">
        <f t="shared" si="85"/>
        <v>-89.1</v>
      </c>
      <c r="O2701" s="461"/>
    </row>
    <row r="2702" s="419" customFormat="1" customHeight="1" spans="1:15">
      <c r="A2702" s="443" t="s">
        <v>6082</v>
      </c>
      <c r="B2702" s="444" t="s">
        <v>6083</v>
      </c>
      <c r="C2702" s="445"/>
      <c r="D2702" s="446" t="s">
        <v>679</v>
      </c>
      <c r="E2702" s="446" t="s">
        <v>685</v>
      </c>
      <c r="F2702" s="446" t="s">
        <v>671</v>
      </c>
      <c r="G2702" s="447">
        <v>40</v>
      </c>
      <c r="H2702" s="448">
        <v>10</v>
      </c>
      <c r="I2702" s="447">
        <v>400</v>
      </c>
      <c r="J2702" s="460">
        <v>40</v>
      </c>
      <c r="K2702" s="448">
        <v>1.09</v>
      </c>
      <c r="L2702" s="448">
        <v>43.6</v>
      </c>
      <c r="M2702" s="448">
        <f t="shared" si="84"/>
        <v>-356.4</v>
      </c>
      <c r="N2702" s="448">
        <f t="shared" si="85"/>
        <v>-89.1</v>
      </c>
      <c r="O2702" s="461"/>
    </row>
    <row r="2703" s="419" customFormat="1" customHeight="1" spans="1:15">
      <c r="A2703" s="443" t="s">
        <v>6084</v>
      </c>
      <c r="B2703" s="444" t="s">
        <v>6085</v>
      </c>
      <c r="C2703" s="445"/>
      <c r="D2703" s="446" t="s">
        <v>703</v>
      </c>
      <c r="E2703" s="446" t="s">
        <v>685</v>
      </c>
      <c r="F2703" s="446" t="s">
        <v>671</v>
      </c>
      <c r="G2703" s="447">
        <v>2</v>
      </c>
      <c r="H2703" s="448">
        <v>1</v>
      </c>
      <c r="I2703" s="447">
        <v>2</v>
      </c>
      <c r="J2703" s="460">
        <v>2</v>
      </c>
      <c r="K2703" s="448">
        <v>0.11</v>
      </c>
      <c r="L2703" s="448">
        <v>0.22</v>
      </c>
      <c r="M2703" s="448">
        <f t="shared" si="84"/>
        <v>-1.78</v>
      </c>
      <c r="N2703" s="448">
        <f t="shared" si="85"/>
        <v>-89</v>
      </c>
      <c r="O2703" s="461"/>
    </row>
    <row r="2704" s="419" customFormat="1" customHeight="1" spans="1:15">
      <c r="A2704" s="443" t="s">
        <v>6086</v>
      </c>
      <c r="B2704" s="444" t="s">
        <v>6087</v>
      </c>
      <c r="C2704" s="445"/>
      <c r="D2704" s="446" t="s">
        <v>703</v>
      </c>
      <c r="E2704" s="446" t="s">
        <v>685</v>
      </c>
      <c r="F2704" s="446" t="s">
        <v>671</v>
      </c>
      <c r="G2704" s="447">
        <v>3</v>
      </c>
      <c r="H2704" s="448">
        <v>1</v>
      </c>
      <c r="I2704" s="447">
        <v>3</v>
      </c>
      <c r="J2704" s="460">
        <v>3</v>
      </c>
      <c r="K2704" s="448">
        <v>0.11</v>
      </c>
      <c r="L2704" s="448">
        <v>0.33</v>
      </c>
      <c r="M2704" s="448">
        <f t="shared" si="84"/>
        <v>-2.67</v>
      </c>
      <c r="N2704" s="448">
        <f t="shared" si="85"/>
        <v>-89</v>
      </c>
      <c r="O2704" s="461"/>
    </row>
    <row r="2705" s="419" customFormat="1" customHeight="1" spans="1:15">
      <c r="A2705" s="443" t="s">
        <v>6088</v>
      </c>
      <c r="B2705" s="444" t="s">
        <v>6089</v>
      </c>
      <c r="C2705" s="445"/>
      <c r="D2705" s="446" t="s">
        <v>703</v>
      </c>
      <c r="E2705" s="446" t="s">
        <v>685</v>
      </c>
      <c r="F2705" s="446" t="s">
        <v>671</v>
      </c>
      <c r="G2705" s="447">
        <v>8</v>
      </c>
      <c r="H2705" s="448">
        <v>247.79</v>
      </c>
      <c r="I2705" s="447">
        <v>1982.3</v>
      </c>
      <c r="J2705" s="460">
        <v>8</v>
      </c>
      <c r="K2705" s="448">
        <v>26.96</v>
      </c>
      <c r="L2705" s="448">
        <v>215.68</v>
      </c>
      <c r="M2705" s="448">
        <f t="shared" si="84"/>
        <v>-1766.62</v>
      </c>
      <c r="N2705" s="448">
        <f t="shared" si="85"/>
        <v>-89.12</v>
      </c>
      <c r="O2705" s="461"/>
    </row>
    <row r="2706" s="419" customFormat="1" customHeight="1" spans="1:15">
      <c r="A2706" s="443" t="s">
        <v>6090</v>
      </c>
      <c r="B2706" s="444" t="s">
        <v>6091</v>
      </c>
      <c r="C2706" s="445"/>
      <c r="D2706" s="446" t="s">
        <v>679</v>
      </c>
      <c r="E2706" s="446" t="s">
        <v>685</v>
      </c>
      <c r="F2706" s="446" t="s">
        <v>671</v>
      </c>
      <c r="G2706" s="447">
        <v>55</v>
      </c>
      <c r="H2706" s="448">
        <v>17.09</v>
      </c>
      <c r="I2706" s="447">
        <v>940.17</v>
      </c>
      <c r="J2706" s="460">
        <v>55</v>
      </c>
      <c r="K2706" s="448">
        <v>1.86</v>
      </c>
      <c r="L2706" s="448">
        <v>102.3</v>
      </c>
      <c r="M2706" s="448">
        <f t="shared" si="84"/>
        <v>-837.87</v>
      </c>
      <c r="N2706" s="448">
        <f t="shared" si="85"/>
        <v>-89.12</v>
      </c>
      <c r="O2706" s="461"/>
    </row>
    <row r="2707" s="419" customFormat="1" customHeight="1" spans="1:15">
      <c r="A2707" s="443" t="s">
        <v>6092</v>
      </c>
      <c r="B2707" s="444" t="s">
        <v>6093</v>
      </c>
      <c r="C2707" s="445"/>
      <c r="D2707" s="446" t="s">
        <v>679</v>
      </c>
      <c r="E2707" s="446" t="s">
        <v>685</v>
      </c>
      <c r="F2707" s="446" t="s">
        <v>671</v>
      </c>
      <c r="G2707" s="447">
        <v>91</v>
      </c>
      <c r="H2707" s="448">
        <v>2.68</v>
      </c>
      <c r="I2707" s="447">
        <v>243.48</v>
      </c>
      <c r="J2707" s="460">
        <v>91</v>
      </c>
      <c r="K2707" s="448">
        <v>0.29</v>
      </c>
      <c r="L2707" s="448">
        <v>26.39</v>
      </c>
      <c r="M2707" s="448">
        <f t="shared" si="84"/>
        <v>-217.09</v>
      </c>
      <c r="N2707" s="448">
        <f t="shared" si="85"/>
        <v>-89.16</v>
      </c>
      <c r="O2707" s="461"/>
    </row>
    <row r="2708" s="419" customFormat="1" customHeight="1" spans="1:15">
      <c r="A2708" s="443" t="s">
        <v>6094</v>
      </c>
      <c r="B2708" s="444" t="s">
        <v>6095</v>
      </c>
      <c r="C2708" s="445"/>
      <c r="D2708" s="446" t="s">
        <v>679</v>
      </c>
      <c r="E2708" s="446" t="s">
        <v>685</v>
      </c>
      <c r="F2708" s="446" t="s">
        <v>671</v>
      </c>
      <c r="G2708" s="447">
        <v>13</v>
      </c>
      <c r="H2708" s="448">
        <v>0.34</v>
      </c>
      <c r="I2708" s="447">
        <v>4.48</v>
      </c>
      <c r="J2708" s="460">
        <v>13</v>
      </c>
      <c r="K2708" s="448">
        <v>0.04</v>
      </c>
      <c r="L2708" s="448">
        <v>0.52</v>
      </c>
      <c r="M2708" s="448">
        <f t="shared" si="84"/>
        <v>-3.96</v>
      </c>
      <c r="N2708" s="448">
        <f t="shared" si="85"/>
        <v>-88.39</v>
      </c>
      <c r="O2708" s="461"/>
    </row>
    <row r="2709" s="419" customFormat="1" customHeight="1" spans="1:15">
      <c r="A2709" s="443" t="s">
        <v>6096</v>
      </c>
      <c r="B2709" s="444" t="s">
        <v>6097</v>
      </c>
      <c r="C2709" s="445"/>
      <c r="D2709" s="446" t="s">
        <v>679</v>
      </c>
      <c r="E2709" s="446" t="s">
        <v>685</v>
      </c>
      <c r="F2709" s="446" t="s">
        <v>671</v>
      </c>
      <c r="G2709" s="447">
        <v>7</v>
      </c>
      <c r="H2709" s="448">
        <v>0.43</v>
      </c>
      <c r="I2709" s="447">
        <v>2.99</v>
      </c>
      <c r="J2709" s="460">
        <v>7</v>
      </c>
      <c r="K2709" s="448">
        <v>0.05</v>
      </c>
      <c r="L2709" s="448">
        <v>0.35</v>
      </c>
      <c r="M2709" s="448">
        <f t="shared" si="84"/>
        <v>-2.64</v>
      </c>
      <c r="N2709" s="448">
        <f t="shared" si="85"/>
        <v>-88.29</v>
      </c>
      <c r="O2709" s="461"/>
    </row>
    <row r="2710" s="419" customFormat="1" customHeight="1" spans="1:15">
      <c r="A2710" s="443" t="s">
        <v>6098</v>
      </c>
      <c r="B2710" s="444" t="s">
        <v>6099</v>
      </c>
      <c r="C2710" s="445"/>
      <c r="D2710" s="446" t="s">
        <v>679</v>
      </c>
      <c r="E2710" s="446" t="s">
        <v>685</v>
      </c>
      <c r="F2710" s="446" t="s">
        <v>671</v>
      </c>
      <c r="G2710" s="447">
        <v>16</v>
      </c>
      <c r="H2710" s="448">
        <v>0.86</v>
      </c>
      <c r="I2710" s="447">
        <v>13.68</v>
      </c>
      <c r="J2710" s="460">
        <v>16</v>
      </c>
      <c r="K2710" s="448">
        <v>0.09</v>
      </c>
      <c r="L2710" s="448">
        <v>1.44</v>
      </c>
      <c r="M2710" s="448">
        <f t="shared" si="84"/>
        <v>-12.24</v>
      </c>
      <c r="N2710" s="448">
        <f t="shared" si="85"/>
        <v>-89.47</v>
      </c>
      <c r="O2710" s="461"/>
    </row>
    <row r="2711" s="419" customFormat="1" customHeight="1" spans="1:15">
      <c r="A2711" s="443" t="s">
        <v>6100</v>
      </c>
      <c r="B2711" s="444" t="s">
        <v>6101</v>
      </c>
      <c r="C2711" s="445"/>
      <c r="D2711" s="446" t="s">
        <v>679</v>
      </c>
      <c r="E2711" s="446" t="s">
        <v>685</v>
      </c>
      <c r="F2711" s="446" t="s">
        <v>671</v>
      </c>
      <c r="G2711" s="447">
        <v>2</v>
      </c>
      <c r="H2711" s="448">
        <v>555.56</v>
      </c>
      <c r="I2711" s="447">
        <v>1111.11</v>
      </c>
      <c r="J2711" s="460">
        <v>2</v>
      </c>
      <c r="K2711" s="448">
        <v>60.45</v>
      </c>
      <c r="L2711" s="448">
        <v>120.9</v>
      </c>
      <c r="M2711" s="448">
        <f t="shared" si="84"/>
        <v>-990.21</v>
      </c>
      <c r="N2711" s="448">
        <f t="shared" si="85"/>
        <v>-89.12</v>
      </c>
      <c r="O2711" s="461"/>
    </row>
    <row r="2712" s="419" customFormat="1" customHeight="1" spans="1:15">
      <c r="A2712" s="443" t="s">
        <v>6102</v>
      </c>
      <c r="B2712" s="444" t="s">
        <v>6103</v>
      </c>
      <c r="C2712" s="445"/>
      <c r="D2712" s="446" t="s">
        <v>679</v>
      </c>
      <c r="E2712" s="446" t="s">
        <v>672</v>
      </c>
      <c r="F2712" s="446" t="s">
        <v>671</v>
      </c>
      <c r="G2712" s="447">
        <v>15</v>
      </c>
      <c r="H2712" s="448">
        <v>98.66</v>
      </c>
      <c r="I2712" s="447">
        <v>1479.86</v>
      </c>
      <c r="J2712" s="460">
        <v>15</v>
      </c>
      <c r="K2712" s="448">
        <v>27.73</v>
      </c>
      <c r="L2712" s="448">
        <v>415.95</v>
      </c>
      <c r="M2712" s="448">
        <f t="shared" si="84"/>
        <v>-1063.91</v>
      </c>
      <c r="N2712" s="448">
        <f t="shared" si="85"/>
        <v>-71.89</v>
      </c>
      <c r="O2712" s="461"/>
    </row>
    <row r="2713" s="419" customFormat="1" customHeight="1" spans="1:15">
      <c r="A2713" s="443" t="s">
        <v>6104</v>
      </c>
      <c r="B2713" s="444" t="s">
        <v>6105</v>
      </c>
      <c r="C2713" s="445"/>
      <c r="D2713" s="446" t="s">
        <v>703</v>
      </c>
      <c r="E2713" s="446" t="s">
        <v>685</v>
      </c>
      <c r="F2713" s="446" t="s">
        <v>671</v>
      </c>
      <c r="G2713" s="447">
        <v>1</v>
      </c>
      <c r="H2713" s="448">
        <v>769.23</v>
      </c>
      <c r="I2713" s="447">
        <v>769.23</v>
      </c>
      <c r="J2713" s="460">
        <v>1</v>
      </c>
      <c r="K2713" s="448">
        <v>83.69</v>
      </c>
      <c r="L2713" s="448">
        <v>83.69</v>
      </c>
      <c r="M2713" s="448">
        <f t="shared" si="84"/>
        <v>-685.54</v>
      </c>
      <c r="N2713" s="448">
        <f t="shared" si="85"/>
        <v>-89.12</v>
      </c>
      <c r="O2713" s="461"/>
    </row>
    <row r="2714" s="419" customFormat="1" customHeight="1" spans="1:15">
      <c r="A2714" s="443" t="s">
        <v>6106</v>
      </c>
      <c r="B2714" s="444" t="s">
        <v>6107</v>
      </c>
      <c r="C2714" s="445"/>
      <c r="D2714" s="446" t="s">
        <v>684</v>
      </c>
      <c r="E2714" s="446" t="s">
        <v>685</v>
      </c>
      <c r="F2714" s="446" t="s">
        <v>671</v>
      </c>
      <c r="G2714" s="447">
        <v>9</v>
      </c>
      <c r="H2714" s="448">
        <v>34.42</v>
      </c>
      <c r="I2714" s="447">
        <v>309.78</v>
      </c>
      <c r="J2714" s="460">
        <v>9</v>
      </c>
      <c r="K2714" s="448">
        <v>3.75</v>
      </c>
      <c r="L2714" s="448">
        <v>33.75</v>
      </c>
      <c r="M2714" s="448">
        <f t="shared" si="84"/>
        <v>-276.03</v>
      </c>
      <c r="N2714" s="448">
        <f t="shared" si="85"/>
        <v>-89.11</v>
      </c>
      <c r="O2714" s="461"/>
    </row>
    <row r="2715" s="419" customFormat="1" customHeight="1" spans="1:15">
      <c r="A2715" s="443" t="s">
        <v>6108</v>
      </c>
      <c r="B2715" s="444" t="s">
        <v>6109</v>
      </c>
      <c r="C2715" s="445"/>
      <c r="D2715" s="446" t="s">
        <v>679</v>
      </c>
      <c r="E2715" s="446" t="s">
        <v>685</v>
      </c>
      <c r="F2715" s="446" t="s">
        <v>671</v>
      </c>
      <c r="G2715" s="447">
        <v>1</v>
      </c>
      <c r="H2715" s="448">
        <v>814.19</v>
      </c>
      <c r="I2715" s="447">
        <v>814.19</v>
      </c>
      <c r="J2715" s="460">
        <v>1</v>
      </c>
      <c r="K2715" s="448">
        <v>88.58</v>
      </c>
      <c r="L2715" s="448">
        <v>88.58</v>
      </c>
      <c r="M2715" s="448">
        <f t="shared" si="84"/>
        <v>-725.61</v>
      </c>
      <c r="N2715" s="448">
        <f t="shared" si="85"/>
        <v>-89.12</v>
      </c>
      <c r="O2715" s="461"/>
    </row>
    <row r="2716" s="419" customFormat="1" customHeight="1" spans="1:15">
      <c r="A2716" s="443" t="s">
        <v>6110</v>
      </c>
      <c r="B2716" s="444" t="s">
        <v>6111</v>
      </c>
      <c r="C2716" s="445"/>
      <c r="D2716" s="446" t="s">
        <v>679</v>
      </c>
      <c r="E2716" s="446" t="s">
        <v>672</v>
      </c>
      <c r="F2716" s="446" t="s">
        <v>671</v>
      </c>
      <c r="G2716" s="447">
        <v>10</v>
      </c>
      <c r="H2716" s="448">
        <v>17.7</v>
      </c>
      <c r="I2716" s="447">
        <v>176.99</v>
      </c>
      <c r="J2716" s="460">
        <v>10</v>
      </c>
      <c r="K2716" s="448">
        <v>4.97</v>
      </c>
      <c r="L2716" s="448">
        <v>49.7</v>
      </c>
      <c r="M2716" s="448">
        <f t="shared" si="84"/>
        <v>-127.29</v>
      </c>
      <c r="N2716" s="448">
        <f t="shared" si="85"/>
        <v>-71.92</v>
      </c>
      <c r="O2716" s="461"/>
    </row>
    <row r="2717" s="419" customFormat="1" customHeight="1" spans="1:15">
      <c r="A2717" s="443" t="s">
        <v>6112</v>
      </c>
      <c r="B2717" s="444" t="s">
        <v>6113</v>
      </c>
      <c r="C2717" s="445"/>
      <c r="D2717" s="446" t="s">
        <v>677</v>
      </c>
      <c r="E2717" s="446" t="s">
        <v>685</v>
      </c>
      <c r="F2717" s="446" t="s">
        <v>671</v>
      </c>
      <c r="G2717" s="447">
        <v>2</v>
      </c>
      <c r="H2717" s="448">
        <v>538.41</v>
      </c>
      <c r="I2717" s="447">
        <v>1076.81</v>
      </c>
      <c r="J2717" s="460">
        <v>2</v>
      </c>
      <c r="K2717" s="448">
        <v>58.58</v>
      </c>
      <c r="L2717" s="448">
        <v>117.16</v>
      </c>
      <c r="M2717" s="448">
        <f t="shared" si="84"/>
        <v>-959.65</v>
      </c>
      <c r="N2717" s="448">
        <f t="shared" si="85"/>
        <v>-89.12</v>
      </c>
      <c r="O2717" s="461"/>
    </row>
    <row r="2718" s="419" customFormat="1" customHeight="1" spans="1:15">
      <c r="A2718" s="443" t="s">
        <v>6114</v>
      </c>
      <c r="B2718" s="444" t="s">
        <v>6115</v>
      </c>
      <c r="C2718" s="445"/>
      <c r="D2718" s="446" t="s">
        <v>679</v>
      </c>
      <c r="E2718" s="446" t="s">
        <v>685</v>
      </c>
      <c r="F2718" s="446" t="s">
        <v>671</v>
      </c>
      <c r="G2718" s="447">
        <v>15</v>
      </c>
      <c r="H2718" s="448">
        <v>12.82</v>
      </c>
      <c r="I2718" s="447">
        <v>192.31</v>
      </c>
      <c r="J2718" s="460">
        <v>15</v>
      </c>
      <c r="K2718" s="448">
        <v>1.4</v>
      </c>
      <c r="L2718" s="448">
        <v>21</v>
      </c>
      <c r="M2718" s="448">
        <f t="shared" si="84"/>
        <v>-171.31</v>
      </c>
      <c r="N2718" s="448">
        <f t="shared" si="85"/>
        <v>-89.08</v>
      </c>
      <c r="O2718" s="461"/>
    </row>
    <row r="2719" s="419" customFormat="1" customHeight="1" spans="1:15">
      <c r="A2719" s="443" t="s">
        <v>6116</v>
      </c>
      <c r="B2719" s="444" t="s">
        <v>6117</v>
      </c>
      <c r="C2719" s="445"/>
      <c r="D2719" s="446" t="s">
        <v>679</v>
      </c>
      <c r="E2719" s="446" t="s">
        <v>685</v>
      </c>
      <c r="F2719" s="446" t="s">
        <v>671</v>
      </c>
      <c r="G2719" s="447">
        <v>20</v>
      </c>
      <c r="H2719" s="448">
        <v>48.7</v>
      </c>
      <c r="I2719" s="447">
        <v>974</v>
      </c>
      <c r="J2719" s="460">
        <v>20</v>
      </c>
      <c r="K2719" s="448">
        <v>5.3</v>
      </c>
      <c r="L2719" s="448">
        <v>106</v>
      </c>
      <c r="M2719" s="448">
        <f t="shared" si="84"/>
        <v>-868</v>
      </c>
      <c r="N2719" s="448">
        <f t="shared" si="85"/>
        <v>-89.12</v>
      </c>
      <c r="O2719" s="461"/>
    </row>
    <row r="2720" s="419" customFormat="1" customHeight="1" spans="1:15">
      <c r="A2720" s="443" t="s">
        <v>6118</v>
      </c>
      <c r="B2720" s="444" t="s">
        <v>6119</v>
      </c>
      <c r="C2720" s="445"/>
      <c r="D2720" s="446" t="s">
        <v>679</v>
      </c>
      <c r="E2720" s="446" t="s">
        <v>685</v>
      </c>
      <c r="F2720" s="446" t="s">
        <v>671</v>
      </c>
      <c r="G2720" s="447">
        <v>3</v>
      </c>
      <c r="H2720" s="448">
        <v>107.69</v>
      </c>
      <c r="I2720" s="447">
        <v>323.07</v>
      </c>
      <c r="J2720" s="460">
        <v>3</v>
      </c>
      <c r="K2720" s="448">
        <v>11.72</v>
      </c>
      <c r="L2720" s="448">
        <v>35.16</v>
      </c>
      <c r="M2720" s="448">
        <f t="shared" si="84"/>
        <v>-287.91</v>
      </c>
      <c r="N2720" s="448">
        <f t="shared" si="85"/>
        <v>-89.12</v>
      </c>
      <c r="O2720" s="461"/>
    </row>
    <row r="2721" s="419" customFormat="1" customHeight="1" spans="1:15">
      <c r="A2721" s="443" t="s">
        <v>6120</v>
      </c>
      <c r="B2721" s="444" t="s">
        <v>6121</v>
      </c>
      <c r="C2721" s="445"/>
      <c r="D2721" s="446" t="s">
        <v>679</v>
      </c>
      <c r="E2721" s="446" t="s">
        <v>685</v>
      </c>
      <c r="F2721" s="446" t="s">
        <v>671</v>
      </c>
      <c r="G2721" s="447">
        <v>2</v>
      </c>
      <c r="H2721" s="448">
        <v>141.03</v>
      </c>
      <c r="I2721" s="447">
        <v>282.05</v>
      </c>
      <c r="J2721" s="460">
        <v>2</v>
      </c>
      <c r="K2721" s="448">
        <v>15.34</v>
      </c>
      <c r="L2721" s="448">
        <v>30.68</v>
      </c>
      <c r="M2721" s="448">
        <f t="shared" si="84"/>
        <v>-251.37</v>
      </c>
      <c r="N2721" s="448">
        <f t="shared" si="85"/>
        <v>-89.12</v>
      </c>
      <c r="O2721" s="461"/>
    </row>
    <row r="2722" s="419" customFormat="1" customHeight="1" spans="1:15">
      <c r="A2722" s="443" t="s">
        <v>6122</v>
      </c>
      <c r="B2722" s="444" t="s">
        <v>6123</v>
      </c>
      <c r="C2722" s="445"/>
      <c r="D2722" s="446" t="s">
        <v>2985</v>
      </c>
      <c r="E2722" s="446" t="s">
        <v>685</v>
      </c>
      <c r="F2722" s="446" t="s">
        <v>671</v>
      </c>
      <c r="G2722" s="447">
        <v>2</v>
      </c>
      <c r="H2722" s="448">
        <v>58.25</v>
      </c>
      <c r="I2722" s="447">
        <v>116.5</v>
      </c>
      <c r="J2722" s="460">
        <v>2</v>
      </c>
      <c r="K2722" s="448">
        <v>6.34</v>
      </c>
      <c r="L2722" s="448">
        <v>12.68</v>
      </c>
      <c r="M2722" s="448">
        <f t="shared" si="84"/>
        <v>-103.82</v>
      </c>
      <c r="N2722" s="448">
        <f t="shared" si="85"/>
        <v>-89.12</v>
      </c>
      <c r="O2722" s="461"/>
    </row>
    <row r="2723" s="419" customFormat="1" customHeight="1" spans="1:15">
      <c r="A2723" s="443" t="s">
        <v>6124</v>
      </c>
      <c r="B2723" s="444" t="s">
        <v>6125</v>
      </c>
      <c r="C2723" s="445"/>
      <c r="D2723" s="446" t="s">
        <v>2985</v>
      </c>
      <c r="E2723" s="446" t="s">
        <v>685</v>
      </c>
      <c r="F2723" s="446" t="s">
        <v>671</v>
      </c>
      <c r="G2723" s="447">
        <v>2</v>
      </c>
      <c r="H2723" s="448">
        <v>76.93</v>
      </c>
      <c r="I2723" s="447">
        <v>153.85</v>
      </c>
      <c r="J2723" s="460">
        <v>2</v>
      </c>
      <c r="K2723" s="448">
        <v>8.37</v>
      </c>
      <c r="L2723" s="448">
        <v>16.74</v>
      </c>
      <c r="M2723" s="448">
        <f t="shared" si="84"/>
        <v>-137.11</v>
      </c>
      <c r="N2723" s="448">
        <f t="shared" si="85"/>
        <v>-89.12</v>
      </c>
      <c r="O2723" s="461"/>
    </row>
    <row r="2724" s="419" customFormat="1" customHeight="1" spans="1:15">
      <c r="A2724" s="443" t="s">
        <v>6126</v>
      </c>
      <c r="B2724" s="444" t="s">
        <v>6127</v>
      </c>
      <c r="C2724" s="445"/>
      <c r="D2724" s="446" t="s">
        <v>679</v>
      </c>
      <c r="E2724" s="446" t="s">
        <v>685</v>
      </c>
      <c r="F2724" s="446" t="s">
        <v>671</v>
      </c>
      <c r="G2724" s="447">
        <v>2</v>
      </c>
      <c r="H2724" s="448">
        <v>229.49</v>
      </c>
      <c r="I2724" s="447">
        <v>458.97</v>
      </c>
      <c r="J2724" s="460">
        <v>2</v>
      </c>
      <c r="K2724" s="448">
        <v>24.97</v>
      </c>
      <c r="L2724" s="448">
        <v>49.94</v>
      </c>
      <c r="M2724" s="448">
        <f t="shared" si="84"/>
        <v>-409.03</v>
      </c>
      <c r="N2724" s="448">
        <f t="shared" si="85"/>
        <v>-89.12</v>
      </c>
      <c r="O2724" s="461"/>
    </row>
    <row r="2725" s="419" customFormat="1" customHeight="1" spans="1:15">
      <c r="A2725" s="443" t="s">
        <v>6128</v>
      </c>
      <c r="B2725" s="444" t="s">
        <v>6129</v>
      </c>
      <c r="C2725" s="445"/>
      <c r="D2725" s="446" t="s">
        <v>677</v>
      </c>
      <c r="E2725" s="446" t="s">
        <v>685</v>
      </c>
      <c r="F2725" s="446" t="s">
        <v>671</v>
      </c>
      <c r="G2725" s="447">
        <v>5</v>
      </c>
      <c r="H2725" s="448">
        <v>42.74</v>
      </c>
      <c r="I2725" s="447">
        <v>213.68</v>
      </c>
      <c r="J2725" s="460">
        <v>5</v>
      </c>
      <c r="K2725" s="448">
        <v>4.65</v>
      </c>
      <c r="L2725" s="448">
        <v>23.25</v>
      </c>
      <c r="M2725" s="448">
        <f t="shared" si="84"/>
        <v>-190.43</v>
      </c>
      <c r="N2725" s="448">
        <f t="shared" si="85"/>
        <v>-89.12</v>
      </c>
      <c r="O2725" s="461"/>
    </row>
    <row r="2726" s="419" customFormat="1" customHeight="1" spans="1:15">
      <c r="A2726" s="443" t="s">
        <v>6130</v>
      </c>
      <c r="B2726" s="444" t="s">
        <v>6131</v>
      </c>
      <c r="C2726" s="445"/>
      <c r="D2726" s="446" t="s">
        <v>679</v>
      </c>
      <c r="E2726" s="446" t="s">
        <v>685</v>
      </c>
      <c r="F2726" s="446" t="s">
        <v>671</v>
      </c>
      <c r="G2726" s="447">
        <v>1</v>
      </c>
      <c r="H2726" s="448">
        <v>786.52</v>
      </c>
      <c r="I2726" s="447">
        <v>786.52</v>
      </c>
      <c r="J2726" s="460">
        <v>1</v>
      </c>
      <c r="K2726" s="448">
        <v>85.57</v>
      </c>
      <c r="L2726" s="448">
        <v>85.57</v>
      </c>
      <c r="M2726" s="448">
        <f t="shared" si="84"/>
        <v>-700.95</v>
      </c>
      <c r="N2726" s="448">
        <f t="shared" si="85"/>
        <v>-89.12</v>
      </c>
      <c r="O2726" s="461"/>
    </row>
    <row r="2727" s="419" customFormat="1" customHeight="1" spans="1:15">
      <c r="A2727" s="443" t="s">
        <v>6132</v>
      </c>
      <c r="B2727" s="444" t="s">
        <v>6133</v>
      </c>
      <c r="C2727" s="445"/>
      <c r="D2727" s="446" t="s">
        <v>679</v>
      </c>
      <c r="E2727" s="446" t="s">
        <v>685</v>
      </c>
      <c r="F2727" s="446" t="s">
        <v>671</v>
      </c>
      <c r="G2727" s="447">
        <v>1</v>
      </c>
      <c r="H2727" s="448">
        <v>559.14</v>
      </c>
      <c r="I2727" s="447">
        <v>559.14</v>
      </c>
      <c r="J2727" s="460">
        <v>1</v>
      </c>
      <c r="K2727" s="448">
        <v>60.83</v>
      </c>
      <c r="L2727" s="448">
        <v>60.83</v>
      </c>
      <c r="M2727" s="448">
        <f t="shared" si="84"/>
        <v>-498.31</v>
      </c>
      <c r="N2727" s="448">
        <f t="shared" si="85"/>
        <v>-89.12</v>
      </c>
      <c r="O2727" s="461"/>
    </row>
    <row r="2728" s="419" customFormat="1" customHeight="1" spans="1:15">
      <c r="A2728" s="443" t="s">
        <v>6134</v>
      </c>
      <c r="B2728" s="444" t="s">
        <v>6135</v>
      </c>
      <c r="C2728" s="445"/>
      <c r="D2728" s="446" t="s">
        <v>2985</v>
      </c>
      <c r="E2728" s="446" t="s">
        <v>168</v>
      </c>
      <c r="F2728" s="446" t="s">
        <v>671</v>
      </c>
      <c r="G2728" s="447">
        <v>1</v>
      </c>
      <c r="H2728" s="448">
        <v>14413.68</v>
      </c>
      <c r="I2728" s="447">
        <v>14413.68</v>
      </c>
      <c r="J2728" s="460">
        <v>1</v>
      </c>
      <c r="K2728" s="448">
        <v>1677.75</v>
      </c>
      <c r="L2728" s="448">
        <v>1677.75</v>
      </c>
      <c r="M2728" s="448">
        <f t="shared" si="84"/>
        <v>-12735.93</v>
      </c>
      <c r="N2728" s="448">
        <f t="shared" si="85"/>
        <v>-88.36</v>
      </c>
      <c r="O2728" s="461"/>
    </row>
    <row r="2729" s="419" customFormat="1" customHeight="1" spans="1:15">
      <c r="A2729" s="443" t="s">
        <v>6136</v>
      </c>
      <c r="B2729" s="444" t="s">
        <v>6137</v>
      </c>
      <c r="C2729" s="445"/>
      <c r="D2729" s="446" t="s">
        <v>679</v>
      </c>
      <c r="E2729" s="446" t="s">
        <v>168</v>
      </c>
      <c r="F2729" s="446" t="s">
        <v>671</v>
      </c>
      <c r="G2729" s="447">
        <v>1</v>
      </c>
      <c r="H2729" s="448">
        <v>315.38</v>
      </c>
      <c r="I2729" s="447">
        <v>315.38</v>
      </c>
      <c r="J2729" s="460">
        <v>1</v>
      </c>
      <c r="K2729" s="448">
        <v>36.71</v>
      </c>
      <c r="L2729" s="448">
        <v>36.71</v>
      </c>
      <c r="M2729" s="448">
        <f t="shared" si="84"/>
        <v>-278.67</v>
      </c>
      <c r="N2729" s="448">
        <f t="shared" si="85"/>
        <v>-88.36</v>
      </c>
      <c r="O2729" s="461"/>
    </row>
    <row r="2730" s="419" customFormat="1" customHeight="1" spans="1:15">
      <c r="A2730" s="443" t="s">
        <v>6138</v>
      </c>
      <c r="B2730" s="444" t="s">
        <v>6139</v>
      </c>
      <c r="C2730" s="445"/>
      <c r="D2730" s="446" t="s">
        <v>1934</v>
      </c>
      <c r="E2730" s="446" t="s">
        <v>168</v>
      </c>
      <c r="F2730" s="446" t="s">
        <v>671</v>
      </c>
      <c r="G2730" s="447">
        <v>9</v>
      </c>
      <c r="H2730" s="448">
        <v>244.44</v>
      </c>
      <c r="I2730" s="447">
        <v>2200</v>
      </c>
      <c r="J2730" s="460">
        <v>9</v>
      </c>
      <c r="K2730" s="448">
        <v>28.45</v>
      </c>
      <c r="L2730" s="448">
        <v>256.05</v>
      </c>
      <c r="M2730" s="448">
        <f t="shared" si="84"/>
        <v>-1943.95</v>
      </c>
      <c r="N2730" s="448">
        <f t="shared" si="85"/>
        <v>-88.36</v>
      </c>
      <c r="O2730" s="461"/>
    </row>
    <row r="2731" s="419" customFormat="1" customHeight="1" spans="1:15">
      <c r="A2731" s="443" t="s">
        <v>6140</v>
      </c>
      <c r="B2731" s="444" t="s">
        <v>6141</v>
      </c>
      <c r="C2731" s="445"/>
      <c r="D2731" s="446" t="s">
        <v>679</v>
      </c>
      <c r="E2731" s="446" t="s">
        <v>168</v>
      </c>
      <c r="F2731" s="446" t="s">
        <v>671</v>
      </c>
      <c r="G2731" s="447">
        <v>5</v>
      </c>
      <c r="H2731" s="448">
        <v>94.01</v>
      </c>
      <c r="I2731" s="447">
        <v>470.07</v>
      </c>
      <c r="J2731" s="460">
        <v>5</v>
      </c>
      <c r="K2731" s="448">
        <v>10.94</v>
      </c>
      <c r="L2731" s="448">
        <v>54.7</v>
      </c>
      <c r="M2731" s="448">
        <f t="shared" si="84"/>
        <v>-415.37</v>
      </c>
      <c r="N2731" s="448">
        <f t="shared" si="85"/>
        <v>-88.36</v>
      </c>
      <c r="O2731" s="461"/>
    </row>
    <row r="2732" s="419" customFormat="1" customHeight="1" spans="1:15">
      <c r="A2732" s="443" t="s">
        <v>6142</v>
      </c>
      <c r="B2732" s="444" t="s">
        <v>6143</v>
      </c>
      <c r="C2732" s="445"/>
      <c r="D2732" s="446" t="s">
        <v>2985</v>
      </c>
      <c r="E2732" s="446" t="s">
        <v>168</v>
      </c>
      <c r="F2732" s="446" t="s">
        <v>671</v>
      </c>
      <c r="G2732" s="447">
        <v>3</v>
      </c>
      <c r="H2732" s="448">
        <v>2529.91</v>
      </c>
      <c r="I2732" s="447">
        <v>7589.74</v>
      </c>
      <c r="J2732" s="460">
        <v>3</v>
      </c>
      <c r="K2732" s="448">
        <v>294.48</v>
      </c>
      <c r="L2732" s="448">
        <v>883.44</v>
      </c>
      <c r="M2732" s="448">
        <f t="shared" si="84"/>
        <v>-6706.3</v>
      </c>
      <c r="N2732" s="448">
        <f t="shared" si="85"/>
        <v>-88.36</v>
      </c>
      <c r="O2732" s="461"/>
    </row>
    <row r="2733" s="419" customFormat="1" customHeight="1" spans="1:15">
      <c r="A2733" s="443" t="s">
        <v>6144</v>
      </c>
      <c r="B2733" s="444" t="s">
        <v>6145</v>
      </c>
      <c r="C2733" s="445"/>
      <c r="D2733" s="446" t="s">
        <v>679</v>
      </c>
      <c r="E2733" s="446" t="s">
        <v>168</v>
      </c>
      <c r="F2733" s="446" t="s">
        <v>671</v>
      </c>
      <c r="G2733" s="447">
        <v>3</v>
      </c>
      <c r="H2733" s="448">
        <v>965.81</v>
      </c>
      <c r="I2733" s="447">
        <v>2897.43</v>
      </c>
      <c r="J2733" s="460">
        <v>3</v>
      </c>
      <c r="K2733" s="448">
        <v>112.42</v>
      </c>
      <c r="L2733" s="448">
        <v>337.26</v>
      </c>
      <c r="M2733" s="448">
        <f t="shared" si="84"/>
        <v>-2560.17</v>
      </c>
      <c r="N2733" s="448">
        <f t="shared" si="85"/>
        <v>-88.36</v>
      </c>
      <c r="O2733" s="461"/>
    </row>
    <row r="2734" s="419" customFormat="1" customHeight="1" spans="1:15">
      <c r="A2734" s="443" t="s">
        <v>6146</v>
      </c>
      <c r="B2734" s="444" t="s">
        <v>6147</v>
      </c>
      <c r="C2734" s="445"/>
      <c r="D2734" s="446" t="s">
        <v>684</v>
      </c>
      <c r="E2734" s="446" t="s">
        <v>168</v>
      </c>
      <c r="F2734" s="446" t="s">
        <v>671</v>
      </c>
      <c r="G2734" s="447">
        <v>3</v>
      </c>
      <c r="H2734" s="448">
        <v>81.34</v>
      </c>
      <c r="I2734" s="447">
        <v>244.02</v>
      </c>
      <c r="J2734" s="460">
        <v>3</v>
      </c>
      <c r="K2734" s="448">
        <v>9.47</v>
      </c>
      <c r="L2734" s="448">
        <v>28.41</v>
      </c>
      <c r="M2734" s="448">
        <f t="shared" si="84"/>
        <v>-215.61</v>
      </c>
      <c r="N2734" s="448">
        <f t="shared" si="85"/>
        <v>-88.36</v>
      </c>
      <c r="O2734" s="461"/>
    </row>
    <row r="2735" s="419" customFormat="1" customHeight="1" spans="1:15">
      <c r="A2735" s="443" t="s">
        <v>6148</v>
      </c>
      <c r="B2735" s="444" t="s">
        <v>6149</v>
      </c>
      <c r="C2735" s="445"/>
      <c r="D2735" s="446" t="s">
        <v>1934</v>
      </c>
      <c r="E2735" s="446" t="s">
        <v>168</v>
      </c>
      <c r="F2735" s="446" t="s">
        <v>671</v>
      </c>
      <c r="G2735" s="447">
        <v>10</v>
      </c>
      <c r="H2735" s="448">
        <v>68.38</v>
      </c>
      <c r="I2735" s="447">
        <v>683.81</v>
      </c>
      <c r="J2735" s="460">
        <v>10</v>
      </c>
      <c r="K2735" s="448">
        <v>7.96</v>
      </c>
      <c r="L2735" s="448">
        <v>79.6</v>
      </c>
      <c r="M2735" s="448">
        <f t="shared" si="84"/>
        <v>-604.21</v>
      </c>
      <c r="N2735" s="448">
        <f t="shared" si="85"/>
        <v>-88.36</v>
      </c>
      <c r="O2735" s="461"/>
    </row>
    <row r="2736" s="419" customFormat="1" customHeight="1" spans="1:15">
      <c r="A2736" s="443" t="s">
        <v>6150</v>
      </c>
      <c r="B2736" s="444" t="s">
        <v>6151</v>
      </c>
      <c r="C2736" s="445"/>
      <c r="D2736" s="446" t="s">
        <v>684</v>
      </c>
      <c r="E2736" s="446" t="s">
        <v>168</v>
      </c>
      <c r="F2736" s="446" t="s">
        <v>671</v>
      </c>
      <c r="G2736" s="447">
        <v>5</v>
      </c>
      <c r="H2736" s="448">
        <v>726.49</v>
      </c>
      <c r="I2736" s="447">
        <v>3632.47</v>
      </c>
      <c r="J2736" s="460">
        <v>5</v>
      </c>
      <c r="K2736" s="448">
        <v>84.56</v>
      </c>
      <c r="L2736" s="448">
        <v>422.8</v>
      </c>
      <c r="M2736" s="448">
        <f t="shared" si="84"/>
        <v>-3209.67</v>
      </c>
      <c r="N2736" s="448">
        <f t="shared" si="85"/>
        <v>-88.36</v>
      </c>
      <c r="O2736" s="461"/>
    </row>
    <row r="2737" s="419" customFormat="1" customHeight="1" spans="1:15">
      <c r="A2737" s="443" t="s">
        <v>6152</v>
      </c>
      <c r="B2737" s="444" t="s">
        <v>6153</v>
      </c>
      <c r="C2737" s="445"/>
      <c r="D2737" s="446" t="s">
        <v>679</v>
      </c>
      <c r="E2737" s="446" t="s">
        <v>168</v>
      </c>
      <c r="F2737" s="446" t="s">
        <v>671</v>
      </c>
      <c r="G2737" s="447">
        <v>2</v>
      </c>
      <c r="H2737" s="448">
        <v>1880.35</v>
      </c>
      <c r="I2737" s="447">
        <v>3760.69</v>
      </c>
      <c r="J2737" s="460">
        <v>2</v>
      </c>
      <c r="K2737" s="448">
        <v>218.87</v>
      </c>
      <c r="L2737" s="448">
        <v>437.74</v>
      </c>
      <c r="M2737" s="448">
        <f t="shared" si="84"/>
        <v>-3322.95</v>
      </c>
      <c r="N2737" s="448">
        <f t="shared" si="85"/>
        <v>-88.36</v>
      </c>
      <c r="O2737" s="461"/>
    </row>
    <row r="2738" s="419" customFormat="1" customHeight="1" spans="1:15">
      <c r="A2738" s="443" t="s">
        <v>6154</v>
      </c>
      <c r="B2738" s="444" t="s">
        <v>6155</v>
      </c>
      <c r="C2738" s="445"/>
      <c r="D2738" s="446" t="s">
        <v>679</v>
      </c>
      <c r="E2738" s="446" t="s">
        <v>168</v>
      </c>
      <c r="F2738" s="446" t="s">
        <v>671</v>
      </c>
      <c r="G2738" s="447">
        <v>1</v>
      </c>
      <c r="H2738" s="448">
        <v>683.76</v>
      </c>
      <c r="I2738" s="447">
        <v>683.76</v>
      </c>
      <c r="J2738" s="460">
        <v>1</v>
      </c>
      <c r="K2738" s="448">
        <v>79.59</v>
      </c>
      <c r="L2738" s="448">
        <v>79.59</v>
      </c>
      <c r="M2738" s="448">
        <f t="shared" si="84"/>
        <v>-604.17</v>
      </c>
      <c r="N2738" s="448">
        <f t="shared" si="85"/>
        <v>-88.36</v>
      </c>
      <c r="O2738" s="461"/>
    </row>
    <row r="2739" s="419" customFormat="1" customHeight="1" spans="1:15">
      <c r="A2739" s="443" t="s">
        <v>6156</v>
      </c>
      <c r="B2739" s="444" t="s">
        <v>6157</v>
      </c>
      <c r="C2739" s="445"/>
      <c r="D2739" s="446" t="s">
        <v>679</v>
      </c>
      <c r="E2739" s="446" t="s">
        <v>168</v>
      </c>
      <c r="F2739" s="446" t="s">
        <v>671</v>
      </c>
      <c r="G2739" s="447">
        <v>3</v>
      </c>
      <c r="H2739" s="448">
        <v>803.42</v>
      </c>
      <c r="I2739" s="447">
        <v>2410.26</v>
      </c>
      <c r="J2739" s="460">
        <v>3</v>
      </c>
      <c r="K2739" s="448">
        <v>93.52</v>
      </c>
      <c r="L2739" s="448">
        <v>280.56</v>
      </c>
      <c r="M2739" s="448">
        <f t="shared" si="84"/>
        <v>-2129.7</v>
      </c>
      <c r="N2739" s="448">
        <f t="shared" si="85"/>
        <v>-88.36</v>
      </c>
      <c r="O2739" s="461"/>
    </row>
    <row r="2740" s="419" customFormat="1" customHeight="1" spans="1:15">
      <c r="A2740" s="443" t="s">
        <v>6158</v>
      </c>
      <c r="B2740" s="444" t="s">
        <v>6159</v>
      </c>
      <c r="C2740" s="445"/>
      <c r="D2740" s="446" t="s">
        <v>1934</v>
      </c>
      <c r="E2740" s="446" t="s">
        <v>168</v>
      </c>
      <c r="F2740" s="446" t="s">
        <v>671</v>
      </c>
      <c r="G2740" s="447">
        <v>11.5</v>
      </c>
      <c r="H2740" s="448">
        <v>10.3</v>
      </c>
      <c r="I2740" s="447">
        <v>118.49</v>
      </c>
      <c r="J2740" s="460">
        <v>11.5</v>
      </c>
      <c r="K2740" s="448">
        <v>1.2</v>
      </c>
      <c r="L2740" s="448">
        <v>13.8</v>
      </c>
      <c r="M2740" s="448">
        <f t="shared" si="84"/>
        <v>-104.69</v>
      </c>
      <c r="N2740" s="448">
        <f t="shared" si="85"/>
        <v>-88.35</v>
      </c>
      <c r="O2740" s="461"/>
    </row>
    <row r="2741" s="419" customFormat="1" customHeight="1" spans="1:15">
      <c r="A2741" s="443" t="s">
        <v>6160</v>
      </c>
      <c r="B2741" s="444" t="s">
        <v>6161</v>
      </c>
      <c r="C2741" s="445"/>
      <c r="D2741" s="446" t="s">
        <v>1934</v>
      </c>
      <c r="E2741" s="446" t="s">
        <v>672</v>
      </c>
      <c r="F2741" s="446" t="s">
        <v>671</v>
      </c>
      <c r="G2741" s="447">
        <v>32</v>
      </c>
      <c r="H2741" s="448">
        <v>16.8</v>
      </c>
      <c r="I2741" s="447">
        <v>537.6</v>
      </c>
      <c r="J2741" s="460">
        <v>32</v>
      </c>
      <c r="K2741" s="448">
        <v>4.72</v>
      </c>
      <c r="L2741" s="448">
        <v>151.04</v>
      </c>
      <c r="M2741" s="448">
        <f t="shared" si="84"/>
        <v>-386.56</v>
      </c>
      <c r="N2741" s="448">
        <f t="shared" si="85"/>
        <v>-71.9</v>
      </c>
      <c r="O2741" s="461"/>
    </row>
    <row r="2742" s="419" customFormat="1" customHeight="1" spans="1:15">
      <c r="A2742" s="443" t="s">
        <v>6162</v>
      </c>
      <c r="B2742" s="444" t="s">
        <v>6163</v>
      </c>
      <c r="C2742" s="445"/>
      <c r="D2742" s="446" t="s">
        <v>679</v>
      </c>
      <c r="E2742" s="446" t="s">
        <v>168</v>
      </c>
      <c r="F2742" s="446" t="s">
        <v>671</v>
      </c>
      <c r="G2742" s="447">
        <v>3</v>
      </c>
      <c r="H2742" s="448">
        <v>242.74</v>
      </c>
      <c r="I2742" s="447">
        <v>728.21</v>
      </c>
      <c r="J2742" s="460">
        <v>3</v>
      </c>
      <c r="K2742" s="448">
        <v>28.26</v>
      </c>
      <c r="L2742" s="448">
        <v>84.78</v>
      </c>
      <c r="M2742" s="448">
        <f t="shared" si="84"/>
        <v>-643.43</v>
      </c>
      <c r="N2742" s="448">
        <f t="shared" si="85"/>
        <v>-88.36</v>
      </c>
      <c r="O2742" s="461"/>
    </row>
    <row r="2743" s="419" customFormat="1" customHeight="1" spans="1:15">
      <c r="A2743" s="443" t="s">
        <v>6164</v>
      </c>
      <c r="B2743" s="444" t="s">
        <v>6165</v>
      </c>
      <c r="C2743" s="445"/>
      <c r="D2743" s="446" t="s">
        <v>679</v>
      </c>
      <c r="E2743" s="446" t="s">
        <v>168</v>
      </c>
      <c r="F2743" s="446" t="s">
        <v>671</v>
      </c>
      <c r="G2743" s="447">
        <v>2</v>
      </c>
      <c r="H2743" s="448">
        <v>110</v>
      </c>
      <c r="I2743" s="447">
        <v>220</v>
      </c>
      <c r="J2743" s="460">
        <v>2</v>
      </c>
      <c r="K2743" s="448">
        <v>12.8</v>
      </c>
      <c r="L2743" s="448">
        <v>25.6</v>
      </c>
      <c r="M2743" s="448">
        <f t="shared" si="84"/>
        <v>-194.4</v>
      </c>
      <c r="N2743" s="448">
        <f t="shared" si="85"/>
        <v>-88.36</v>
      </c>
      <c r="O2743" s="461"/>
    </row>
    <row r="2744" s="419" customFormat="1" customHeight="1" spans="1:15">
      <c r="A2744" s="443" t="s">
        <v>6166</v>
      </c>
      <c r="B2744" s="444" t="s">
        <v>6167</v>
      </c>
      <c r="C2744" s="445"/>
      <c r="D2744" s="446" t="s">
        <v>679</v>
      </c>
      <c r="E2744" s="446" t="s">
        <v>168</v>
      </c>
      <c r="F2744" s="446" t="s">
        <v>671</v>
      </c>
      <c r="G2744" s="447">
        <v>6</v>
      </c>
      <c r="H2744" s="448">
        <v>12.82</v>
      </c>
      <c r="I2744" s="447">
        <v>76.92</v>
      </c>
      <c r="J2744" s="460">
        <v>6</v>
      </c>
      <c r="K2744" s="448">
        <v>1.49</v>
      </c>
      <c r="L2744" s="448">
        <v>8.94</v>
      </c>
      <c r="M2744" s="448">
        <f t="shared" si="84"/>
        <v>-67.98</v>
      </c>
      <c r="N2744" s="448">
        <f t="shared" si="85"/>
        <v>-88.38</v>
      </c>
      <c r="O2744" s="461"/>
    </row>
    <row r="2745" s="419" customFormat="1" customHeight="1" spans="1:15">
      <c r="A2745" s="443" t="s">
        <v>6168</v>
      </c>
      <c r="B2745" s="444" t="s">
        <v>6169</v>
      </c>
      <c r="C2745" s="445"/>
      <c r="D2745" s="446" t="s">
        <v>679</v>
      </c>
      <c r="E2745" s="446" t="s">
        <v>70</v>
      </c>
      <c r="F2745" s="446" t="s">
        <v>671</v>
      </c>
      <c r="G2745" s="447">
        <v>2</v>
      </c>
      <c r="H2745" s="448">
        <v>384.61</v>
      </c>
      <c r="I2745" s="447">
        <v>769.22</v>
      </c>
      <c r="J2745" s="460">
        <v>2</v>
      </c>
      <c r="K2745" s="448">
        <v>89.52</v>
      </c>
      <c r="L2745" s="448">
        <v>179.04</v>
      </c>
      <c r="M2745" s="448">
        <f t="shared" si="84"/>
        <v>-590.18</v>
      </c>
      <c r="N2745" s="448">
        <f t="shared" si="85"/>
        <v>-76.72</v>
      </c>
      <c r="O2745" s="461"/>
    </row>
    <row r="2746" s="419" customFormat="1" customHeight="1" spans="1:15">
      <c r="A2746" s="443" t="s">
        <v>6170</v>
      </c>
      <c r="B2746" s="444" t="s">
        <v>6171</v>
      </c>
      <c r="C2746" s="445"/>
      <c r="D2746" s="446" t="s">
        <v>679</v>
      </c>
      <c r="E2746" s="446" t="s">
        <v>672</v>
      </c>
      <c r="F2746" s="446" t="s">
        <v>671</v>
      </c>
      <c r="G2746" s="447">
        <v>2</v>
      </c>
      <c r="H2746" s="448">
        <v>79.65</v>
      </c>
      <c r="I2746" s="447">
        <v>159.29</v>
      </c>
      <c r="J2746" s="460">
        <v>2</v>
      </c>
      <c r="K2746" s="448">
        <v>22.39</v>
      </c>
      <c r="L2746" s="448">
        <v>44.78</v>
      </c>
      <c r="M2746" s="448">
        <f t="shared" si="84"/>
        <v>-114.51</v>
      </c>
      <c r="N2746" s="448">
        <f t="shared" si="85"/>
        <v>-71.89</v>
      </c>
      <c r="O2746" s="461"/>
    </row>
    <row r="2747" s="419" customFormat="1" customHeight="1" spans="1:15">
      <c r="A2747" s="443" t="s">
        <v>6172</v>
      </c>
      <c r="B2747" s="444" t="s">
        <v>6173</v>
      </c>
      <c r="C2747" s="445"/>
      <c r="D2747" s="446" t="s">
        <v>679</v>
      </c>
      <c r="E2747" s="446" t="s">
        <v>70</v>
      </c>
      <c r="F2747" s="446" t="s">
        <v>671</v>
      </c>
      <c r="G2747" s="447">
        <v>3</v>
      </c>
      <c r="H2747" s="448">
        <v>38.89</v>
      </c>
      <c r="I2747" s="447">
        <v>116.66</v>
      </c>
      <c r="J2747" s="460">
        <v>3</v>
      </c>
      <c r="K2747" s="448">
        <v>9.05</v>
      </c>
      <c r="L2747" s="448">
        <v>27.15</v>
      </c>
      <c r="M2747" s="448">
        <f t="shared" si="84"/>
        <v>-89.51</v>
      </c>
      <c r="N2747" s="448">
        <f t="shared" si="85"/>
        <v>-76.73</v>
      </c>
      <c r="O2747" s="461"/>
    </row>
    <row r="2748" s="419" customFormat="1" customHeight="1" spans="1:15">
      <c r="A2748" s="443" t="s">
        <v>6174</v>
      </c>
      <c r="B2748" s="444" t="s">
        <v>6175</v>
      </c>
      <c r="C2748" s="445"/>
      <c r="D2748" s="446" t="s">
        <v>684</v>
      </c>
      <c r="E2748" s="446" t="s">
        <v>70</v>
      </c>
      <c r="F2748" s="446" t="s">
        <v>671</v>
      </c>
      <c r="G2748" s="447">
        <v>6</v>
      </c>
      <c r="H2748" s="448">
        <v>299.15</v>
      </c>
      <c r="I2748" s="447">
        <v>1794.87</v>
      </c>
      <c r="J2748" s="460">
        <v>6</v>
      </c>
      <c r="K2748" s="448">
        <v>69.63</v>
      </c>
      <c r="L2748" s="448">
        <v>417.78</v>
      </c>
      <c r="M2748" s="448">
        <f t="shared" si="84"/>
        <v>-1377.09</v>
      </c>
      <c r="N2748" s="448">
        <f t="shared" si="85"/>
        <v>-76.72</v>
      </c>
      <c r="O2748" s="461"/>
    </row>
    <row r="2749" s="419" customFormat="1" customHeight="1" spans="1:15">
      <c r="A2749" s="443" t="s">
        <v>6176</v>
      </c>
      <c r="B2749" s="444" t="s">
        <v>6177</v>
      </c>
      <c r="C2749" s="445"/>
      <c r="D2749" s="446" t="s">
        <v>684</v>
      </c>
      <c r="E2749" s="446" t="s">
        <v>70</v>
      </c>
      <c r="F2749" s="446" t="s">
        <v>671</v>
      </c>
      <c r="G2749" s="447">
        <v>6</v>
      </c>
      <c r="H2749" s="448">
        <v>128.21</v>
      </c>
      <c r="I2749" s="447">
        <v>769.23</v>
      </c>
      <c r="J2749" s="460">
        <v>6</v>
      </c>
      <c r="K2749" s="448">
        <v>29.84</v>
      </c>
      <c r="L2749" s="448">
        <v>179.04</v>
      </c>
      <c r="M2749" s="448">
        <f t="shared" si="84"/>
        <v>-590.19</v>
      </c>
      <c r="N2749" s="448">
        <f t="shared" si="85"/>
        <v>-76.72</v>
      </c>
      <c r="O2749" s="461"/>
    </row>
    <row r="2750" s="419" customFormat="1" customHeight="1" spans="1:15">
      <c r="A2750" s="443" t="s">
        <v>6178</v>
      </c>
      <c r="B2750" s="444" t="s">
        <v>6179</v>
      </c>
      <c r="C2750" s="445"/>
      <c r="D2750" s="446" t="s">
        <v>679</v>
      </c>
      <c r="E2750" s="446" t="s">
        <v>70</v>
      </c>
      <c r="F2750" s="446" t="s">
        <v>671</v>
      </c>
      <c r="G2750" s="447">
        <v>4</v>
      </c>
      <c r="H2750" s="448">
        <v>241.03</v>
      </c>
      <c r="I2750" s="447">
        <v>964.1</v>
      </c>
      <c r="J2750" s="460">
        <v>4</v>
      </c>
      <c r="K2750" s="448">
        <v>56.1</v>
      </c>
      <c r="L2750" s="448">
        <v>224.4</v>
      </c>
      <c r="M2750" s="448">
        <f t="shared" si="84"/>
        <v>-739.7</v>
      </c>
      <c r="N2750" s="448">
        <f t="shared" si="85"/>
        <v>-76.72</v>
      </c>
      <c r="O2750" s="461"/>
    </row>
    <row r="2751" s="419" customFormat="1" customHeight="1" spans="1:15">
      <c r="A2751" s="443" t="s">
        <v>6180</v>
      </c>
      <c r="B2751" s="444" t="s">
        <v>6181</v>
      </c>
      <c r="C2751" s="445"/>
      <c r="D2751" s="446" t="s">
        <v>3122</v>
      </c>
      <c r="E2751" s="446" t="s">
        <v>70</v>
      </c>
      <c r="F2751" s="446" t="s">
        <v>671</v>
      </c>
      <c r="G2751" s="447">
        <v>12</v>
      </c>
      <c r="H2751" s="448">
        <v>1359.22</v>
      </c>
      <c r="I2751" s="447">
        <v>16310.68</v>
      </c>
      <c r="J2751" s="460">
        <v>12</v>
      </c>
      <c r="K2751" s="448">
        <v>316.37</v>
      </c>
      <c r="L2751" s="448">
        <v>3796.44</v>
      </c>
      <c r="M2751" s="448">
        <f t="shared" si="84"/>
        <v>-12514.24</v>
      </c>
      <c r="N2751" s="448">
        <f t="shared" si="85"/>
        <v>-76.72</v>
      </c>
      <c r="O2751" s="461"/>
    </row>
    <row r="2752" s="419" customFormat="1" customHeight="1" spans="1:15">
      <c r="A2752" s="443" t="s">
        <v>6182</v>
      </c>
      <c r="B2752" s="444" t="s">
        <v>6183</v>
      </c>
      <c r="C2752" s="445"/>
      <c r="D2752" s="446" t="s">
        <v>684</v>
      </c>
      <c r="E2752" s="446" t="s">
        <v>70</v>
      </c>
      <c r="F2752" s="446" t="s">
        <v>671</v>
      </c>
      <c r="G2752" s="447">
        <v>2</v>
      </c>
      <c r="H2752" s="448">
        <v>757.28</v>
      </c>
      <c r="I2752" s="447">
        <v>1514.56</v>
      </c>
      <c r="J2752" s="460">
        <v>2</v>
      </c>
      <c r="K2752" s="448">
        <v>176.26</v>
      </c>
      <c r="L2752" s="448">
        <v>352.52</v>
      </c>
      <c r="M2752" s="448">
        <f t="shared" si="84"/>
        <v>-1162.04</v>
      </c>
      <c r="N2752" s="448">
        <f t="shared" si="85"/>
        <v>-76.72</v>
      </c>
      <c r="O2752" s="461"/>
    </row>
    <row r="2753" s="419" customFormat="1" customHeight="1" spans="1:15">
      <c r="A2753" s="443" t="s">
        <v>6184</v>
      </c>
      <c r="B2753" s="444" t="s">
        <v>6185</v>
      </c>
      <c r="C2753" s="445"/>
      <c r="D2753" s="446" t="s">
        <v>679</v>
      </c>
      <c r="E2753" s="446" t="s">
        <v>70</v>
      </c>
      <c r="F2753" s="446" t="s">
        <v>671</v>
      </c>
      <c r="G2753" s="447">
        <v>4</v>
      </c>
      <c r="H2753" s="448">
        <v>33.98</v>
      </c>
      <c r="I2753" s="447">
        <v>135.93</v>
      </c>
      <c r="J2753" s="460">
        <v>4</v>
      </c>
      <c r="K2753" s="448">
        <v>7.91</v>
      </c>
      <c r="L2753" s="448">
        <v>31.64</v>
      </c>
      <c r="M2753" s="448">
        <f t="shared" si="84"/>
        <v>-104.29</v>
      </c>
      <c r="N2753" s="448">
        <f t="shared" si="85"/>
        <v>-76.72</v>
      </c>
      <c r="O2753" s="461"/>
    </row>
    <row r="2754" s="419" customFormat="1" customHeight="1" spans="1:15">
      <c r="A2754" s="443" t="s">
        <v>6186</v>
      </c>
      <c r="B2754" s="444" t="s">
        <v>6187</v>
      </c>
      <c r="C2754" s="445"/>
      <c r="D2754" s="446" t="s">
        <v>679</v>
      </c>
      <c r="E2754" s="446" t="s">
        <v>70</v>
      </c>
      <c r="F2754" s="446" t="s">
        <v>671</v>
      </c>
      <c r="G2754" s="447">
        <v>1</v>
      </c>
      <c r="H2754" s="448">
        <v>29.12</v>
      </c>
      <c r="I2754" s="447">
        <v>29.12</v>
      </c>
      <c r="J2754" s="460">
        <v>1</v>
      </c>
      <c r="K2754" s="448">
        <v>6.78</v>
      </c>
      <c r="L2754" s="448">
        <v>6.78</v>
      </c>
      <c r="M2754" s="448">
        <f t="shared" si="84"/>
        <v>-22.34</v>
      </c>
      <c r="N2754" s="448">
        <f t="shared" si="85"/>
        <v>-76.72</v>
      </c>
      <c r="O2754" s="461"/>
    </row>
    <row r="2755" s="419" customFormat="1" customHeight="1" spans="1:15">
      <c r="A2755" s="443" t="s">
        <v>6188</v>
      </c>
      <c r="B2755" s="444" t="s">
        <v>6189</v>
      </c>
      <c r="C2755" s="445"/>
      <c r="D2755" s="446" t="s">
        <v>679</v>
      </c>
      <c r="E2755" s="446" t="s">
        <v>70</v>
      </c>
      <c r="F2755" s="446" t="s">
        <v>671</v>
      </c>
      <c r="G2755" s="447">
        <v>17</v>
      </c>
      <c r="H2755" s="448">
        <v>7.69</v>
      </c>
      <c r="I2755" s="447">
        <v>130.78</v>
      </c>
      <c r="J2755" s="460">
        <v>17</v>
      </c>
      <c r="K2755" s="448">
        <v>1.79</v>
      </c>
      <c r="L2755" s="448">
        <v>30.43</v>
      </c>
      <c r="M2755" s="448">
        <f t="shared" si="84"/>
        <v>-100.35</v>
      </c>
      <c r="N2755" s="448">
        <f t="shared" si="85"/>
        <v>-76.73</v>
      </c>
      <c r="O2755" s="461"/>
    </row>
    <row r="2756" s="419" customFormat="1" customHeight="1" spans="1:15">
      <c r="A2756" s="443" t="s">
        <v>6190</v>
      </c>
      <c r="B2756" s="444" t="s">
        <v>6191</v>
      </c>
      <c r="C2756" s="445"/>
      <c r="D2756" s="446" t="s">
        <v>679</v>
      </c>
      <c r="E2756" s="446" t="s">
        <v>70</v>
      </c>
      <c r="F2756" s="446" t="s">
        <v>671</v>
      </c>
      <c r="G2756" s="447">
        <v>4</v>
      </c>
      <c r="H2756" s="448">
        <v>15.39</v>
      </c>
      <c r="I2756" s="447">
        <v>61.54</v>
      </c>
      <c r="J2756" s="460">
        <v>4</v>
      </c>
      <c r="K2756" s="448">
        <v>3.58</v>
      </c>
      <c r="L2756" s="448">
        <v>14.32</v>
      </c>
      <c r="M2756" s="448">
        <f t="shared" si="84"/>
        <v>-47.22</v>
      </c>
      <c r="N2756" s="448">
        <f t="shared" si="85"/>
        <v>-76.73</v>
      </c>
      <c r="O2756" s="461"/>
    </row>
    <row r="2757" s="419" customFormat="1" customHeight="1" spans="1:15">
      <c r="A2757" s="443" t="s">
        <v>6192</v>
      </c>
      <c r="B2757" s="444" t="s">
        <v>6193</v>
      </c>
      <c r="C2757" s="445"/>
      <c r="D2757" s="446" t="s">
        <v>679</v>
      </c>
      <c r="E2757" s="446" t="s">
        <v>70</v>
      </c>
      <c r="F2757" s="446" t="s">
        <v>671</v>
      </c>
      <c r="G2757" s="447">
        <v>2</v>
      </c>
      <c r="H2757" s="448">
        <v>20.52</v>
      </c>
      <c r="I2757" s="447">
        <v>41.04</v>
      </c>
      <c r="J2757" s="460">
        <v>2</v>
      </c>
      <c r="K2757" s="448">
        <v>4.78</v>
      </c>
      <c r="L2757" s="448">
        <v>9.56</v>
      </c>
      <c r="M2757" s="448">
        <f t="shared" si="84"/>
        <v>-31.48</v>
      </c>
      <c r="N2757" s="448">
        <f t="shared" si="85"/>
        <v>-76.71</v>
      </c>
      <c r="O2757" s="461"/>
    </row>
    <row r="2758" s="419" customFormat="1" customHeight="1" spans="1:15">
      <c r="A2758" s="443" t="s">
        <v>6194</v>
      </c>
      <c r="B2758" s="444" t="s">
        <v>6195</v>
      </c>
      <c r="C2758" s="445"/>
      <c r="D2758" s="446" t="s">
        <v>679</v>
      </c>
      <c r="E2758" s="446" t="s">
        <v>70</v>
      </c>
      <c r="F2758" s="446" t="s">
        <v>671</v>
      </c>
      <c r="G2758" s="447">
        <v>25</v>
      </c>
      <c r="H2758" s="448">
        <v>51.28</v>
      </c>
      <c r="I2758" s="447">
        <v>1282.06</v>
      </c>
      <c r="J2758" s="460">
        <v>25</v>
      </c>
      <c r="K2758" s="448">
        <v>11.94</v>
      </c>
      <c r="L2758" s="448">
        <v>298.5</v>
      </c>
      <c r="M2758" s="448">
        <f t="shared" si="84"/>
        <v>-983.56</v>
      </c>
      <c r="N2758" s="448">
        <f t="shared" si="85"/>
        <v>-76.72</v>
      </c>
      <c r="O2758" s="461"/>
    </row>
    <row r="2759" s="419" customFormat="1" customHeight="1" spans="1:15">
      <c r="A2759" s="443" t="s">
        <v>6196</v>
      </c>
      <c r="B2759" s="444" t="s">
        <v>6197</v>
      </c>
      <c r="C2759" s="445"/>
      <c r="D2759" s="446" t="s">
        <v>1934</v>
      </c>
      <c r="E2759" s="446" t="s">
        <v>70</v>
      </c>
      <c r="F2759" s="446" t="s">
        <v>671</v>
      </c>
      <c r="G2759" s="447">
        <v>27</v>
      </c>
      <c r="H2759" s="448">
        <v>4.31</v>
      </c>
      <c r="I2759" s="447">
        <v>116.39</v>
      </c>
      <c r="J2759" s="460">
        <v>27</v>
      </c>
      <c r="K2759" s="448">
        <v>1</v>
      </c>
      <c r="L2759" s="448">
        <v>27</v>
      </c>
      <c r="M2759" s="448">
        <f t="shared" si="84"/>
        <v>-89.39</v>
      </c>
      <c r="N2759" s="448">
        <f t="shared" si="85"/>
        <v>-76.8</v>
      </c>
      <c r="O2759" s="461"/>
    </row>
    <row r="2760" s="419" customFormat="1" customHeight="1" spans="1:15">
      <c r="A2760" s="443" t="s">
        <v>6198</v>
      </c>
      <c r="B2760" s="444" t="s">
        <v>6199</v>
      </c>
      <c r="C2760" s="445"/>
      <c r="D2760" s="446" t="s">
        <v>3127</v>
      </c>
      <c r="E2760" s="446" t="s">
        <v>672</v>
      </c>
      <c r="F2760" s="446" t="s">
        <v>671</v>
      </c>
      <c r="G2760" s="447">
        <v>1</v>
      </c>
      <c r="H2760" s="448">
        <v>13716.82</v>
      </c>
      <c r="I2760" s="447">
        <v>13716.82</v>
      </c>
      <c r="J2760" s="460">
        <v>1</v>
      </c>
      <c r="K2760" s="448">
        <v>3855.25</v>
      </c>
      <c r="L2760" s="448">
        <v>3855.25</v>
      </c>
      <c r="M2760" s="448">
        <f t="shared" ref="M2760:M2823" si="86">L2760-I2760</f>
        <v>-9861.57</v>
      </c>
      <c r="N2760" s="448">
        <f t="shared" ref="N2760:N2823" si="87">IF(I2760=0,0,ROUND(M2760/I2760*100,2))</f>
        <v>-71.89</v>
      </c>
      <c r="O2760" s="461"/>
    </row>
    <row r="2761" s="419" customFormat="1" customHeight="1" spans="1:15">
      <c r="A2761" s="443" t="s">
        <v>6200</v>
      </c>
      <c r="B2761" s="444" t="s">
        <v>6201</v>
      </c>
      <c r="C2761" s="445"/>
      <c r="D2761" s="446" t="s">
        <v>1934</v>
      </c>
      <c r="E2761" s="446" t="s">
        <v>70</v>
      </c>
      <c r="F2761" s="446" t="s">
        <v>671</v>
      </c>
      <c r="G2761" s="447">
        <v>8.6</v>
      </c>
      <c r="H2761" s="448">
        <v>51.33</v>
      </c>
      <c r="I2761" s="447">
        <v>441.4</v>
      </c>
      <c r="J2761" s="460">
        <v>8.6</v>
      </c>
      <c r="K2761" s="448">
        <v>11.95</v>
      </c>
      <c r="L2761" s="448">
        <v>102.77</v>
      </c>
      <c r="M2761" s="448">
        <f t="shared" si="86"/>
        <v>-338.63</v>
      </c>
      <c r="N2761" s="448">
        <f t="shared" si="87"/>
        <v>-76.72</v>
      </c>
      <c r="O2761" s="461"/>
    </row>
    <row r="2762" s="419" customFormat="1" customHeight="1" spans="1:15">
      <c r="A2762" s="443" t="s">
        <v>6202</v>
      </c>
      <c r="B2762" s="444" t="s">
        <v>6203</v>
      </c>
      <c r="C2762" s="445"/>
      <c r="D2762" s="446" t="s">
        <v>695</v>
      </c>
      <c r="E2762" s="446" t="s">
        <v>672</v>
      </c>
      <c r="F2762" s="446" t="s">
        <v>671</v>
      </c>
      <c r="G2762" s="447">
        <v>3</v>
      </c>
      <c r="H2762" s="448">
        <v>146.02</v>
      </c>
      <c r="I2762" s="447">
        <v>438.05</v>
      </c>
      <c r="J2762" s="460">
        <v>3</v>
      </c>
      <c r="K2762" s="448">
        <v>41.04</v>
      </c>
      <c r="L2762" s="448">
        <v>123.12</v>
      </c>
      <c r="M2762" s="448">
        <f t="shared" si="86"/>
        <v>-314.93</v>
      </c>
      <c r="N2762" s="448">
        <f t="shared" si="87"/>
        <v>-71.89</v>
      </c>
      <c r="O2762" s="461"/>
    </row>
    <row r="2763" s="419" customFormat="1" customHeight="1" spans="1:15">
      <c r="A2763" s="443" t="s">
        <v>6204</v>
      </c>
      <c r="B2763" s="444" t="s">
        <v>6205</v>
      </c>
      <c r="C2763" s="445"/>
      <c r="D2763" s="446" t="s">
        <v>679</v>
      </c>
      <c r="E2763" s="446" t="s">
        <v>672</v>
      </c>
      <c r="F2763" s="446" t="s">
        <v>671</v>
      </c>
      <c r="G2763" s="447">
        <v>24</v>
      </c>
      <c r="H2763" s="448">
        <v>7.08</v>
      </c>
      <c r="I2763" s="447">
        <v>169.89</v>
      </c>
      <c r="J2763" s="460">
        <v>24</v>
      </c>
      <c r="K2763" s="448">
        <v>1.99</v>
      </c>
      <c r="L2763" s="448">
        <v>47.76</v>
      </c>
      <c r="M2763" s="448">
        <f t="shared" si="86"/>
        <v>-122.13</v>
      </c>
      <c r="N2763" s="448">
        <f t="shared" si="87"/>
        <v>-71.89</v>
      </c>
      <c r="O2763" s="461"/>
    </row>
    <row r="2764" s="419" customFormat="1" customHeight="1" spans="1:15">
      <c r="A2764" s="443" t="s">
        <v>6206</v>
      </c>
      <c r="B2764" s="444" t="s">
        <v>6207</v>
      </c>
      <c r="C2764" s="445"/>
      <c r="D2764" s="446" t="s">
        <v>679</v>
      </c>
      <c r="E2764" s="446" t="s">
        <v>70</v>
      </c>
      <c r="F2764" s="446" t="s">
        <v>671</v>
      </c>
      <c r="G2764" s="447">
        <v>1</v>
      </c>
      <c r="H2764" s="448">
        <v>6794.87</v>
      </c>
      <c r="I2764" s="447">
        <v>6794.87</v>
      </c>
      <c r="J2764" s="460">
        <v>1</v>
      </c>
      <c r="K2764" s="448">
        <v>1581.57</v>
      </c>
      <c r="L2764" s="448">
        <v>1581.57</v>
      </c>
      <c r="M2764" s="448">
        <f t="shared" si="86"/>
        <v>-5213.3</v>
      </c>
      <c r="N2764" s="448">
        <f t="shared" si="87"/>
        <v>-76.72</v>
      </c>
      <c r="O2764" s="461"/>
    </row>
    <row r="2765" s="419" customFormat="1" customHeight="1" spans="1:15">
      <c r="A2765" s="443" t="s">
        <v>6208</v>
      </c>
      <c r="B2765" s="444" t="s">
        <v>6209</v>
      </c>
      <c r="C2765" s="445"/>
      <c r="D2765" s="446" t="s">
        <v>679</v>
      </c>
      <c r="E2765" s="446" t="s">
        <v>70</v>
      </c>
      <c r="F2765" s="446" t="s">
        <v>671</v>
      </c>
      <c r="G2765" s="447">
        <v>8</v>
      </c>
      <c r="H2765" s="448">
        <v>999.55</v>
      </c>
      <c r="I2765" s="447">
        <v>7996.41</v>
      </c>
      <c r="J2765" s="460">
        <v>8</v>
      </c>
      <c r="K2765" s="448">
        <v>232.65</v>
      </c>
      <c r="L2765" s="448">
        <v>1861.2</v>
      </c>
      <c r="M2765" s="448">
        <f t="shared" si="86"/>
        <v>-6135.21</v>
      </c>
      <c r="N2765" s="448">
        <f t="shared" si="87"/>
        <v>-76.72</v>
      </c>
      <c r="O2765" s="461"/>
    </row>
    <row r="2766" s="419" customFormat="1" customHeight="1" spans="1:15">
      <c r="A2766" s="443" t="s">
        <v>6210</v>
      </c>
      <c r="B2766" s="444" t="s">
        <v>6211</v>
      </c>
      <c r="C2766" s="445"/>
      <c r="D2766" s="446" t="s">
        <v>679</v>
      </c>
      <c r="E2766" s="446" t="s">
        <v>70</v>
      </c>
      <c r="F2766" s="446" t="s">
        <v>671</v>
      </c>
      <c r="G2766" s="447">
        <v>4</v>
      </c>
      <c r="H2766" s="448">
        <v>7.76</v>
      </c>
      <c r="I2766" s="447">
        <v>31.04</v>
      </c>
      <c r="J2766" s="460">
        <v>4</v>
      </c>
      <c r="K2766" s="448">
        <v>1.81</v>
      </c>
      <c r="L2766" s="448">
        <v>7.24</v>
      </c>
      <c r="M2766" s="448">
        <f t="shared" si="86"/>
        <v>-23.8</v>
      </c>
      <c r="N2766" s="448">
        <f t="shared" si="87"/>
        <v>-76.68</v>
      </c>
      <c r="O2766" s="461"/>
    </row>
    <row r="2767" s="419" customFormat="1" customHeight="1" spans="1:15">
      <c r="A2767" s="443" t="s">
        <v>6212</v>
      </c>
      <c r="B2767" s="444" t="s">
        <v>6213</v>
      </c>
      <c r="C2767" s="445"/>
      <c r="D2767" s="446" t="s">
        <v>679</v>
      </c>
      <c r="E2767" s="446" t="s">
        <v>70</v>
      </c>
      <c r="F2767" s="446" t="s">
        <v>671</v>
      </c>
      <c r="G2767" s="447">
        <v>23</v>
      </c>
      <c r="H2767" s="448">
        <v>24.27</v>
      </c>
      <c r="I2767" s="447">
        <v>558.25</v>
      </c>
      <c r="J2767" s="460">
        <v>23</v>
      </c>
      <c r="K2767" s="448">
        <v>5.65</v>
      </c>
      <c r="L2767" s="448">
        <v>129.95</v>
      </c>
      <c r="M2767" s="448">
        <f t="shared" si="86"/>
        <v>-428.3</v>
      </c>
      <c r="N2767" s="448">
        <f t="shared" si="87"/>
        <v>-76.72</v>
      </c>
      <c r="O2767" s="461"/>
    </row>
    <row r="2768" s="419" customFormat="1" customHeight="1" spans="1:15">
      <c r="A2768" s="443" t="s">
        <v>6214</v>
      </c>
      <c r="B2768" s="444" t="s">
        <v>6215</v>
      </c>
      <c r="C2768" s="445"/>
      <c r="D2768" s="446" t="s">
        <v>679</v>
      </c>
      <c r="E2768" s="446" t="s">
        <v>70</v>
      </c>
      <c r="F2768" s="446" t="s">
        <v>671</v>
      </c>
      <c r="G2768" s="447">
        <v>4</v>
      </c>
      <c r="H2768" s="448">
        <v>19.42</v>
      </c>
      <c r="I2768" s="447">
        <v>77.67</v>
      </c>
      <c r="J2768" s="460">
        <v>4</v>
      </c>
      <c r="K2768" s="448">
        <v>4.52</v>
      </c>
      <c r="L2768" s="448">
        <v>18.08</v>
      </c>
      <c r="M2768" s="448">
        <f t="shared" si="86"/>
        <v>-59.59</v>
      </c>
      <c r="N2768" s="448">
        <f t="shared" si="87"/>
        <v>-76.72</v>
      </c>
      <c r="O2768" s="461"/>
    </row>
    <row r="2769" s="419" customFormat="1" customHeight="1" spans="1:15">
      <c r="A2769" s="443" t="s">
        <v>6216</v>
      </c>
      <c r="B2769" s="444" t="s">
        <v>6217</v>
      </c>
      <c r="C2769" s="445"/>
      <c r="D2769" s="446" t="s">
        <v>679</v>
      </c>
      <c r="E2769" s="446" t="s">
        <v>70</v>
      </c>
      <c r="F2769" s="446" t="s">
        <v>671</v>
      </c>
      <c r="G2769" s="447">
        <v>3</v>
      </c>
      <c r="H2769" s="448">
        <v>1676.72</v>
      </c>
      <c r="I2769" s="447">
        <v>5030.17</v>
      </c>
      <c r="J2769" s="460">
        <v>3</v>
      </c>
      <c r="K2769" s="448">
        <v>390.27</v>
      </c>
      <c r="L2769" s="448">
        <v>1170.81</v>
      </c>
      <c r="M2769" s="448">
        <f t="shared" si="86"/>
        <v>-3859.36</v>
      </c>
      <c r="N2769" s="448">
        <f t="shared" si="87"/>
        <v>-76.72</v>
      </c>
      <c r="O2769" s="461"/>
    </row>
    <row r="2770" s="419" customFormat="1" customHeight="1" spans="1:15">
      <c r="A2770" s="443" t="s">
        <v>6218</v>
      </c>
      <c r="B2770" s="444" t="s">
        <v>6219</v>
      </c>
      <c r="C2770" s="445"/>
      <c r="D2770" s="446" t="s">
        <v>703</v>
      </c>
      <c r="E2770" s="446" t="s">
        <v>70</v>
      </c>
      <c r="F2770" s="446" t="s">
        <v>671</v>
      </c>
      <c r="G2770" s="447">
        <v>2</v>
      </c>
      <c r="H2770" s="448">
        <v>7667.01</v>
      </c>
      <c r="I2770" s="447">
        <v>15334.02</v>
      </c>
      <c r="J2770" s="460">
        <v>2</v>
      </c>
      <c r="K2770" s="448">
        <v>1784.57</v>
      </c>
      <c r="L2770" s="448">
        <v>3569.14</v>
      </c>
      <c r="M2770" s="448">
        <f t="shared" si="86"/>
        <v>-11764.88</v>
      </c>
      <c r="N2770" s="448">
        <f t="shared" si="87"/>
        <v>-76.72</v>
      </c>
      <c r="O2770" s="461"/>
    </row>
    <row r="2771" s="419" customFormat="1" customHeight="1" spans="1:15">
      <c r="A2771" s="443" t="s">
        <v>6220</v>
      </c>
      <c r="B2771" s="444" t="s">
        <v>6221</v>
      </c>
      <c r="C2771" s="445"/>
      <c r="D2771" s="446" t="s">
        <v>703</v>
      </c>
      <c r="E2771" s="446" t="s">
        <v>70</v>
      </c>
      <c r="F2771" s="446" t="s">
        <v>671</v>
      </c>
      <c r="G2771" s="447">
        <v>1</v>
      </c>
      <c r="H2771" s="448">
        <v>4638.46</v>
      </c>
      <c r="I2771" s="447">
        <v>4638.46</v>
      </c>
      <c r="J2771" s="460">
        <v>1</v>
      </c>
      <c r="K2771" s="448">
        <v>1079.65</v>
      </c>
      <c r="L2771" s="448">
        <v>1079.65</v>
      </c>
      <c r="M2771" s="448">
        <f t="shared" si="86"/>
        <v>-3558.81</v>
      </c>
      <c r="N2771" s="448">
        <f t="shared" si="87"/>
        <v>-76.72</v>
      </c>
      <c r="O2771" s="461"/>
    </row>
    <row r="2772" s="419" customFormat="1" customHeight="1" spans="1:15">
      <c r="A2772" s="443" t="s">
        <v>6222</v>
      </c>
      <c r="B2772" s="444" t="s">
        <v>6223</v>
      </c>
      <c r="C2772" s="445"/>
      <c r="D2772" s="446" t="s">
        <v>703</v>
      </c>
      <c r="E2772" s="446" t="s">
        <v>70</v>
      </c>
      <c r="F2772" s="446" t="s">
        <v>671</v>
      </c>
      <c r="G2772" s="447">
        <v>1</v>
      </c>
      <c r="H2772" s="448">
        <v>16465.81</v>
      </c>
      <c r="I2772" s="447">
        <v>16465.81</v>
      </c>
      <c r="J2772" s="460">
        <v>1</v>
      </c>
      <c r="K2772" s="448">
        <v>3832.58</v>
      </c>
      <c r="L2772" s="448">
        <v>3832.58</v>
      </c>
      <c r="M2772" s="448">
        <f t="shared" si="86"/>
        <v>-12633.23</v>
      </c>
      <c r="N2772" s="448">
        <f t="shared" si="87"/>
        <v>-76.72</v>
      </c>
      <c r="O2772" s="461"/>
    </row>
    <row r="2773" s="419" customFormat="1" customHeight="1" spans="1:15">
      <c r="A2773" s="443" t="s">
        <v>6224</v>
      </c>
      <c r="B2773" s="444" t="s">
        <v>6225</v>
      </c>
      <c r="C2773" s="445"/>
      <c r="D2773" s="446" t="s">
        <v>703</v>
      </c>
      <c r="E2773" s="446" t="s">
        <v>70</v>
      </c>
      <c r="F2773" s="446" t="s">
        <v>671</v>
      </c>
      <c r="G2773" s="447">
        <v>1</v>
      </c>
      <c r="H2773" s="448">
        <v>10300</v>
      </c>
      <c r="I2773" s="447">
        <v>10300</v>
      </c>
      <c r="J2773" s="460">
        <v>1</v>
      </c>
      <c r="K2773" s="448">
        <v>2397.43</v>
      </c>
      <c r="L2773" s="448">
        <v>2397.43</v>
      </c>
      <c r="M2773" s="448">
        <f t="shared" si="86"/>
        <v>-7902.57</v>
      </c>
      <c r="N2773" s="448">
        <f t="shared" si="87"/>
        <v>-76.72</v>
      </c>
      <c r="O2773" s="461"/>
    </row>
    <row r="2774" s="419" customFormat="1" customHeight="1" spans="1:15">
      <c r="A2774" s="443" t="s">
        <v>6226</v>
      </c>
      <c r="B2774" s="444" t="s">
        <v>6227</v>
      </c>
      <c r="C2774" s="445"/>
      <c r="D2774" s="446" t="s">
        <v>703</v>
      </c>
      <c r="E2774" s="446" t="s">
        <v>70</v>
      </c>
      <c r="F2774" s="446" t="s">
        <v>671</v>
      </c>
      <c r="G2774" s="447">
        <v>1</v>
      </c>
      <c r="H2774" s="448">
        <v>1863.25</v>
      </c>
      <c r="I2774" s="447">
        <v>1863.25</v>
      </c>
      <c r="J2774" s="460">
        <v>1</v>
      </c>
      <c r="K2774" s="448">
        <v>433.69</v>
      </c>
      <c r="L2774" s="448">
        <v>433.69</v>
      </c>
      <c r="M2774" s="448">
        <f t="shared" si="86"/>
        <v>-1429.56</v>
      </c>
      <c r="N2774" s="448">
        <f t="shared" si="87"/>
        <v>-76.72</v>
      </c>
      <c r="O2774" s="461"/>
    </row>
    <row r="2775" s="419" customFormat="1" customHeight="1" spans="1:15">
      <c r="A2775" s="443" t="s">
        <v>6228</v>
      </c>
      <c r="B2775" s="444" t="s">
        <v>6229</v>
      </c>
      <c r="C2775" s="445"/>
      <c r="D2775" s="446" t="s">
        <v>679</v>
      </c>
      <c r="E2775" s="446" t="s">
        <v>70</v>
      </c>
      <c r="F2775" s="446" t="s">
        <v>671</v>
      </c>
      <c r="G2775" s="447">
        <v>8</v>
      </c>
      <c r="H2775" s="448">
        <v>1.47</v>
      </c>
      <c r="I2775" s="447">
        <v>11.76</v>
      </c>
      <c r="J2775" s="460">
        <v>8</v>
      </c>
      <c r="K2775" s="448">
        <v>0.34</v>
      </c>
      <c r="L2775" s="448">
        <v>2.72</v>
      </c>
      <c r="M2775" s="448">
        <f t="shared" si="86"/>
        <v>-9.04</v>
      </c>
      <c r="N2775" s="448">
        <f t="shared" si="87"/>
        <v>-76.87</v>
      </c>
      <c r="O2775" s="461"/>
    </row>
    <row r="2776" s="419" customFormat="1" customHeight="1" spans="1:15">
      <c r="A2776" s="443" t="s">
        <v>6230</v>
      </c>
      <c r="B2776" s="444" t="s">
        <v>6231</v>
      </c>
      <c r="C2776" s="445"/>
      <c r="D2776" s="446" t="s">
        <v>679</v>
      </c>
      <c r="E2776" s="446" t="s">
        <v>70</v>
      </c>
      <c r="F2776" s="446" t="s">
        <v>671</v>
      </c>
      <c r="G2776" s="447">
        <v>34</v>
      </c>
      <c r="H2776" s="448">
        <v>1.35</v>
      </c>
      <c r="I2776" s="447">
        <v>45.9</v>
      </c>
      <c r="J2776" s="460">
        <v>34</v>
      </c>
      <c r="K2776" s="448">
        <v>0.31</v>
      </c>
      <c r="L2776" s="448">
        <v>10.54</v>
      </c>
      <c r="M2776" s="448">
        <f t="shared" si="86"/>
        <v>-35.36</v>
      </c>
      <c r="N2776" s="448">
        <f t="shared" si="87"/>
        <v>-77.04</v>
      </c>
      <c r="O2776" s="461"/>
    </row>
    <row r="2777" s="419" customFormat="1" customHeight="1" spans="1:15">
      <c r="A2777" s="443" t="s">
        <v>6232</v>
      </c>
      <c r="B2777" s="444" t="s">
        <v>6233</v>
      </c>
      <c r="C2777" s="445"/>
      <c r="D2777" s="446" t="s">
        <v>703</v>
      </c>
      <c r="E2777" s="446" t="s">
        <v>70</v>
      </c>
      <c r="F2777" s="446" t="s">
        <v>671</v>
      </c>
      <c r="G2777" s="447">
        <v>1</v>
      </c>
      <c r="H2777" s="448">
        <v>287.18</v>
      </c>
      <c r="I2777" s="447">
        <v>287.18</v>
      </c>
      <c r="J2777" s="460">
        <v>1</v>
      </c>
      <c r="K2777" s="448">
        <v>66.84</v>
      </c>
      <c r="L2777" s="448">
        <v>66.84</v>
      </c>
      <c r="M2777" s="448">
        <f t="shared" si="86"/>
        <v>-220.34</v>
      </c>
      <c r="N2777" s="448">
        <f t="shared" si="87"/>
        <v>-76.73</v>
      </c>
      <c r="O2777" s="461"/>
    </row>
    <row r="2778" s="419" customFormat="1" customHeight="1" spans="1:15">
      <c r="A2778" s="443" t="s">
        <v>6234</v>
      </c>
      <c r="B2778" s="444" t="s">
        <v>6235</v>
      </c>
      <c r="C2778" s="445"/>
      <c r="D2778" s="446" t="s">
        <v>703</v>
      </c>
      <c r="E2778" s="446" t="s">
        <v>70</v>
      </c>
      <c r="F2778" s="446" t="s">
        <v>671</v>
      </c>
      <c r="G2778" s="447">
        <v>1</v>
      </c>
      <c r="H2778" s="448">
        <v>287.18</v>
      </c>
      <c r="I2778" s="447">
        <v>287.18</v>
      </c>
      <c r="J2778" s="460">
        <v>1</v>
      </c>
      <c r="K2778" s="448">
        <v>66.84</v>
      </c>
      <c r="L2778" s="448">
        <v>66.84</v>
      </c>
      <c r="M2778" s="448">
        <f t="shared" si="86"/>
        <v>-220.34</v>
      </c>
      <c r="N2778" s="448">
        <f t="shared" si="87"/>
        <v>-76.73</v>
      </c>
      <c r="O2778" s="461"/>
    </row>
    <row r="2779" s="419" customFormat="1" customHeight="1" spans="1:15">
      <c r="A2779" s="443" t="s">
        <v>6236</v>
      </c>
      <c r="B2779" s="444" t="s">
        <v>6237</v>
      </c>
      <c r="C2779" s="445"/>
      <c r="D2779" s="446" t="s">
        <v>703</v>
      </c>
      <c r="E2779" s="446" t="s">
        <v>70</v>
      </c>
      <c r="F2779" s="446" t="s">
        <v>671</v>
      </c>
      <c r="G2779" s="447">
        <v>1</v>
      </c>
      <c r="H2779" s="448">
        <v>211.96</v>
      </c>
      <c r="I2779" s="447">
        <v>211.96</v>
      </c>
      <c r="J2779" s="460">
        <v>1</v>
      </c>
      <c r="K2779" s="448">
        <v>49.34</v>
      </c>
      <c r="L2779" s="448">
        <v>49.34</v>
      </c>
      <c r="M2779" s="448">
        <f t="shared" si="86"/>
        <v>-162.62</v>
      </c>
      <c r="N2779" s="448">
        <f t="shared" si="87"/>
        <v>-76.72</v>
      </c>
      <c r="O2779" s="461"/>
    </row>
    <row r="2780" s="419" customFormat="1" customHeight="1" spans="1:15">
      <c r="A2780" s="443" t="s">
        <v>6238</v>
      </c>
      <c r="B2780" s="444" t="s">
        <v>6239</v>
      </c>
      <c r="C2780" s="445"/>
      <c r="D2780" s="446" t="s">
        <v>703</v>
      </c>
      <c r="E2780" s="446" t="s">
        <v>70</v>
      </c>
      <c r="F2780" s="446" t="s">
        <v>671</v>
      </c>
      <c r="G2780" s="447">
        <v>3</v>
      </c>
      <c r="H2780" s="448">
        <v>367.52</v>
      </c>
      <c r="I2780" s="447">
        <v>1102.56</v>
      </c>
      <c r="J2780" s="460">
        <v>3</v>
      </c>
      <c r="K2780" s="448">
        <v>85.54</v>
      </c>
      <c r="L2780" s="448">
        <v>256.62</v>
      </c>
      <c r="M2780" s="448">
        <f t="shared" si="86"/>
        <v>-845.94</v>
      </c>
      <c r="N2780" s="448">
        <f t="shared" si="87"/>
        <v>-76.73</v>
      </c>
      <c r="O2780" s="461"/>
    </row>
    <row r="2781" s="419" customFormat="1" customHeight="1" spans="1:15">
      <c r="A2781" s="443" t="s">
        <v>6240</v>
      </c>
      <c r="B2781" s="444" t="s">
        <v>6241</v>
      </c>
      <c r="C2781" s="445"/>
      <c r="D2781" s="446" t="s">
        <v>703</v>
      </c>
      <c r="E2781" s="446" t="s">
        <v>70</v>
      </c>
      <c r="F2781" s="446" t="s">
        <v>671</v>
      </c>
      <c r="G2781" s="447">
        <v>1</v>
      </c>
      <c r="H2781" s="448">
        <v>367.52</v>
      </c>
      <c r="I2781" s="447">
        <v>367.52</v>
      </c>
      <c r="J2781" s="460">
        <v>1</v>
      </c>
      <c r="K2781" s="448">
        <v>85.54</v>
      </c>
      <c r="L2781" s="448">
        <v>85.54</v>
      </c>
      <c r="M2781" s="448">
        <f t="shared" si="86"/>
        <v>-281.98</v>
      </c>
      <c r="N2781" s="448">
        <f t="shared" si="87"/>
        <v>-76.73</v>
      </c>
      <c r="O2781" s="461"/>
    </row>
    <row r="2782" s="419" customFormat="1" customHeight="1" spans="1:15">
      <c r="A2782" s="443" t="s">
        <v>6242</v>
      </c>
      <c r="B2782" s="444" t="s">
        <v>6243</v>
      </c>
      <c r="C2782" s="445"/>
      <c r="D2782" s="446" t="s">
        <v>703</v>
      </c>
      <c r="E2782" s="446" t="s">
        <v>70</v>
      </c>
      <c r="F2782" s="446" t="s">
        <v>671</v>
      </c>
      <c r="G2782" s="447">
        <v>4</v>
      </c>
      <c r="H2782" s="448">
        <v>367.52</v>
      </c>
      <c r="I2782" s="447">
        <v>1470.08</v>
      </c>
      <c r="J2782" s="460">
        <v>4</v>
      </c>
      <c r="K2782" s="448">
        <v>85.54</v>
      </c>
      <c r="L2782" s="448">
        <v>342.16</v>
      </c>
      <c r="M2782" s="448">
        <f t="shared" si="86"/>
        <v>-1127.92</v>
      </c>
      <c r="N2782" s="448">
        <f t="shared" si="87"/>
        <v>-76.73</v>
      </c>
      <c r="O2782" s="461"/>
    </row>
    <row r="2783" s="419" customFormat="1" customHeight="1" spans="1:15">
      <c r="A2783" s="443" t="s">
        <v>6244</v>
      </c>
      <c r="B2783" s="444" t="s">
        <v>6245</v>
      </c>
      <c r="C2783" s="445"/>
      <c r="D2783" s="446" t="s">
        <v>703</v>
      </c>
      <c r="E2783" s="446" t="s">
        <v>70</v>
      </c>
      <c r="F2783" s="446" t="s">
        <v>671</v>
      </c>
      <c r="G2783" s="447">
        <v>2</v>
      </c>
      <c r="H2783" s="448">
        <v>367.52</v>
      </c>
      <c r="I2783" s="447">
        <v>735.04</v>
      </c>
      <c r="J2783" s="460">
        <v>2</v>
      </c>
      <c r="K2783" s="448">
        <v>85.54</v>
      </c>
      <c r="L2783" s="448">
        <v>171.08</v>
      </c>
      <c r="M2783" s="448">
        <f t="shared" si="86"/>
        <v>-563.96</v>
      </c>
      <c r="N2783" s="448">
        <f t="shared" si="87"/>
        <v>-76.73</v>
      </c>
      <c r="O2783" s="461"/>
    </row>
    <row r="2784" s="419" customFormat="1" customHeight="1" spans="1:15">
      <c r="A2784" s="443" t="s">
        <v>6246</v>
      </c>
      <c r="B2784" s="444" t="s">
        <v>6247</v>
      </c>
      <c r="C2784" s="445"/>
      <c r="D2784" s="446" t="s">
        <v>703</v>
      </c>
      <c r="E2784" s="446" t="s">
        <v>70</v>
      </c>
      <c r="F2784" s="446" t="s">
        <v>671</v>
      </c>
      <c r="G2784" s="447">
        <v>6</v>
      </c>
      <c r="H2784" s="448">
        <v>456.9</v>
      </c>
      <c r="I2784" s="447">
        <v>2741.38</v>
      </c>
      <c r="J2784" s="460">
        <v>6</v>
      </c>
      <c r="K2784" s="448">
        <v>106.35</v>
      </c>
      <c r="L2784" s="448">
        <v>638.1</v>
      </c>
      <c r="M2784" s="448">
        <f t="shared" si="86"/>
        <v>-2103.28</v>
      </c>
      <c r="N2784" s="448">
        <f t="shared" si="87"/>
        <v>-76.72</v>
      </c>
      <c r="O2784" s="461"/>
    </row>
    <row r="2785" s="419" customFormat="1" customHeight="1" spans="1:15">
      <c r="A2785" s="443" t="s">
        <v>6248</v>
      </c>
      <c r="B2785" s="444" t="s">
        <v>6249</v>
      </c>
      <c r="C2785" s="445"/>
      <c r="D2785" s="446" t="s">
        <v>679</v>
      </c>
      <c r="E2785" s="446" t="s">
        <v>70</v>
      </c>
      <c r="F2785" s="446" t="s">
        <v>671</v>
      </c>
      <c r="G2785" s="447">
        <v>4</v>
      </c>
      <c r="H2785" s="448">
        <v>75</v>
      </c>
      <c r="I2785" s="447">
        <v>300</v>
      </c>
      <c r="J2785" s="460">
        <v>4</v>
      </c>
      <c r="K2785" s="448">
        <v>17.46</v>
      </c>
      <c r="L2785" s="448">
        <v>69.84</v>
      </c>
      <c r="M2785" s="448">
        <f t="shared" si="86"/>
        <v>-230.16</v>
      </c>
      <c r="N2785" s="448">
        <f t="shared" si="87"/>
        <v>-76.72</v>
      </c>
      <c r="O2785" s="461"/>
    </row>
    <row r="2786" s="419" customFormat="1" customHeight="1" spans="1:15">
      <c r="A2786" s="443" t="s">
        <v>6250</v>
      </c>
      <c r="B2786" s="444" t="s">
        <v>6251</v>
      </c>
      <c r="C2786" s="445"/>
      <c r="D2786" s="446" t="s">
        <v>679</v>
      </c>
      <c r="E2786" s="446" t="s">
        <v>70</v>
      </c>
      <c r="F2786" s="446" t="s">
        <v>671</v>
      </c>
      <c r="G2786" s="447">
        <v>11</v>
      </c>
      <c r="H2786" s="448">
        <v>21.37</v>
      </c>
      <c r="I2786" s="447">
        <v>235.03</v>
      </c>
      <c r="J2786" s="460">
        <v>11</v>
      </c>
      <c r="K2786" s="448">
        <v>4.97</v>
      </c>
      <c r="L2786" s="448">
        <v>54.67</v>
      </c>
      <c r="M2786" s="448">
        <f t="shared" si="86"/>
        <v>-180.36</v>
      </c>
      <c r="N2786" s="448">
        <f t="shared" si="87"/>
        <v>-76.74</v>
      </c>
      <c r="O2786" s="461"/>
    </row>
    <row r="2787" s="419" customFormat="1" customHeight="1" spans="1:15">
      <c r="A2787" s="443" t="s">
        <v>6252</v>
      </c>
      <c r="B2787" s="444" t="s">
        <v>6253</v>
      </c>
      <c r="C2787" s="445"/>
      <c r="D2787" s="446" t="s">
        <v>703</v>
      </c>
      <c r="E2787" s="446" t="s">
        <v>70</v>
      </c>
      <c r="F2787" s="446" t="s">
        <v>671</v>
      </c>
      <c r="G2787" s="447">
        <v>2</v>
      </c>
      <c r="H2787" s="448">
        <v>1572.65</v>
      </c>
      <c r="I2787" s="447">
        <v>3145.3</v>
      </c>
      <c r="J2787" s="460">
        <v>2</v>
      </c>
      <c r="K2787" s="448">
        <v>366.05</v>
      </c>
      <c r="L2787" s="448">
        <v>732.1</v>
      </c>
      <c r="M2787" s="448">
        <f t="shared" si="86"/>
        <v>-2413.2</v>
      </c>
      <c r="N2787" s="448">
        <f t="shared" si="87"/>
        <v>-76.72</v>
      </c>
      <c r="O2787" s="461"/>
    </row>
    <row r="2788" s="419" customFormat="1" customHeight="1" spans="1:15">
      <c r="A2788" s="443" t="s">
        <v>6254</v>
      </c>
      <c r="B2788" s="444" t="s">
        <v>6255</v>
      </c>
      <c r="C2788" s="445"/>
      <c r="D2788" s="446" t="s">
        <v>2985</v>
      </c>
      <c r="E2788" s="446" t="s">
        <v>70</v>
      </c>
      <c r="F2788" s="446" t="s">
        <v>671</v>
      </c>
      <c r="G2788" s="447">
        <v>1</v>
      </c>
      <c r="H2788" s="448">
        <v>7008.54</v>
      </c>
      <c r="I2788" s="447">
        <v>7008.54</v>
      </c>
      <c r="J2788" s="460">
        <v>1</v>
      </c>
      <c r="K2788" s="448">
        <v>1631.31</v>
      </c>
      <c r="L2788" s="448">
        <v>1631.31</v>
      </c>
      <c r="M2788" s="448">
        <f t="shared" si="86"/>
        <v>-5377.23</v>
      </c>
      <c r="N2788" s="448">
        <f t="shared" si="87"/>
        <v>-76.72</v>
      </c>
      <c r="O2788" s="461"/>
    </row>
    <row r="2789" s="419" customFormat="1" customHeight="1" spans="1:15">
      <c r="A2789" s="443" t="s">
        <v>6256</v>
      </c>
      <c r="B2789" s="444" t="s">
        <v>6257</v>
      </c>
      <c r="C2789" s="445"/>
      <c r="D2789" s="446" t="s">
        <v>679</v>
      </c>
      <c r="E2789" s="446" t="s">
        <v>70</v>
      </c>
      <c r="F2789" s="446" t="s">
        <v>671</v>
      </c>
      <c r="G2789" s="447">
        <v>1</v>
      </c>
      <c r="H2789" s="448">
        <v>852.4</v>
      </c>
      <c r="I2789" s="447">
        <v>852.4</v>
      </c>
      <c r="J2789" s="460">
        <v>1</v>
      </c>
      <c r="K2789" s="448">
        <v>198.4</v>
      </c>
      <c r="L2789" s="448">
        <v>198.4</v>
      </c>
      <c r="M2789" s="448">
        <f t="shared" si="86"/>
        <v>-654</v>
      </c>
      <c r="N2789" s="448">
        <f t="shared" si="87"/>
        <v>-76.72</v>
      </c>
      <c r="O2789" s="461"/>
    </row>
    <row r="2790" s="419" customFormat="1" customHeight="1" spans="1:15">
      <c r="A2790" s="443" t="s">
        <v>6258</v>
      </c>
      <c r="B2790" s="444" t="s">
        <v>6259</v>
      </c>
      <c r="C2790" s="445"/>
      <c r="D2790" s="446" t="s">
        <v>679</v>
      </c>
      <c r="E2790" s="446" t="s">
        <v>672</v>
      </c>
      <c r="F2790" s="446" t="s">
        <v>671</v>
      </c>
      <c r="G2790" s="447">
        <v>1</v>
      </c>
      <c r="H2790" s="448">
        <v>4867.26</v>
      </c>
      <c r="I2790" s="447">
        <v>4867.26</v>
      </c>
      <c r="J2790" s="460">
        <v>1</v>
      </c>
      <c r="K2790" s="448">
        <v>1367.99</v>
      </c>
      <c r="L2790" s="448">
        <v>1367.99</v>
      </c>
      <c r="M2790" s="448">
        <f t="shared" si="86"/>
        <v>-3499.27</v>
      </c>
      <c r="N2790" s="448">
        <f t="shared" si="87"/>
        <v>-71.89</v>
      </c>
      <c r="O2790" s="461"/>
    </row>
    <row r="2791" s="419" customFormat="1" customHeight="1" spans="1:15">
      <c r="A2791" s="443" t="s">
        <v>6260</v>
      </c>
      <c r="B2791" s="444" t="s">
        <v>6261</v>
      </c>
      <c r="C2791" s="445"/>
      <c r="D2791" s="446" t="s">
        <v>3075</v>
      </c>
      <c r="E2791" s="446" t="s">
        <v>70</v>
      </c>
      <c r="F2791" s="446" t="s">
        <v>671</v>
      </c>
      <c r="G2791" s="447">
        <v>6</v>
      </c>
      <c r="H2791" s="448">
        <v>1267.2</v>
      </c>
      <c r="I2791" s="447">
        <v>7603.22</v>
      </c>
      <c r="J2791" s="460">
        <v>6</v>
      </c>
      <c r="K2791" s="448">
        <v>294.95</v>
      </c>
      <c r="L2791" s="448">
        <v>1769.7</v>
      </c>
      <c r="M2791" s="448">
        <f t="shared" si="86"/>
        <v>-5833.52</v>
      </c>
      <c r="N2791" s="448">
        <f t="shared" si="87"/>
        <v>-76.72</v>
      </c>
      <c r="O2791" s="461"/>
    </row>
    <row r="2792" s="419" customFormat="1" customHeight="1" spans="1:15">
      <c r="A2792" s="443" t="s">
        <v>6262</v>
      </c>
      <c r="B2792" s="444" t="s">
        <v>6263</v>
      </c>
      <c r="C2792" s="445"/>
      <c r="D2792" s="446" t="s">
        <v>679</v>
      </c>
      <c r="E2792" s="446" t="s">
        <v>70</v>
      </c>
      <c r="F2792" s="446" t="s">
        <v>671</v>
      </c>
      <c r="G2792" s="447">
        <v>1</v>
      </c>
      <c r="H2792" s="448">
        <v>5975.22</v>
      </c>
      <c r="I2792" s="447">
        <v>5975.22</v>
      </c>
      <c r="J2792" s="460">
        <v>1</v>
      </c>
      <c r="K2792" s="448">
        <v>1390.79</v>
      </c>
      <c r="L2792" s="448">
        <v>1390.79</v>
      </c>
      <c r="M2792" s="448">
        <f t="shared" si="86"/>
        <v>-4584.43</v>
      </c>
      <c r="N2792" s="448">
        <f t="shared" si="87"/>
        <v>-76.72</v>
      </c>
      <c r="O2792" s="461"/>
    </row>
    <row r="2793" s="419" customFormat="1" customHeight="1" spans="1:15">
      <c r="A2793" s="443" t="s">
        <v>6264</v>
      </c>
      <c r="B2793" s="444" t="s">
        <v>6265</v>
      </c>
      <c r="C2793" s="445"/>
      <c r="D2793" s="446" t="s">
        <v>679</v>
      </c>
      <c r="E2793" s="446" t="s">
        <v>70</v>
      </c>
      <c r="F2793" s="446" t="s">
        <v>671</v>
      </c>
      <c r="G2793" s="447">
        <v>15</v>
      </c>
      <c r="H2793" s="448">
        <v>1.51</v>
      </c>
      <c r="I2793" s="447">
        <v>22.71</v>
      </c>
      <c r="J2793" s="460">
        <v>15</v>
      </c>
      <c r="K2793" s="448">
        <v>0.35</v>
      </c>
      <c r="L2793" s="448">
        <v>5.25</v>
      </c>
      <c r="M2793" s="448">
        <f t="shared" si="86"/>
        <v>-17.46</v>
      </c>
      <c r="N2793" s="448">
        <f t="shared" si="87"/>
        <v>-76.88</v>
      </c>
      <c r="O2793" s="461"/>
    </row>
    <row r="2794" s="419" customFormat="1" customHeight="1" spans="1:15">
      <c r="A2794" s="443" t="s">
        <v>6266</v>
      </c>
      <c r="B2794" s="444" t="s">
        <v>6267</v>
      </c>
      <c r="C2794" s="445"/>
      <c r="D2794" s="446" t="s">
        <v>679</v>
      </c>
      <c r="E2794" s="446" t="s">
        <v>70</v>
      </c>
      <c r="F2794" s="446" t="s">
        <v>671</v>
      </c>
      <c r="G2794" s="447">
        <v>2</v>
      </c>
      <c r="H2794" s="448">
        <v>5.13</v>
      </c>
      <c r="I2794" s="447">
        <v>10.25</v>
      </c>
      <c r="J2794" s="460">
        <v>2</v>
      </c>
      <c r="K2794" s="448">
        <v>1.19</v>
      </c>
      <c r="L2794" s="448">
        <v>2.38</v>
      </c>
      <c r="M2794" s="448">
        <f t="shared" si="86"/>
        <v>-7.87</v>
      </c>
      <c r="N2794" s="448">
        <f t="shared" si="87"/>
        <v>-76.78</v>
      </c>
      <c r="O2794" s="461"/>
    </row>
    <row r="2795" s="419" customFormat="1" customHeight="1" spans="1:15">
      <c r="A2795" s="443" t="s">
        <v>6268</v>
      </c>
      <c r="B2795" s="444" t="s">
        <v>6269</v>
      </c>
      <c r="C2795" s="445"/>
      <c r="D2795" s="446" t="s">
        <v>1934</v>
      </c>
      <c r="E2795" s="446" t="s">
        <v>70</v>
      </c>
      <c r="F2795" s="446" t="s">
        <v>671</v>
      </c>
      <c r="G2795" s="447">
        <v>123</v>
      </c>
      <c r="H2795" s="448">
        <v>11.12</v>
      </c>
      <c r="I2795" s="447">
        <v>1368.26</v>
      </c>
      <c r="J2795" s="460">
        <v>123</v>
      </c>
      <c r="K2795" s="448">
        <v>2.59</v>
      </c>
      <c r="L2795" s="448">
        <v>318.57</v>
      </c>
      <c r="M2795" s="448">
        <f t="shared" si="86"/>
        <v>-1049.69</v>
      </c>
      <c r="N2795" s="448">
        <f t="shared" si="87"/>
        <v>-76.72</v>
      </c>
      <c r="O2795" s="461"/>
    </row>
    <row r="2796" s="419" customFormat="1" customHeight="1" spans="1:15">
      <c r="A2796" s="443" t="s">
        <v>6270</v>
      </c>
      <c r="B2796" s="444" t="s">
        <v>6271</v>
      </c>
      <c r="C2796" s="445"/>
      <c r="D2796" s="446" t="s">
        <v>679</v>
      </c>
      <c r="E2796" s="446" t="s">
        <v>70</v>
      </c>
      <c r="F2796" s="446" t="s">
        <v>671</v>
      </c>
      <c r="G2796" s="447">
        <v>4</v>
      </c>
      <c r="H2796" s="448">
        <v>0.52</v>
      </c>
      <c r="I2796" s="447">
        <v>2.06</v>
      </c>
      <c r="J2796" s="460">
        <v>4</v>
      </c>
      <c r="K2796" s="448">
        <v>0.12</v>
      </c>
      <c r="L2796" s="448">
        <v>0.48</v>
      </c>
      <c r="M2796" s="448">
        <f t="shared" si="86"/>
        <v>-1.58</v>
      </c>
      <c r="N2796" s="448">
        <f t="shared" si="87"/>
        <v>-76.7</v>
      </c>
      <c r="O2796" s="461"/>
    </row>
    <row r="2797" s="419" customFormat="1" customHeight="1" spans="1:15">
      <c r="A2797" s="443" t="s">
        <v>6272</v>
      </c>
      <c r="B2797" s="444" t="s">
        <v>6273</v>
      </c>
      <c r="C2797" s="445"/>
      <c r="D2797" s="446" t="s">
        <v>679</v>
      </c>
      <c r="E2797" s="446" t="s">
        <v>70</v>
      </c>
      <c r="F2797" s="446" t="s">
        <v>671</v>
      </c>
      <c r="G2797" s="447">
        <v>26</v>
      </c>
      <c r="H2797" s="448">
        <v>0.51</v>
      </c>
      <c r="I2797" s="447">
        <v>13.36</v>
      </c>
      <c r="J2797" s="460">
        <v>26</v>
      </c>
      <c r="K2797" s="448">
        <v>0.12</v>
      </c>
      <c r="L2797" s="448">
        <v>3.12</v>
      </c>
      <c r="M2797" s="448">
        <f t="shared" si="86"/>
        <v>-10.24</v>
      </c>
      <c r="N2797" s="448">
        <f t="shared" si="87"/>
        <v>-76.65</v>
      </c>
      <c r="O2797" s="461"/>
    </row>
    <row r="2798" s="419" customFormat="1" customHeight="1" spans="1:15">
      <c r="A2798" s="443" t="s">
        <v>6274</v>
      </c>
      <c r="B2798" s="444" t="s">
        <v>6275</v>
      </c>
      <c r="C2798" s="445"/>
      <c r="D2798" s="446" t="s">
        <v>679</v>
      </c>
      <c r="E2798" s="446" t="s">
        <v>70</v>
      </c>
      <c r="F2798" s="446" t="s">
        <v>671</v>
      </c>
      <c r="G2798" s="447">
        <v>1</v>
      </c>
      <c r="H2798" s="448">
        <v>833.33</v>
      </c>
      <c r="I2798" s="447">
        <v>833.33</v>
      </c>
      <c r="J2798" s="460">
        <v>1</v>
      </c>
      <c r="K2798" s="448">
        <v>193.97</v>
      </c>
      <c r="L2798" s="448">
        <v>193.97</v>
      </c>
      <c r="M2798" s="448">
        <f t="shared" si="86"/>
        <v>-639.36</v>
      </c>
      <c r="N2798" s="448">
        <f t="shared" si="87"/>
        <v>-76.72</v>
      </c>
      <c r="O2798" s="461"/>
    </row>
    <row r="2799" s="419" customFormat="1" customHeight="1" spans="1:15">
      <c r="A2799" s="443" t="s">
        <v>6276</v>
      </c>
      <c r="B2799" s="444" t="s">
        <v>6277</v>
      </c>
      <c r="C2799" s="445"/>
      <c r="D2799" s="446" t="s">
        <v>679</v>
      </c>
      <c r="E2799" s="446" t="s">
        <v>672</v>
      </c>
      <c r="F2799" s="446" t="s">
        <v>671</v>
      </c>
      <c r="G2799" s="447">
        <v>7</v>
      </c>
      <c r="H2799" s="448">
        <v>8.55</v>
      </c>
      <c r="I2799" s="447">
        <v>59.88</v>
      </c>
      <c r="J2799" s="460">
        <v>7</v>
      </c>
      <c r="K2799" s="448">
        <v>2.4</v>
      </c>
      <c r="L2799" s="448">
        <v>16.8</v>
      </c>
      <c r="M2799" s="448">
        <f t="shared" si="86"/>
        <v>-43.08</v>
      </c>
      <c r="N2799" s="448">
        <f t="shared" si="87"/>
        <v>-71.94</v>
      </c>
      <c r="O2799" s="461"/>
    </row>
    <row r="2800" s="419" customFormat="1" customHeight="1" spans="1:15">
      <c r="A2800" s="443" t="s">
        <v>6278</v>
      </c>
      <c r="B2800" s="444" t="s">
        <v>6279</v>
      </c>
      <c r="C2800" s="445"/>
      <c r="D2800" s="446" t="s">
        <v>684</v>
      </c>
      <c r="E2800" s="446" t="s">
        <v>672</v>
      </c>
      <c r="F2800" s="446" t="s">
        <v>671</v>
      </c>
      <c r="G2800" s="447">
        <v>7</v>
      </c>
      <c r="H2800" s="448">
        <v>155.75</v>
      </c>
      <c r="I2800" s="447">
        <v>1090.27</v>
      </c>
      <c r="J2800" s="460">
        <v>7</v>
      </c>
      <c r="K2800" s="448">
        <v>43.78</v>
      </c>
      <c r="L2800" s="448">
        <v>306.46</v>
      </c>
      <c r="M2800" s="448">
        <f t="shared" si="86"/>
        <v>-783.81</v>
      </c>
      <c r="N2800" s="448">
        <f t="shared" si="87"/>
        <v>-71.89</v>
      </c>
      <c r="O2800" s="461"/>
    </row>
    <row r="2801" s="419" customFormat="1" customHeight="1" spans="1:15">
      <c r="A2801" s="443" t="s">
        <v>6280</v>
      </c>
      <c r="B2801" s="444" t="s">
        <v>6281</v>
      </c>
      <c r="C2801" s="445"/>
      <c r="D2801" s="446" t="s">
        <v>679</v>
      </c>
      <c r="E2801" s="446" t="s">
        <v>70</v>
      </c>
      <c r="F2801" s="446" t="s">
        <v>671</v>
      </c>
      <c r="G2801" s="447">
        <v>2</v>
      </c>
      <c r="H2801" s="448">
        <v>131.07</v>
      </c>
      <c r="I2801" s="447">
        <v>262.14</v>
      </c>
      <c r="J2801" s="460">
        <v>2</v>
      </c>
      <c r="K2801" s="448">
        <v>30.51</v>
      </c>
      <c r="L2801" s="448">
        <v>61.02</v>
      </c>
      <c r="M2801" s="448">
        <f t="shared" si="86"/>
        <v>-201.12</v>
      </c>
      <c r="N2801" s="448">
        <f t="shared" si="87"/>
        <v>-76.72</v>
      </c>
      <c r="O2801" s="461"/>
    </row>
    <row r="2802" s="419" customFormat="1" customHeight="1" spans="1:15">
      <c r="A2802" s="443" t="s">
        <v>6282</v>
      </c>
      <c r="B2802" s="444" t="s">
        <v>6283</v>
      </c>
      <c r="C2802" s="445"/>
      <c r="D2802" s="446" t="s">
        <v>679</v>
      </c>
      <c r="E2802" s="446" t="s">
        <v>70</v>
      </c>
      <c r="F2802" s="446" t="s">
        <v>671</v>
      </c>
      <c r="G2802" s="447">
        <v>1</v>
      </c>
      <c r="H2802" s="448">
        <v>149.52</v>
      </c>
      <c r="I2802" s="447">
        <v>149.52</v>
      </c>
      <c r="J2802" s="460">
        <v>1</v>
      </c>
      <c r="K2802" s="448">
        <v>34.8</v>
      </c>
      <c r="L2802" s="448">
        <v>34.8</v>
      </c>
      <c r="M2802" s="448">
        <f t="shared" si="86"/>
        <v>-114.72</v>
      </c>
      <c r="N2802" s="448">
        <f t="shared" si="87"/>
        <v>-76.73</v>
      </c>
      <c r="O2802" s="461"/>
    </row>
    <row r="2803" s="419" customFormat="1" customHeight="1" spans="1:15">
      <c r="A2803" s="443" t="s">
        <v>6284</v>
      </c>
      <c r="B2803" s="444" t="s">
        <v>6285</v>
      </c>
      <c r="C2803" s="445"/>
      <c r="D2803" s="446" t="s">
        <v>679</v>
      </c>
      <c r="E2803" s="446" t="s">
        <v>70</v>
      </c>
      <c r="F2803" s="446" t="s">
        <v>671</v>
      </c>
      <c r="G2803" s="447">
        <v>6</v>
      </c>
      <c r="H2803" s="448">
        <v>87.38</v>
      </c>
      <c r="I2803" s="447">
        <v>524.27</v>
      </c>
      <c r="J2803" s="460">
        <v>6</v>
      </c>
      <c r="K2803" s="448">
        <v>20.34</v>
      </c>
      <c r="L2803" s="448">
        <v>122.04</v>
      </c>
      <c r="M2803" s="448">
        <f t="shared" si="86"/>
        <v>-402.23</v>
      </c>
      <c r="N2803" s="448">
        <f t="shared" si="87"/>
        <v>-76.72</v>
      </c>
      <c r="O2803" s="461"/>
    </row>
    <row r="2804" s="419" customFormat="1" customHeight="1" spans="1:15">
      <c r="A2804" s="443" t="s">
        <v>6286</v>
      </c>
      <c r="B2804" s="444" t="s">
        <v>6287</v>
      </c>
      <c r="C2804" s="445"/>
      <c r="D2804" s="446" t="s">
        <v>2985</v>
      </c>
      <c r="E2804" s="446" t="s">
        <v>70</v>
      </c>
      <c r="F2804" s="446" t="s">
        <v>671</v>
      </c>
      <c r="G2804" s="447">
        <v>1</v>
      </c>
      <c r="H2804" s="448">
        <v>479.76</v>
      </c>
      <c r="I2804" s="447">
        <v>479.76</v>
      </c>
      <c r="J2804" s="460">
        <v>1</v>
      </c>
      <c r="K2804" s="448">
        <v>111.67</v>
      </c>
      <c r="L2804" s="448">
        <v>111.67</v>
      </c>
      <c r="M2804" s="448">
        <f t="shared" si="86"/>
        <v>-368.09</v>
      </c>
      <c r="N2804" s="448">
        <f t="shared" si="87"/>
        <v>-76.72</v>
      </c>
      <c r="O2804" s="461"/>
    </row>
    <row r="2805" s="419" customFormat="1" customHeight="1" spans="1:15">
      <c r="A2805" s="443" t="s">
        <v>6288</v>
      </c>
      <c r="B2805" s="444" t="s">
        <v>6289</v>
      </c>
      <c r="C2805" s="445"/>
      <c r="D2805" s="446" t="s">
        <v>679</v>
      </c>
      <c r="E2805" s="446" t="s">
        <v>168</v>
      </c>
      <c r="F2805" s="446" t="s">
        <v>671</v>
      </c>
      <c r="G2805" s="447">
        <v>50</v>
      </c>
      <c r="H2805" s="448">
        <v>0.7</v>
      </c>
      <c r="I2805" s="447">
        <v>35.2</v>
      </c>
      <c r="J2805" s="460">
        <v>50</v>
      </c>
      <c r="K2805" s="448">
        <v>0.08</v>
      </c>
      <c r="L2805" s="448">
        <v>4</v>
      </c>
      <c r="M2805" s="448">
        <f t="shared" si="86"/>
        <v>-31.2</v>
      </c>
      <c r="N2805" s="448">
        <f t="shared" si="87"/>
        <v>-88.64</v>
      </c>
      <c r="O2805" s="461"/>
    </row>
    <row r="2806" s="419" customFormat="1" customHeight="1" spans="1:15">
      <c r="A2806" s="443" t="s">
        <v>6290</v>
      </c>
      <c r="B2806" s="444" t="s">
        <v>6291</v>
      </c>
      <c r="C2806" s="445"/>
      <c r="D2806" s="446" t="s">
        <v>679</v>
      </c>
      <c r="E2806" s="446" t="s">
        <v>168</v>
      </c>
      <c r="F2806" s="446" t="s">
        <v>671</v>
      </c>
      <c r="G2806" s="447">
        <v>48</v>
      </c>
      <c r="H2806" s="448">
        <v>0.88</v>
      </c>
      <c r="I2806" s="447">
        <v>42.24</v>
      </c>
      <c r="J2806" s="460">
        <v>48</v>
      </c>
      <c r="K2806" s="448">
        <v>0.1</v>
      </c>
      <c r="L2806" s="448">
        <v>4.8</v>
      </c>
      <c r="M2806" s="448">
        <f t="shared" si="86"/>
        <v>-37.44</v>
      </c>
      <c r="N2806" s="448">
        <f t="shared" si="87"/>
        <v>-88.64</v>
      </c>
      <c r="O2806" s="461"/>
    </row>
    <row r="2807" s="419" customFormat="1" customHeight="1" spans="1:15">
      <c r="A2807" s="443" t="s">
        <v>6292</v>
      </c>
      <c r="B2807" s="444" t="s">
        <v>6293</v>
      </c>
      <c r="C2807" s="445"/>
      <c r="D2807" s="446" t="s">
        <v>679</v>
      </c>
      <c r="E2807" s="446" t="s">
        <v>168</v>
      </c>
      <c r="F2807" s="446" t="s">
        <v>671</v>
      </c>
      <c r="G2807" s="447">
        <v>48</v>
      </c>
      <c r="H2807" s="448">
        <v>0.88</v>
      </c>
      <c r="I2807" s="447">
        <v>42.24</v>
      </c>
      <c r="J2807" s="460">
        <v>48</v>
      </c>
      <c r="K2807" s="448">
        <v>0.1</v>
      </c>
      <c r="L2807" s="448">
        <v>4.8</v>
      </c>
      <c r="M2807" s="448">
        <f t="shared" si="86"/>
        <v>-37.44</v>
      </c>
      <c r="N2807" s="448">
        <f t="shared" si="87"/>
        <v>-88.64</v>
      </c>
      <c r="O2807" s="461"/>
    </row>
    <row r="2808" s="419" customFormat="1" customHeight="1" spans="1:15">
      <c r="A2808" s="443" t="s">
        <v>6294</v>
      </c>
      <c r="B2808" s="444" t="s">
        <v>6295</v>
      </c>
      <c r="C2808" s="445"/>
      <c r="D2808" s="446" t="s">
        <v>679</v>
      </c>
      <c r="E2808" s="446" t="s">
        <v>168</v>
      </c>
      <c r="F2808" s="446" t="s">
        <v>671</v>
      </c>
      <c r="G2808" s="447">
        <v>40</v>
      </c>
      <c r="H2808" s="448">
        <v>2.35</v>
      </c>
      <c r="I2808" s="447">
        <v>93.99</v>
      </c>
      <c r="J2808" s="460">
        <v>40</v>
      </c>
      <c r="K2808" s="448">
        <v>0.27</v>
      </c>
      <c r="L2808" s="448">
        <v>10.8</v>
      </c>
      <c r="M2808" s="448">
        <f t="shared" si="86"/>
        <v>-83.19</v>
      </c>
      <c r="N2808" s="448">
        <f t="shared" si="87"/>
        <v>-88.51</v>
      </c>
      <c r="O2808" s="461"/>
    </row>
    <row r="2809" s="419" customFormat="1" customHeight="1" spans="1:15">
      <c r="A2809" s="443" t="s">
        <v>6296</v>
      </c>
      <c r="B2809" s="444" t="s">
        <v>6297</v>
      </c>
      <c r="C2809" s="445"/>
      <c r="D2809" s="446" t="s">
        <v>679</v>
      </c>
      <c r="E2809" s="446" t="s">
        <v>168</v>
      </c>
      <c r="F2809" s="446" t="s">
        <v>671</v>
      </c>
      <c r="G2809" s="447">
        <v>38</v>
      </c>
      <c r="H2809" s="448">
        <v>2.32</v>
      </c>
      <c r="I2809" s="447">
        <v>88.31</v>
      </c>
      <c r="J2809" s="460">
        <v>38</v>
      </c>
      <c r="K2809" s="448">
        <v>0.27</v>
      </c>
      <c r="L2809" s="448">
        <v>10.26</v>
      </c>
      <c r="M2809" s="448">
        <f t="shared" si="86"/>
        <v>-78.05</v>
      </c>
      <c r="N2809" s="448">
        <f t="shared" si="87"/>
        <v>-88.38</v>
      </c>
      <c r="O2809" s="461"/>
    </row>
    <row r="2810" s="419" customFormat="1" customHeight="1" spans="1:15">
      <c r="A2810" s="443" t="s">
        <v>6298</v>
      </c>
      <c r="B2810" s="444" t="s">
        <v>6299</v>
      </c>
      <c r="C2810" s="445"/>
      <c r="D2810" s="446" t="s">
        <v>679</v>
      </c>
      <c r="E2810" s="446" t="s">
        <v>168</v>
      </c>
      <c r="F2810" s="446" t="s">
        <v>671</v>
      </c>
      <c r="G2810" s="447">
        <v>6</v>
      </c>
      <c r="H2810" s="448">
        <v>2.61</v>
      </c>
      <c r="I2810" s="447">
        <v>15.65</v>
      </c>
      <c r="J2810" s="460">
        <v>6</v>
      </c>
      <c r="K2810" s="448">
        <v>0.3</v>
      </c>
      <c r="L2810" s="448">
        <v>1.8</v>
      </c>
      <c r="M2810" s="448">
        <f t="shared" si="86"/>
        <v>-13.85</v>
      </c>
      <c r="N2810" s="448">
        <f t="shared" si="87"/>
        <v>-88.5</v>
      </c>
      <c r="O2810" s="461"/>
    </row>
    <row r="2811" s="419" customFormat="1" customHeight="1" spans="1:15">
      <c r="A2811" s="443" t="s">
        <v>6300</v>
      </c>
      <c r="B2811" s="444" t="s">
        <v>6301</v>
      </c>
      <c r="C2811" s="445"/>
      <c r="D2811" s="446" t="s">
        <v>679</v>
      </c>
      <c r="E2811" s="446" t="s">
        <v>672</v>
      </c>
      <c r="F2811" s="446" t="s">
        <v>671</v>
      </c>
      <c r="G2811" s="447">
        <v>13</v>
      </c>
      <c r="H2811" s="448">
        <v>7.98</v>
      </c>
      <c r="I2811" s="447">
        <v>103.78</v>
      </c>
      <c r="J2811" s="460">
        <v>13</v>
      </c>
      <c r="K2811" s="448">
        <v>2.24</v>
      </c>
      <c r="L2811" s="448">
        <v>29.12</v>
      </c>
      <c r="M2811" s="448">
        <f t="shared" si="86"/>
        <v>-74.66</v>
      </c>
      <c r="N2811" s="448">
        <f t="shared" si="87"/>
        <v>-71.94</v>
      </c>
      <c r="O2811" s="461"/>
    </row>
    <row r="2812" s="419" customFormat="1" customHeight="1" spans="1:15">
      <c r="A2812" s="443" t="s">
        <v>6302</v>
      </c>
      <c r="B2812" s="444" t="s">
        <v>6303</v>
      </c>
      <c r="C2812" s="445"/>
      <c r="D2812" s="446" t="s">
        <v>679</v>
      </c>
      <c r="E2812" s="446" t="s">
        <v>168</v>
      </c>
      <c r="F2812" s="446" t="s">
        <v>671</v>
      </c>
      <c r="G2812" s="447">
        <v>109</v>
      </c>
      <c r="H2812" s="448">
        <v>3.02</v>
      </c>
      <c r="I2812" s="447">
        <v>329.19</v>
      </c>
      <c r="J2812" s="460">
        <v>109</v>
      </c>
      <c r="K2812" s="448">
        <v>0.35</v>
      </c>
      <c r="L2812" s="448">
        <v>38.15</v>
      </c>
      <c r="M2812" s="448">
        <f t="shared" si="86"/>
        <v>-291.04</v>
      </c>
      <c r="N2812" s="448">
        <f t="shared" si="87"/>
        <v>-88.41</v>
      </c>
      <c r="O2812" s="461"/>
    </row>
    <row r="2813" s="419" customFormat="1" customHeight="1" spans="1:15">
      <c r="A2813" s="443" t="s">
        <v>6304</v>
      </c>
      <c r="B2813" s="444" t="s">
        <v>6305</v>
      </c>
      <c r="C2813" s="445"/>
      <c r="D2813" s="446" t="s">
        <v>679</v>
      </c>
      <c r="E2813" s="446" t="s">
        <v>168</v>
      </c>
      <c r="F2813" s="446" t="s">
        <v>671</v>
      </c>
      <c r="G2813" s="447">
        <v>6</v>
      </c>
      <c r="H2813" s="448">
        <v>13.12</v>
      </c>
      <c r="I2813" s="447">
        <v>78.74</v>
      </c>
      <c r="J2813" s="460">
        <v>6</v>
      </c>
      <c r="K2813" s="448">
        <v>1.53</v>
      </c>
      <c r="L2813" s="448">
        <v>9.18</v>
      </c>
      <c r="M2813" s="448">
        <f t="shared" si="86"/>
        <v>-69.56</v>
      </c>
      <c r="N2813" s="448">
        <f t="shared" si="87"/>
        <v>-88.34</v>
      </c>
      <c r="O2813" s="461"/>
    </row>
    <row r="2814" s="419" customFormat="1" customHeight="1" spans="1:15">
      <c r="A2814" s="443" t="s">
        <v>6306</v>
      </c>
      <c r="B2814" s="444" t="s">
        <v>6307</v>
      </c>
      <c r="C2814" s="445"/>
      <c r="D2814" s="446" t="s">
        <v>679</v>
      </c>
      <c r="E2814" s="446" t="s">
        <v>168</v>
      </c>
      <c r="F2814" s="446" t="s">
        <v>671</v>
      </c>
      <c r="G2814" s="447">
        <v>59</v>
      </c>
      <c r="H2814" s="448">
        <v>3.42</v>
      </c>
      <c r="I2814" s="447">
        <v>202.06</v>
      </c>
      <c r="J2814" s="460">
        <v>59</v>
      </c>
      <c r="K2814" s="448">
        <v>0.4</v>
      </c>
      <c r="L2814" s="448">
        <v>23.6</v>
      </c>
      <c r="M2814" s="448">
        <f t="shared" si="86"/>
        <v>-178.46</v>
      </c>
      <c r="N2814" s="448">
        <f t="shared" si="87"/>
        <v>-88.32</v>
      </c>
      <c r="O2814" s="461"/>
    </row>
    <row r="2815" s="419" customFormat="1" customHeight="1" spans="1:15">
      <c r="A2815" s="443" t="s">
        <v>6308</v>
      </c>
      <c r="B2815" s="444" t="s">
        <v>6309</v>
      </c>
      <c r="C2815" s="445"/>
      <c r="D2815" s="446" t="s">
        <v>679</v>
      </c>
      <c r="E2815" s="446" t="s">
        <v>168</v>
      </c>
      <c r="F2815" s="446" t="s">
        <v>671</v>
      </c>
      <c r="G2815" s="447">
        <v>44</v>
      </c>
      <c r="H2815" s="448">
        <v>4.18</v>
      </c>
      <c r="I2815" s="447">
        <v>183.88</v>
      </c>
      <c r="J2815" s="460">
        <v>44</v>
      </c>
      <c r="K2815" s="448">
        <v>0.49</v>
      </c>
      <c r="L2815" s="448">
        <v>21.56</v>
      </c>
      <c r="M2815" s="448">
        <f t="shared" si="86"/>
        <v>-162.32</v>
      </c>
      <c r="N2815" s="448">
        <f t="shared" si="87"/>
        <v>-88.27</v>
      </c>
      <c r="O2815" s="461"/>
    </row>
    <row r="2816" s="419" customFormat="1" customHeight="1" spans="1:15">
      <c r="A2816" s="443" t="s">
        <v>6310</v>
      </c>
      <c r="B2816" s="444" t="s">
        <v>6311</v>
      </c>
      <c r="C2816" s="445"/>
      <c r="D2816" s="446" t="s">
        <v>679</v>
      </c>
      <c r="E2816" s="446" t="s">
        <v>168</v>
      </c>
      <c r="F2816" s="446" t="s">
        <v>671</v>
      </c>
      <c r="G2816" s="447">
        <v>19</v>
      </c>
      <c r="H2816" s="448">
        <v>6.95</v>
      </c>
      <c r="I2816" s="447">
        <v>132.1</v>
      </c>
      <c r="J2816" s="460">
        <v>19</v>
      </c>
      <c r="K2816" s="448">
        <v>0.81</v>
      </c>
      <c r="L2816" s="448">
        <v>15.39</v>
      </c>
      <c r="M2816" s="448">
        <f t="shared" si="86"/>
        <v>-116.71</v>
      </c>
      <c r="N2816" s="448">
        <f t="shared" si="87"/>
        <v>-88.35</v>
      </c>
      <c r="O2816" s="461"/>
    </row>
    <row r="2817" s="419" customFormat="1" customHeight="1" spans="1:15">
      <c r="A2817" s="443" t="s">
        <v>6312</v>
      </c>
      <c r="B2817" s="444" t="s">
        <v>6313</v>
      </c>
      <c r="C2817" s="445"/>
      <c r="D2817" s="446" t="s">
        <v>679</v>
      </c>
      <c r="E2817" s="446" t="s">
        <v>168</v>
      </c>
      <c r="F2817" s="446" t="s">
        <v>671</v>
      </c>
      <c r="G2817" s="447">
        <v>30</v>
      </c>
      <c r="H2817" s="448">
        <v>9.49</v>
      </c>
      <c r="I2817" s="447">
        <v>284.82</v>
      </c>
      <c r="J2817" s="460">
        <v>30</v>
      </c>
      <c r="K2817" s="448">
        <v>1.11</v>
      </c>
      <c r="L2817" s="448">
        <v>33.3</v>
      </c>
      <c r="M2817" s="448">
        <f t="shared" si="86"/>
        <v>-251.52</v>
      </c>
      <c r="N2817" s="448">
        <f t="shared" si="87"/>
        <v>-88.31</v>
      </c>
      <c r="O2817" s="461"/>
    </row>
    <row r="2818" s="419" customFormat="1" customHeight="1" spans="1:15">
      <c r="A2818" s="443" t="s">
        <v>6314</v>
      </c>
      <c r="B2818" s="444" t="s">
        <v>6315</v>
      </c>
      <c r="C2818" s="445"/>
      <c r="D2818" s="446" t="s">
        <v>679</v>
      </c>
      <c r="E2818" s="446" t="s">
        <v>168</v>
      </c>
      <c r="F2818" s="446" t="s">
        <v>671</v>
      </c>
      <c r="G2818" s="447">
        <v>40</v>
      </c>
      <c r="H2818" s="448">
        <v>7.34</v>
      </c>
      <c r="I2818" s="447">
        <v>293.51</v>
      </c>
      <c r="J2818" s="460">
        <v>40</v>
      </c>
      <c r="K2818" s="448">
        <v>0.85</v>
      </c>
      <c r="L2818" s="448">
        <v>34</v>
      </c>
      <c r="M2818" s="448">
        <f t="shared" si="86"/>
        <v>-259.51</v>
      </c>
      <c r="N2818" s="448">
        <f t="shared" si="87"/>
        <v>-88.42</v>
      </c>
      <c r="O2818" s="461"/>
    </row>
    <row r="2819" s="419" customFormat="1" customHeight="1" spans="1:15">
      <c r="A2819" s="443" t="s">
        <v>6316</v>
      </c>
      <c r="B2819" s="444" t="s">
        <v>6317</v>
      </c>
      <c r="C2819" s="445"/>
      <c r="D2819" s="446" t="s">
        <v>679</v>
      </c>
      <c r="E2819" s="446" t="s">
        <v>168</v>
      </c>
      <c r="F2819" s="446" t="s">
        <v>671</v>
      </c>
      <c r="G2819" s="447">
        <v>3</v>
      </c>
      <c r="H2819" s="448">
        <v>6.74</v>
      </c>
      <c r="I2819" s="447">
        <v>20.23</v>
      </c>
      <c r="J2819" s="460">
        <v>3</v>
      </c>
      <c r="K2819" s="448">
        <v>0.79</v>
      </c>
      <c r="L2819" s="448">
        <v>2.37</v>
      </c>
      <c r="M2819" s="448">
        <f t="shared" si="86"/>
        <v>-17.86</v>
      </c>
      <c r="N2819" s="448">
        <f t="shared" si="87"/>
        <v>-88.28</v>
      </c>
      <c r="O2819" s="461"/>
    </row>
    <row r="2820" s="419" customFormat="1" customHeight="1" spans="1:15">
      <c r="A2820" s="443" t="s">
        <v>6318</v>
      </c>
      <c r="B2820" s="444" t="s">
        <v>6319</v>
      </c>
      <c r="C2820" s="445"/>
      <c r="D2820" s="446" t="s">
        <v>679</v>
      </c>
      <c r="E2820" s="446" t="s">
        <v>168</v>
      </c>
      <c r="F2820" s="446" t="s">
        <v>671</v>
      </c>
      <c r="G2820" s="447">
        <v>18</v>
      </c>
      <c r="H2820" s="448">
        <v>11.97</v>
      </c>
      <c r="I2820" s="447">
        <v>215.46</v>
      </c>
      <c r="J2820" s="460">
        <v>18</v>
      </c>
      <c r="K2820" s="448">
        <v>1.39</v>
      </c>
      <c r="L2820" s="448">
        <v>25.02</v>
      </c>
      <c r="M2820" s="448">
        <f t="shared" si="86"/>
        <v>-190.44</v>
      </c>
      <c r="N2820" s="448">
        <f t="shared" si="87"/>
        <v>-88.39</v>
      </c>
      <c r="O2820" s="461"/>
    </row>
    <row r="2821" s="419" customFormat="1" customHeight="1" spans="1:15">
      <c r="A2821" s="443" t="s">
        <v>6320</v>
      </c>
      <c r="B2821" s="444" t="s">
        <v>6321</v>
      </c>
      <c r="C2821" s="445"/>
      <c r="D2821" s="446" t="s">
        <v>679</v>
      </c>
      <c r="E2821" s="446" t="s">
        <v>168</v>
      </c>
      <c r="F2821" s="446" t="s">
        <v>671</v>
      </c>
      <c r="G2821" s="447">
        <v>18</v>
      </c>
      <c r="H2821" s="448">
        <v>8.55</v>
      </c>
      <c r="I2821" s="447">
        <v>153.9</v>
      </c>
      <c r="J2821" s="460">
        <v>18</v>
      </c>
      <c r="K2821" s="448">
        <v>1</v>
      </c>
      <c r="L2821" s="448">
        <v>18</v>
      </c>
      <c r="M2821" s="448">
        <f t="shared" si="86"/>
        <v>-135.9</v>
      </c>
      <c r="N2821" s="448">
        <f t="shared" si="87"/>
        <v>-88.3</v>
      </c>
      <c r="O2821" s="461"/>
    </row>
    <row r="2822" s="419" customFormat="1" customHeight="1" spans="1:15">
      <c r="A2822" s="443" t="s">
        <v>6322</v>
      </c>
      <c r="B2822" s="444" t="s">
        <v>6323</v>
      </c>
      <c r="C2822" s="445"/>
      <c r="D2822" s="446" t="s">
        <v>679</v>
      </c>
      <c r="E2822" s="446" t="s">
        <v>168</v>
      </c>
      <c r="F2822" s="446" t="s">
        <v>671</v>
      </c>
      <c r="G2822" s="447">
        <v>14</v>
      </c>
      <c r="H2822" s="448">
        <v>10.7</v>
      </c>
      <c r="I2822" s="447">
        <v>149.73</v>
      </c>
      <c r="J2822" s="460">
        <v>14</v>
      </c>
      <c r="K2822" s="448">
        <v>1.25</v>
      </c>
      <c r="L2822" s="448">
        <v>17.5</v>
      </c>
      <c r="M2822" s="448">
        <f t="shared" si="86"/>
        <v>-132.23</v>
      </c>
      <c r="N2822" s="448">
        <f t="shared" si="87"/>
        <v>-88.31</v>
      </c>
      <c r="O2822" s="461"/>
    </row>
    <row r="2823" s="419" customFormat="1" customHeight="1" spans="1:15">
      <c r="A2823" s="443" t="s">
        <v>6324</v>
      </c>
      <c r="B2823" s="444" t="s">
        <v>6325</v>
      </c>
      <c r="C2823" s="445"/>
      <c r="D2823" s="446" t="s">
        <v>679</v>
      </c>
      <c r="E2823" s="446" t="s">
        <v>168</v>
      </c>
      <c r="F2823" s="446" t="s">
        <v>671</v>
      </c>
      <c r="G2823" s="447">
        <v>19</v>
      </c>
      <c r="H2823" s="448">
        <v>10.52</v>
      </c>
      <c r="I2823" s="447">
        <v>199.9</v>
      </c>
      <c r="J2823" s="460">
        <v>19</v>
      </c>
      <c r="K2823" s="448">
        <v>1.23</v>
      </c>
      <c r="L2823" s="448">
        <v>23.37</v>
      </c>
      <c r="M2823" s="448">
        <f t="shared" si="86"/>
        <v>-176.53</v>
      </c>
      <c r="N2823" s="448">
        <f t="shared" si="87"/>
        <v>-88.31</v>
      </c>
      <c r="O2823" s="461"/>
    </row>
    <row r="2824" s="419" customFormat="1" customHeight="1" spans="1:15">
      <c r="A2824" s="443" t="s">
        <v>6326</v>
      </c>
      <c r="B2824" s="444" t="s">
        <v>6327</v>
      </c>
      <c r="C2824" s="445"/>
      <c r="D2824" s="446" t="s">
        <v>679</v>
      </c>
      <c r="E2824" s="446" t="s">
        <v>168</v>
      </c>
      <c r="F2824" s="446" t="s">
        <v>671</v>
      </c>
      <c r="G2824" s="447">
        <v>6</v>
      </c>
      <c r="H2824" s="448">
        <v>47.01</v>
      </c>
      <c r="I2824" s="447">
        <v>282.05</v>
      </c>
      <c r="J2824" s="460">
        <v>6</v>
      </c>
      <c r="K2824" s="448">
        <v>5.47</v>
      </c>
      <c r="L2824" s="448">
        <v>32.82</v>
      </c>
      <c r="M2824" s="448">
        <f t="shared" ref="M2824:M2887" si="88">L2824-I2824</f>
        <v>-249.23</v>
      </c>
      <c r="N2824" s="448">
        <f t="shared" ref="N2824:N2887" si="89">IF(I2824=0,0,ROUND(M2824/I2824*100,2))</f>
        <v>-88.36</v>
      </c>
      <c r="O2824" s="461"/>
    </row>
    <row r="2825" s="419" customFormat="1" customHeight="1" spans="1:15">
      <c r="A2825" s="443" t="s">
        <v>6328</v>
      </c>
      <c r="B2825" s="444" t="s">
        <v>6329</v>
      </c>
      <c r="C2825" s="445"/>
      <c r="D2825" s="446" t="s">
        <v>679</v>
      </c>
      <c r="E2825" s="446" t="s">
        <v>168</v>
      </c>
      <c r="F2825" s="446" t="s">
        <v>671</v>
      </c>
      <c r="G2825" s="447">
        <v>2</v>
      </c>
      <c r="H2825" s="448">
        <v>20</v>
      </c>
      <c r="I2825" s="447">
        <v>40</v>
      </c>
      <c r="J2825" s="460">
        <v>2</v>
      </c>
      <c r="K2825" s="448">
        <v>2.33</v>
      </c>
      <c r="L2825" s="448">
        <v>4.66</v>
      </c>
      <c r="M2825" s="448">
        <f t="shared" si="88"/>
        <v>-35.34</v>
      </c>
      <c r="N2825" s="448">
        <f t="shared" si="89"/>
        <v>-88.35</v>
      </c>
      <c r="O2825" s="461"/>
    </row>
    <row r="2826" s="419" customFormat="1" customHeight="1" spans="1:15">
      <c r="A2826" s="443" t="s">
        <v>6330</v>
      </c>
      <c r="B2826" s="444" t="s">
        <v>6331</v>
      </c>
      <c r="C2826" s="445"/>
      <c r="D2826" s="446" t="s">
        <v>679</v>
      </c>
      <c r="E2826" s="446" t="s">
        <v>168</v>
      </c>
      <c r="F2826" s="446" t="s">
        <v>671</v>
      </c>
      <c r="G2826" s="447">
        <v>3</v>
      </c>
      <c r="H2826" s="448">
        <v>57.23</v>
      </c>
      <c r="I2826" s="447">
        <v>171.69</v>
      </c>
      <c r="J2826" s="460">
        <v>3</v>
      </c>
      <c r="K2826" s="448">
        <v>6.66</v>
      </c>
      <c r="L2826" s="448">
        <v>19.98</v>
      </c>
      <c r="M2826" s="448">
        <f t="shared" si="88"/>
        <v>-151.71</v>
      </c>
      <c r="N2826" s="448">
        <f t="shared" si="89"/>
        <v>-88.36</v>
      </c>
      <c r="O2826" s="461"/>
    </row>
    <row r="2827" s="419" customFormat="1" customHeight="1" spans="1:15">
      <c r="A2827" s="443" t="s">
        <v>6332</v>
      </c>
      <c r="B2827" s="444" t="s">
        <v>6333</v>
      </c>
      <c r="C2827" s="445"/>
      <c r="D2827" s="446" t="s">
        <v>703</v>
      </c>
      <c r="E2827" s="446" t="s">
        <v>168</v>
      </c>
      <c r="F2827" s="446" t="s">
        <v>671</v>
      </c>
      <c r="G2827" s="447">
        <v>3</v>
      </c>
      <c r="H2827" s="448">
        <v>260</v>
      </c>
      <c r="I2827" s="447">
        <v>780</v>
      </c>
      <c r="J2827" s="460">
        <v>3</v>
      </c>
      <c r="K2827" s="448">
        <v>30.26</v>
      </c>
      <c r="L2827" s="448">
        <v>90.78</v>
      </c>
      <c r="M2827" s="448">
        <f t="shared" si="88"/>
        <v>-689.22</v>
      </c>
      <c r="N2827" s="448">
        <f t="shared" si="89"/>
        <v>-88.36</v>
      </c>
      <c r="O2827" s="461"/>
    </row>
    <row r="2828" s="419" customFormat="1" customHeight="1" spans="1:15">
      <c r="A2828" s="443" t="s">
        <v>6334</v>
      </c>
      <c r="B2828" s="444" t="s">
        <v>6335</v>
      </c>
      <c r="C2828" s="445"/>
      <c r="D2828" s="446" t="s">
        <v>679</v>
      </c>
      <c r="E2828" s="446" t="s">
        <v>168</v>
      </c>
      <c r="F2828" s="446" t="s">
        <v>671</v>
      </c>
      <c r="G2828" s="447">
        <v>3</v>
      </c>
      <c r="H2828" s="448">
        <v>299.15</v>
      </c>
      <c r="I2828" s="447">
        <v>897.44</v>
      </c>
      <c r="J2828" s="460">
        <v>3</v>
      </c>
      <c r="K2828" s="448">
        <v>34.82</v>
      </c>
      <c r="L2828" s="448">
        <v>104.46</v>
      </c>
      <c r="M2828" s="448">
        <f t="shared" si="88"/>
        <v>-792.98</v>
      </c>
      <c r="N2828" s="448">
        <f t="shared" si="89"/>
        <v>-88.36</v>
      </c>
      <c r="O2828" s="461"/>
    </row>
    <row r="2829" s="419" customFormat="1" customHeight="1" spans="1:15">
      <c r="A2829" s="443" t="s">
        <v>6336</v>
      </c>
      <c r="B2829" s="444" t="s">
        <v>6337</v>
      </c>
      <c r="C2829" s="445"/>
      <c r="D2829" s="446" t="s">
        <v>679</v>
      </c>
      <c r="E2829" s="446" t="s">
        <v>168</v>
      </c>
      <c r="F2829" s="446" t="s">
        <v>671</v>
      </c>
      <c r="G2829" s="447">
        <v>1</v>
      </c>
      <c r="H2829" s="448">
        <v>783.51</v>
      </c>
      <c r="I2829" s="447">
        <v>783.51</v>
      </c>
      <c r="J2829" s="460">
        <v>1</v>
      </c>
      <c r="K2829" s="448">
        <v>91.2</v>
      </c>
      <c r="L2829" s="448">
        <v>91.2</v>
      </c>
      <c r="M2829" s="448">
        <f t="shared" si="88"/>
        <v>-692.31</v>
      </c>
      <c r="N2829" s="448">
        <f t="shared" si="89"/>
        <v>-88.36</v>
      </c>
      <c r="O2829" s="461"/>
    </row>
    <row r="2830" s="419" customFormat="1" customHeight="1" spans="1:15">
      <c r="A2830" s="443" t="s">
        <v>6338</v>
      </c>
      <c r="B2830" s="444" t="s">
        <v>6339</v>
      </c>
      <c r="C2830" s="445"/>
      <c r="D2830" s="446" t="s">
        <v>679</v>
      </c>
      <c r="E2830" s="446" t="s">
        <v>168</v>
      </c>
      <c r="F2830" s="446" t="s">
        <v>671</v>
      </c>
      <c r="G2830" s="447">
        <v>1</v>
      </c>
      <c r="H2830" s="448">
        <v>3846.15</v>
      </c>
      <c r="I2830" s="447">
        <v>3846.15</v>
      </c>
      <c r="J2830" s="460">
        <v>1</v>
      </c>
      <c r="K2830" s="448">
        <v>447.69</v>
      </c>
      <c r="L2830" s="448">
        <v>447.69</v>
      </c>
      <c r="M2830" s="448">
        <f t="shared" si="88"/>
        <v>-3398.46</v>
      </c>
      <c r="N2830" s="448">
        <f t="shared" si="89"/>
        <v>-88.36</v>
      </c>
      <c r="O2830" s="461"/>
    </row>
    <row r="2831" s="419" customFormat="1" customHeight="1" spans="1:15">
      <c r="A2831" s="443" t="s">
        <v>6340</v>
      </c>
      <c r="B2831" s="444" t="s">
        <v>6341</v>
      </c>
      <c r="C2831" s="445"/>
      <c r="D2831" s="446" t="s">
        <v>679</v>
      </c>
      <c r="E2831" s="446" t="s">
        <v>168</v>
      </c>
      <c r="F2831" s="446" t="s">
        <v>671</v>
      </c>
      <c r="G2831" s="447">
        <v>2</v>
      </c>
      <c r="H2831" s="448">
        <v>10</v>
      </c>
      <c r="I2831" s="447">
        <v>20</v>
      </c>
      <c r="J2831" s="460">
        <v>2</v>
      </c>
      <c r="K2831" s="448">
        <v>1.16</v>
      </c>
      <c r="L2831" s="448">
        <v>2.32</v>
      </c>
      <c r="M2831" s="448">
        <f t="shared" si="88"/>
        <v>-17.68</v>
      </c>
      <c r="N2831" s="448">
        <f t="shared" si="89"/>
        <v>-88.4</v>
      </c>
      <c r="O2831" s="461"/>
    </row>
    <row r="2832" s="419" customFormat="1" customHeight="1" spans="1:15">
      <c r="A2832" s="443" t="s">
        <v>6342</v>
      </c>
      <c r="B2832" s="444" t="s">
        <v>6343</v>
      </c>
      <c r="C2832" s="445"/>
      <c r="D2832" s="446" t="s">
        <v>679</v>
      </c>
      <c r="E2832" s="446" t="s">
        <v>168</v>
      </c>
      <c r="F2832" s="446" t="s">
        <v>671</v>
      </c>
      <c r="G2832" s="447">
        <v>3</v>
      </c>
      <c r="H2832" s="448">
        <v>55.56</v>
      </c>
      <c r="I2832" s="447">
        <v>166.67</v>
      </c>
      <c r="J2832" s="460">
        <v>3</v>
      </c>
      <c r="K2832" s="448">
        <v>6.47</v>
      </c>
      <c r="L2832" s="448">
        <v>19.41</v>
      </c>
      <c r="M2832" s="448">
        <f t="shared" si="88"/>
        <v>-147.26</v>
      </c>
      <c r="N2832" s="448">
        <f t="shared" si="89"/>
        <v>-88.35</v>
      </c>
      <c r="O2832" s="461"/>
    </row>
    <row r="2833" s="419" customFormat="1" customHeight="1" spans="1:15">
      <c r="A2833" s="443" t="s">
        <v>6344</v>
      </c>
      <c r="B2833" s="444" t="s">
        <v>6345</v>
      </c>
      <c r="C2833" s="445"/>
      <c r="D2833" s="446" t="s">
        <v>684</v>
      </c>
      <c r="E2833" s="446" t="s">
        <v>168</v>
      </c>
      <c r="F2833" s="446" t="s">
        <v>671</v>
      </c>
      <c r="G2833" s="447">
        <v>1</v>
      </c>
      <c r="H2833" s="448">
        <v>42.73</v>
      </c>
      <c r="I2833" s="447">
        <v>42.73</v>
      </c>
      <c r="J2833" s="460">
        <v>1</v>
      </c>
      <c r="K2833" s="448">
        <v>4.97</v>
      </c>
      <c r="L2833" s="448">
        <v>4.97</v>
      </c>
      <c r="M2833" s="448">
        <f t="shared" si="88"/>
        <v>-37.76</v>
      </c>
      <c r="N2833" s="448">
        <f t="shared" si="89"/>
        <v>-88.37</v>
      </c>
      <c r="O2833" s="461"/>
    </row>
    <row r="2834" s="419" customFormat="1" customHeight="1" spans="1:15">
      <c r="A2834" s="443" t="s">
        <v>6346</v>
      </c>
      <c r="B2834" s="444" t="s">
        <v>6347</v>
      </c>
      <c r="C2834" s="445"/>
      <c r="D2834" s="446" t="s">
        <v>679</v>
      </c>
      <c r="E2834" s="446" t="s">
        <v>168</v>
      </c>
      <c r="F2834" s="446" t="s">
        <v>671</v>
      </c>
      <c r="G2834" s="447">
        <v>2</v>
      </c>
      <c r="H2834" s="448">
        <v>18</v>
      </c>
      <c r="I2834" s="447">
        <v>36</v>
      </c>
      <c r="J2834" s="460">
        <v>2</v>
      </c>
      <c r="K2834" s="448">
        <v>2.1</v>
      </c>
      <c r="L2834" s="448">
        <v>4.2</v>
      </c>
      <c r="M2834" s="448">
        <f t="shared" si="88"/>
        <v>-31.8</v>
      </c>
      <c r="N2834" s="448">
        <f t="shared" si="89"/>
        <v>-88.33</v>
      </c>
      <c r="O2834" s="461"/>
    </row>
    <row r="2835" s="419" customFormat="1" customHeight="1" spans="1:15">
      <c r="A2835" s="443" t="s">
        <v>6348</v>
      </c>
      <c r="B2835" s="444" t="s">
        <v>6349</v>
      </c>
      <c r="C2835" s="445"/>
      <c r="D2835" s="446" t="s">
        <v>677</v>
      </c>
      <c r="E2835" s="446" t="s">
        <v>168</v>
      </c>
      <c r="F2835" s="446" t="s">
        <v>671</v>
      </c>
      <c r="G2835" s="447">
        <v>3</v>
      </c>
      <c r="H2835" s="448">
        <v>2558.63</v>
      </c>
      <c r="I2835" s="447">
        <v>7675.89</v>
      </c>
      <c r="J2835" s="460">
        <v>3</v>
      </c>
      <c r="K2835" s="448">
        <v>297.83</v>
      </c>
      <c r="L2835" s="448">
        <v>893.49</v>
      </c>
      <c r="M2835" s="448">
        <f t="shared" si="88"/>
        <v>-6782.4</v>
      </c>
      <c r="N2835" s="448">
        <f t="shared" si="89"/>
        <v>-88.36</v>
      </c>
      <c r="O2835" s="461"/>
    </row>
    <row r="2836" s="419" customFormat="1" customHeight="1" spans="1:15">
      <c r="A2836" s="443" t="s">
        <v>6350</v>
      </c>
      <c r="B2836" s="444" t="s">
        <v>6351</v>
      </c>
      <c r="C2836" s="445"/>
      <c r="D2836" s="446" t="s">
        <v>677</v>
      </c>
      <c r="E2836" s="446" t="s">
        <v>168</v>
      </c>
      <c r="F2836" s="446" t="s">
        <v>671</v>
      </c>
      <c r="G2836" s="447">
        <v>2</v>
      </c>
      <c r="H2836" s="448">
        <v>2613.2</v>
      </c>
      <c r="I2836" s="447">
        <v>5226.39</v>
      </c>
      <c r="J2836" s="460">
        <v>2</v>
      </c>
      <c r="K2836" s="448">
        <v>304.18</v>
      </c>
      <c r="L2836" s="448">
        <v>608.36</v>
      </c>
      <c r="M2836" s="448">
        <f t="shared" si="88"/>
        <v>-4618.03</v>
      </c>
      <c r="N2836" s="448">
        <f t="shared" si="89"/>
        <v>-88.36</v>
      </c>
      <c r="O2836" s="461"/>
    </row>
    <row r="2837" s="419" customFormat="1" customHeight="1" spans="1:15">
      <c r="A2837" s="443" t="s">
        <v>6352</v>
      </c>
      <c r="B2837" s="444" t="s">
        <v>6353</v>
      </c>
      <c r="C2837" s="445"/>
      <c r="D2837" s="446" t="s">
        <v>677</v>
      </c>
      <c r="E2837" s="446" t="s">
        <v>168</v>
      </c>
      <c r="F2837" s="446" t="s">
        <v>671</v>
      </c>
      <c r="G2837" s="447">
        <v>1</v>
      </c>
      <c r="H2837" s="448">
        <v>3928</v>
      </c>
      <c r="I2837" s="447">
        <v>3928</v>
      </c>
      <c r="J2837" s="460">
        <v>1</v>
      </c>
      <c r="K2837" s="448">
        <v>457.22</v>
      </c>
      <c r="L2837" s="448">
        <v>457.22</v>
      </c>
      <c r="M2837" s="448">
        <f t="shared" si="88"/>
        <v>-3470.78</v>
      </c>
      <c r="N2837" s="448">
        <f t="shared" si="89"/>
        <v>-88.36</v>
      </c>
      <c r="O2837" s="461"/>
    </row>
    <row r="2838" s="419" customFormat="1" customHeight="1" spans="1:15">
      <c r="A2838" s="443" t="s">
        <v>6354</v>
      </c>
      <c r="B2838" s="444" t="s">
        <v>6355</v>
      </c>
      <c r="C2838" s="445"/>
      <c r="D2838" s="446" t="s">
        <v>677</v>
      </c>
      <c r="E2838" s="446" t="s">
        <v>168</v>
      </c>
      <c r="F2838" s="446" t="s">
        <v>671</v>
      </c>
      <c r="G2838" s="447">
        <v>7</v>
      </c>
      <c r="H2838" s="448">
        <v>336.74</v>
      </c>
      <c r="I2838" s="447">
        <v>2357.2</v>
      </c>
      <c r="J2838" s="460">
        <v>7</v>
      </c>
      <c r="K2838" s="448">
        <v>39.2</v>
      </c>
      <c r="L2838" s="448">
        <v>274.4</v>
      </c>
      <c r="M2838" s="448">
        <f t="shared" si="88"/>
        <v>-2082.8</v>
      </c>
      <c r="N2838" s="448">
        <f t="shared" si="89"/>
        <v>-88.36</v>
      </c>
      <c r="O2838" s="461"/>
    </row>
    <row r="2839" s="419" customFormat="1" customHeight="1" spans="1:15">
      <c r="A2839" s="443" t="s">
        <v>6356</v>
      </c>
      <c r="B2839" s="444" t="s">
        <v>6357</v>
      </c>
      <c r="C2839" s="445"/>
      <c r="D2839" s="446" t="s">
        <v>677</v>
      </c>
      <c r="E2839" s="446" t="s">
        <v>168</v>
      </c>
      <c r="F2839" s="446" t="s">
        <v>671</v>
      </c>
      <c r="G2839" s="447">
        <v>1</v>
      </c>
      <c r="H2839" s="448">
        <v>2905.98</v>
      </c>
      <c r="I2839" s="447">
        <v>2905.98</v>
      </c>
      <c r="J2839" s="460">
        <v>1</v>
      </c>
      <c r="K2839" s="448">
        <v>338.26</v>
      </c>
      <c r="L2839" s="448">
        <v>338.26</v>
      </c>
      <c r="M2839" s="448">
        <f t="shared" si="88"/>
        <v>-2567.72</v>
      </c>
      <c r="N2839" s="448">
        <f t="shared" si="89"/>
        <v>-88.36</v>
      </c>
      <c r="O2839" s="461"/>
    </row>
    <row r="2840" s="419" customFormat="1" customHeight="1" spans="1:15">
      <c r="A2840" s="443" t="s">
        <v>6358</v>
      </c>
      <c r="B2840" s="444" t="s">
        <v>6359</v>
      </c>
      <c r="C2840" s="445"/>
      <c r="D2840" s="446" t="s">
        <v>677</v>
      </c>
      <c r="E2840" s="446" t="s">
        <v>168</v>
      </c>
      <c r="F2840" s="446" t="s">
        <v>671</v>
      </c>
      <c r="G2840" s="447">
        <v>2</v>
      </c>
      <c r="H2840" s="448">
        <v>170</v>
      </c>
      <c r="I2840" s="447">
        <v>340</v>
      </c>
      <c r="J2840" s="460">
        <v>2</v>
      </c>
      <c r="K2840" s="448">
        <v>19.79</v>
      </c>
      <c r="L2840" s="448">
        <v>39.58</v>
      </c>
      <c r="M2840" s="448">
        <f t="shared" si="88"/>
        <v>-300.42</v>
      </c>
      <c r="N2840" s="448">
        <f t="shared" si="89"/>
        <v>-88.36</v>
      </c>
      <c r="O2840" s="461"/>
    </row>
    <row r="2841" s="419" customFormat="1" customHeight="1" spans="1:15">
      <c r="A2841" s="443" t="s">
        <v>6360</v>
      </c>
      <c r="B2841" s="444" t="s">
        <v>6361</v>
      </c>
      <c r="C2841" s="445"/>
      <c r="D2841" s="446" t="s">
        <v>677</v>
      </c>
      <c r="E2841" s="446" t="s">
        <v>168</v>
      </c>
      <c r="F2841" s="446" t="s">
        <v>671</v>
      </c>
      <c r="G2841" s="447">
        <v>5</v>
      </c>
      <c r="H2841" s="448">
        <v>2098.87</v>
      </c>
      <c r="I2841" s="447">
        <v>10494.36</v>
      </c>
      <c r="J2841" s="460">
        <v>5</v>
      </c>
      <c r="K2841" s="448">
        <v>244.31</v>
      </c>
      <c r="L2841" s="448">
        <v>1221.55</v>
      </c>
      <c r="M2841" s="448">
        <f t="shared" si="88"/>
        <v>-9272.81</v>
      </c>
      <c r="N2841" s="448">
        <f t="shared" si="89"/>
        <v>-88.36</v>
      </c>
      <c r="O2841" s="461"/>
    </row>
    <row r="2842" s="419" customFormat="1" customHeight="1" spans="1:15">
      <c r="A2842" s="443" t="s">
        <v>6362</v>
      </c>
      <c r="B2842" s="444" t="s">
        <v>6363</v>
      </c>
      <c r="C2842" s="445"/>
      <c r="D2842" s="446" t="s">
        <v>677</v>
      </c>
      <c r="E2842" s="446" t="s">
        <v>168</v>
      </c>
      <c r="F2842" s="446" t="s">
        <v>671</v>
      </c>
      <c r="G2842" s="447">
        <v>1</v>
      </c>
      <c r="H2842" s="448">
        <v>820.51</v>
      </c>
      <c r="I2842" s="447">
        <v>820.51</v>
      </c>
      <c r="J2842" s="460">
        <v>1</v>
      </c>
      <c r="K2842" s="448">
        <v>95.51</v>
      </c>
      <c r="L2842" s="448">
        <v>95.51</v>
      </c>
      <c r="M2842" s="448">
        <f t="shared" si="88"/>
        <v>-725</v>
      </c>
      <c r="N2842" s="448">
        <f t="shared" si="89"/>
        <v>-88.36</v>
      </c>
      <c r="O2842" s="461"/>
    </row>
    <row r="2843" s="419" customFormat="1" customHeight="1" spans="1:15">
      <c r="A2843" s="443" t="s">
        <v>6364</v>
      </c>
      <c r="B2843" s="444" t="s">
        <v>6365</v>
      </c>
      <c r="C2843" s="445"/>
      <c r="D2843" s="446" t="s">
        <v>677</v>
      </c>
      <c r="E2843" s="446" t="s">
        <v>168</v>
      </c>
      <c r="F2843" s="446" t="s">
        <v>671</v>
      </c>
      <c r="G2843" s="447">
        <v>1</v>
      </c>
      <c r="H2843" s="448">
        <v>20</v>
      </c>
      <c r="I2843" s="447">
        <v>20</v>
      </c>
      <c r="J2843" s="460">
        <v>1</v>
      </c>
      <c r="K2843" s="448">
        <v>2.33</v>
      </c>
      <c r="L2843" s="448">
        <v>2.33</v>
      </c>
      <c r="M2843" s="448">
        <f t="shared" si="88"/>
        <v>-17.67</v>
      </c>
      <c r="N2843" s="448">
        <f t="shared" si="89"/>
        <v>-88.35</v>
      </c>
      <c r="O2843" s="461"/>
    </row>
    <row r="2844" s="419" customFormat="1" customHeight="1" spans="1:15">
      <c r="A2844" s="443" t="s">
        <v>6366</v>
      </c>
      <c r="B2844" s="444" t="s">
        <v>6367</v>
      </c>
      <c r="C2844" s="445"/>
      <c r="D2844" s="446" t="s">
        <v>677</v>
      </c>
      <c r="E2844" s="446" t="s">
        <v>168</v>
      </c>
      <c r="F2844" s="446" t="s">
        <v>671</v>
      </c>
      <c r="G2844" s="447">
        <v>2</v>
      </c>
      <c r="H2844" s="448">
        <v>538.68</v>
      </c>
      <c r="I2844" s="447">
        <v>1077.36</v>
      </c>
      <c r="J2844" s="460">
        <v>2</v>
      </c>
      <c r="K2844" s="448">
        <v>62.7</v>
      </c>
      <c r="L2844" s="448">
        <v>125.4</v>
      </c>
      <c r="M2844" s="448">
        <f t="shared" si="88"/>
        <v>-951.96</v>
      </c>
      <c r="N2844" s="448">
        <f t="shared" si="89"/>
        <v>-88.36</v>
      </c>
      <c r="O2844" s="461"/>
    </row>
    <row r="2845" s="419" customFormat="1" customHeight="1" spans="1:15">
      <c r="A2845" s="443" t="s">
        <v>6368</v>
      </c>
      <c r="B2845" s="444" t="s">
        <v>6369</v>
      </c>
      <c r="C2845" s="445"/>
      <c r="D2845" s="446" t="s">
        <v>677</v>
      </c>
      <c r="E2845" s="446" t="s">
        <v>168</v>
      </c>
      <c r="F2845" s="446" t="s">
        <v>671</v>
      </c>
      <c r="G2845" s="447">
        <v>2</v>
      </c>
      <c r="H2845" s="448">
        <v>2395.28</v>
      </c>
      <c r="I2845" s="447">
        <v>4790.55</v>
      </c>
      <c r="J2845" s="460">
        <v>2</v>
      </c>
      <c r="K2845" s="448">
        <v>278.81</v>
      </c>
      <c r="L2845" s="448">
        <v>557.62</v>
      </c>
      <c r="M2845" s="448">
        <f t="shared" si="88"/>
        <v>-4232.93</v>
      </c>
      <c r="N2845" s="448">
        <f t="shared" si="89"/>
        <v>-88.36</v>
      </c>
      <c r="O2845" s="461"/>
    </row>
    <row r="2846" s="419" customFormat="1" customHeight="1" spans="1:15">
      <c r="A2846" s="443" t="s">
        <v>6370</v>
      </c>
      <c r="B2846" s="444" t="s">
        <v>6371</v>
      </c>
      <c r="C2846" s="445"/>
      <c r="D2846" s="446" t="s">
        <v>679</v>
      </c>
      <c r="E2846" s="446" t="s">
        <v>672</v>
      </c>
      <c r="F2846" s="446" t="s">
        <v>671</v>
      </c>
      <c r="G2846" s="447">
        <v>3</v>
      </c>
      <c r="H2846" s="448">
        <v>15.93</v>
      </c>
      <c r="I2846" s="447">
        <v>47.79</v>
      </c>
      <c r="J2846" s="460">
        <v>3</v>
      </c>
      <c r="K2846" s="448">
        <v>4.48</v>
      </c>
      <c r="L2846" s="448">
        <v>13.44</v>
      </c>
      <c r="M2846" s="448">
        <f t="shared" si="88"/>
        <v>-34.35</v>
      </c>
      <c r="N2846" s="448">
        <f t="shared" si="89"/>
        <v>-71.88</v>
      </c>
      <c r="O2846" s="461"/>
    </row>
    <row r="2847" s="419" customFormat="1" customHeight="1" spans="1:15">
      <c r="A2847" s="443" t="s">
        <v>6372</v>
      </c>
      <c r="B2847" s="444" t="s">
        <v>6373</v>
      </c>
      <c r="C2847" s="445"/>
      <c r="D2847" s="446" t="s">
        <v>684</v>
      </c>
      <c r="E2847" s="446" t="s">
        <v>672</v>
      </c>
      <c r="F2847" s="446" t="s">
        <v>671</v>
      </c>
      <c r="G2847" s="447">
        <v>8</v>
      </c>
      <c r="H2847" s="448">
        <v>36.11</v>
      </c>
      <c r="I2847" s="447">
        <v>288.86</v>
      </c>
      <c r="J2847" s="460">
        <v>8</v>
      </c>
      <c r="K2847" s="448">
        <v>10.15</v>
      </c>
      <c r="L2847" s="448">
        <v>81.2</v>
      </c>
      <c r="M2847" s="448">
        <f t="shared" si="88"/>
        <v>-207.66</v>
      </c>
      <c r="N2847" s="448">
        <f t="shared" si="89"/>
        <v>-71.89</v>
      </c>
      <c r="O2847" s="461"/>
    </row>
    <row r="2848" s="419" customFormat="1" customHeight="1" spans="1:15">
      <c r="A2848" s="443" t="s">
        <v>6374</v>
      </c>
      <c r="B2848" s="444" t="s">
        <v>6375</v>
      </c>
      <c r="C2848" s="445"/>
      <c r="D2848" s="446" t="s">
        <v>679</v>
      </c>
      <c r="E2848" s="446" t="s">
        <v>168</v>
      </c>
      <c r="F2848" s="446" t="s">
        <v>671</v>
      </c>
      <c r="G2848" s="447">
        <v>66</v>
      </c>
      <c r="H2848" s="448">
        <v>1.25</v>
      </c>
      <c r="I2848" s="447">
        <v>82.68</v>
      </c>
      <c r="J2848" s="460">
        <v>66</v>
      </c>
      <c r="K2848" s="448">
        <v>0.15</v>
      </c>
      <c r="L2848" s="448">
        <v>9.9</v>
      </c>
      <c r="M2848" s="448">
        <f t="shared" si="88"/>
        <v>-72.78</v>
      </c>
      <c r="N2848" s="448">
        <f t="shared" si="89"/>
        <v>-88.03</v>
      </c>
      <c r="O2848" s="461"/>
    </row>
    <row r="2849" s="419" customFormat="1" customHeight="1" spans="1:15">
      <c r="A2849" s="443" t="s">
        <v>6376</v>
      </c>
      <c r="B2849" s="444" t="s">
        <v>6377</v>
      </c>
      <c r="C2849" s="445"/>
      <c r="D2849" s="446" t="s">
        <v>679</v>
      </c>
      <c r="E2849" s="446" t="s">
        <v>168</v>
      </c>
      <c r="F2849" s="446" t="s">
        <v>671</v>
      </c>
      <c r="G2849" s="447">
        <v>53</v>
      </c>
      <c r="H2849" s="448">
        <v>0.85</v>
      </c>
      <c r="I2849" s="447">
        <v>45.29</v>
      </c>
      <c r="J2849" s="460">
        <v>53</v>
      </c>
      <c r="K2849" s="448">
        <v>0.1</v>
      </c>
      <c r="L2849" s="448">
        <v>5.3</v>
      </c>
      <c r="M2849" s="448">
        <f t="shared" si="88"/>
        <v>-39.99</v>
      </c>
      <c r="N2849" s="448">
        <f t="shared" si="89"/>
        <v>-88.3</v>
      </c>
      <c r="O2849" s="461"/>
    </row>
    <row r="2850" s="419" customFormat="1" customHeight="1" spans="1:15">
      <c r="A2850" s="443" t="s">
        <v>6378</v>
      </c>
      <c r="B2850" s="444" t="s">
        <v>6379</v>
      </c>
      <c r="C2850" s="445"/>
      <c r="D2850" s="446" t="s">
        <v>679</v>
      </c>
      <c r="E2850" s="446" t="s">
        <v>168</v>
      </c>
      <c r="F2850" s="446" t="s">
        <v>671</v>
      </c>
      <c r="G2850" s="447">
        <v>158</v>
      </c>
      <c r="H2850" s="448">
        <v>1.29</v>
      </c>
      <c r="I2850" s="447">
        <v>204.31</v>
      </c>
      <c r="J2850" s="460">
        <v>158</v>
      </c>
      <c r="K2850" s="448">
        <v>0.15</v>
      </c>
      <c r="L2850" s="448">
        <v>23.7</v>
      </c>
      <c r="M2850" s="448">
        <f t="shared" si="88"/>
        <v>-180.61</v>
      </c>
      <c r="N2850" s="448">
        <f t="shared" si="89"/>
        <v>-88.4</v>
      </c>
      <c r="O2850" s="461"/>
    </row>
    <row r="2851" s="419" customFormat="1" customHeight="1" spans="1:15">
      <c r="A2851" s="443" t="s">
        <v>6380</v>
      </c>
      <c r="B2851" s="444" t="s">
        <v>6381</v>
      </c>
      <c r="C2851" s="445"/>
      <c r="D2851" s="446" t="s">
        <v>679</v>
      </c>
      <c r="E2851" s="446" t="s">
        <v>168</v>
      </c>
      <c r="F2851" s="446" t="s">
        <v>671</v>
      </c>
      <c r="G2851" s="447">
        <v>140</v>
      </c>
      <c r="H2851" s="448">
        <v>0.85</v>
      </c>
      <c r="I2851" s="447">
        <v>119.47</v>
      </c>
      <c r="J2851" s="460">
        <v>140</v>
      </c>
      <c r="K2851" s="448">
        <v>0.1</v>
      </c>
      <c r="L2851" s="448">
        <v>14</v>
      </c>
      <c r="M2851" s="448">
        <f t="shared" si="88"/>
        <v>-105.47</v>
      </c>
      <c r="N2851" s="448">
        <f t="shared" si="89"/>
        <v>-88.28</v>
      </c>
      <c r="O2851" s="461"/>
    </row>
    <row r="2852" s="419" customFormat="1" customHeight="1" spans="1:15">
      <c r="A2852" s="443" t="s">
        <v>6382</v>
      </c>
      <c r="B2852" s="444" t="s">
        <v>6383</v>
      </c>
      <c r="C2852" s="445"/>
      <c r="D2852" s="446" t="s">
        <v>679</v>
      </c>
      <c r="E2852" s="446" t="s">
        <v>168</v>
      </c>
      <c r="F2852" s="446" t="s">
        <v>671</v>
      </c>
      <c r="G2852" s="447">
        <v>1</v>
      </c>
      <c r="H2852" s="448">
        <v>73.84</v>
      </c>
      <c r="I2852" s="447">
        <v>73.84</v>
      </c>
      <c r="J2852" s="460">
        <v>1</v>
      </c>
      <c r="K2852" s="448">
        <v>8.6</v>
      </c>
      <c r="L2852" s="448">
        <v>8.6</v>
      </c>
      <c r="M2852" s="448">
        <f t="shared" si="88"/>
        <v>-65.24</v>
      </c>
      <c r="N2852" s="448">
        <f t="shared" si="89"/>
        <v>-88.35</v>
      </c>
      <c r="O2852" s="461"/>
    </row>
    <row r="2853" s="419" customFormat="1" customHeight="1" spans="1:15">
      <c r="A2853" s="443" t="s">
        <v>6384</v>
      </c>
      <c r="B2853" s="444" t="s">
        <v>6385</v>
      </c>
      <c r="C2853" s="445"/>
      <c r="D2853" s="446" t="s">
        <v>679</v>
      </c>
      <c r="E2853" s="446" t="s">
        <v>168</v>
      </c>
      <c r="F2853" s="446" t="s">
        <v>671</v>
      </c>
      <c r="G2853" s="447">
        <v>27</v>
      </c>
      <c r="H2853" s="448">
        <v>0.85</v>
      </c>
      <c r="I2853" s="447">
        <v>22.95</v>
      </c>
      <c r="J2853" s="460">
        <v>27</v>
      </c>
      <c r="K2853" s="448">
        <v>0.1</v>
      </c>
      <c r="L2853" s="448">
        <v>2.7</v>
      </c>
      <c r="M2853" s="448">
        <f t="shared" si="88"/>
        <v>-20.25</v>
      </c>
      <c r="N2853" s="448">
        <f t="shared" si="89"/>
        <v>-88.24</v>
      </c>
      <c r="O2853" s="461"/>
    </row>
    <row r="2854" s="419" customFormat="1" customHeight="1" spans="1:15">
      <c r="A2854" s="443" t="s">
        <v>6386</v>
      </c>
      <c r="B2854" s="444" t="s">
        <v>6387</v>
      </c>
      <c r="C2854" s="445"/>
      <c r="D2854" s="446" t="s">
        <v>679</v>
      </c>
      <c r="E2854" s="446" t="s">
        <v>672</v>
      </c>
      <c r="F2854" s="446" t="s">
        <v>671</v>
      </c>
      <c r="G2854" s="447">
        <v>60</v>
      </c>
      <c r="H2854" s="448">
        <v>0.87</v>
      </c>
      <c r="I2854" s="447">
        <v>52.21</v>
      </c>
      <c r="J2854" s="460">
        <v>60</v>
      </c>
      <c r="K2854" s="448">
        <v>0.24</v>
      </c>
      <c r="L2854" s="448">
        <v>14.4</v>
      </c>
      <c r="M2854" s="448">
        <f t="shared" si="88"/>
        <v>-37.81</v>
      </c>
      <c r="N2854" s="448">
        <f t="shared" si="89"/>
        <v>-72.42</v>
      </c>
      <c r="O2854" s="461"/>
    </row>
    <row r="2855" s="419" customFormat="1" customHeight="1" spans="1:15">
      <c r="A2855" s="443" t="s">
        <v>6388</v>
      </c>
      <c r="B2855" s="444" t="s">
        <v>6389</v>
      </c>
      <c r="C2855" s="445"/>
      <c r="D2855" s="446" t="s">
        <v>679</v>
      </c>
      <c r="E2855" s="446" t="s">
        <v>168</v>
      </c>
      <c r="F2855" s="446" t="s">
        <v>671</v>
      </c>
      <c r="G2855" s="447">
        <v>15</v>
      </c>
      <c r="H2855" s="448">
        <v>1</v>
      </c>
      <c r="I2855" s="447">
        <v>14.94</v>
      </c>
      <c r="J2855" s="460">
        <v>15</v>
      </c>
      <c r="K2855" s="448">
        <v>0.12</v>
      </c>
      <c r="L2855" s="448">
        <v>1.8</v>
      </c>
      <c r="M2855" s="448">
        <f t="shared" si="88"/>
        <v>-13.14</v>
      </c>
      <c r="N2855" s="448">
        <f t="shared" si="89"/>
        <v>-87.95</v>
      </c>
      <c r="O2855" s="461"/>
    </row>
    <row r="2856" s="419" customFormat="1" customHeight="1" spans="1:15">
      <c r="A2856" s="443" t="s">
        <v>6390</v>
      </c>
      <c r="B2856" s="444" t="s">
        <v>6391</v>
      </c>
      <c r="C2856" s="445"/>
      <c r="D2856" s="446" t="s">
        <v>703</v>
      </c>
      <c r="E2856" s="446" t="s">
        <v>672</v>
      </c>
      <c r="F2856" s="446" t="s">
        <v>671</v>
      </c>
      <c r="G2856" s="447">
        <v>7</v>
      </c>
      <c r="H2856" s="448">
        <v>123.09</v>
      </c>
      <c r="I2856" s="447">
        <v>861.62</v>
      </c>
      <c r="J2856" s="460">
        <v>7</v>
      </c>
      <c r="K2856" s="448">
        <v>34.6</v>
      </c>
      <c r="L2856" s="448">
        <v>242.2</v>
      </c>
      <c r="M2856" s="448">
        <f t="shared" si="88"/>
        <v>-619.42</v>
      </c>
      <c r="N2856" s="448">
        <f t="shared" si="89"/>
        <v>-71.89</v>
      </c>
      <c r="O2856" s="461"/>
    </row>
    <row r="2857" s="419" customFormat="1" customHeight="1" spans="1:15">
      <c r="A2857" s="443" t="s">
        <v>6392</v>
      </c>
      <c r="B2857" s="444" t="s">
        <v>6393</v>
      </c>
      <c r="C2857" s="445"/>
      <c r="D2857" s="446" t="s">
        <v>703</v>
      </c>
      <c r="E2857" s="446" t="s">
        <v>672</v>
      </c>
      <c r="F2857" s="446" t="s">
        <v>671</v>
      </c>
      <c r="G2857" s="447">
        <v>1</v>
      </c>
      <c r="H2857" s="448">
        <v>883.18</v>
      </c>
      <c r="I2857" s="447">
        <v>883.18</v>
      </c>
      <c r="J2857" s="460">
        <v>1</v>
      </c>
      <c r="K2857" s="448">
        <v>248.23</v>
      </c>
      <c r="L2857" s="448">
        <v>248.23</v>
      </c>
      <c r="M2857" s="448">
        <f t="shared" si="88"/>
        <v>-634.95</v>
      </c>
      <c r="N2857" s="448">
        <f t="shared" si="89"/>
        <v>-71.89</v>
      </c>
      <c r="O2857" s="461"/>
    </row>
    <row r="2858" s="419" customFormat="1" customHeight="1" spans="1:15">
      <c r="A2858" s="443" t="s">
        <v>6394</v>
      </c>
      <c r="B2858" s="444" t="s">
        <v>6395</v>
      </c>
      <c r="C2858" s="445"/>
      <c r="D2858" s="446" t="s">
        <v>3275</v>
      </c>
      <c r="E2858" s="446" t="s">
        <v>672</v>
      </c>
      <c r="F2858" s="446" t="s">
        <v>671</v>
      </c>
      <c r="G2858" s="447">
        <v>2</v>
      </c>
      <c r="H2858" s="448">
        <v>84.96</v>
      </c>
      <c r="I2858" s="447">
        <v>169.91</v>
      </c>
      <c r="J2858" s="460">
        <v>2</v>
      </c>
      <c r="K2858" s="448">
        <v>23.88</v>
      </c>
      <c r="L2858" s="448">
        <v>47.76</v>
      </c>
      <c r="M2858" s="448">
        <f t="shared" si="88"/>
        <v>-122.15</v>
      </c>
      <c r="N2858" s="448">
        <f t="shared" si="89"/>
        <v>-71.89</v>
      </c>
      <c r="O2858" s="461"/>
    </row>
    <row r="2859" s="419" customFormat="1" customHeight="1" spans="1:15">
      <c r="A2859" s="443" t="s">
        <v>6396</v>
      </c>
      <c r="B2859" s="444" t="s">
        <v>6397</v>
      </c>
      <c r="C2859" s="445"/>
      <c r="D2859" s="446" t="s">
        <v>703</v>
      </c>
      <c r="E2859" s="446" t="s">
        <v>672</v>
      </c>
      <c r="F2859" s="446" t="s">
        <v>671</v>
      </c>
      <c r="G2859" s="447">
        <v>5</v>
      </c>
      <c r="H2859" s="448">
        <v>492.04</v>
      </c>
      <c r="I2859" s="447">
        <v>2460.18</v>
      </c>
      <c r="J2859" s="460">
        <v>5</v>
      </c>
      <c r="K2859" s="448">
        <v>138.29</v>
      </c>
      <c r="L2859" s="448">
        <v>691.45</v>
      </c>
      <c r="M2859" s="448">
        <f t="shared" si="88"/>
        <v>-1768.73</v>
      </c>
      <c r="N2859" s="448">
        <f t="shared" si="89"/>
        <v>-71.89</v>
      </c>
      <c r="O2859" s="461"/>
    </row>
    <row r="2860" s="419" customFormat="1" customHeight="1" spans="1:15">
      <c r="A2860" s="443" t="s">
        <v>6398</v>
      </c>
      <c r="B2860" s="444" t="s">
        <v>6399</v>
      </c>
      <c r="C2860" s="445"/>
      <c r="D2860" s="446" t="s">
        <v>703</v>
      </c>
      <c r="E2860" s="446" t="s">
        <v>142</v>
      </c>
      <c r="F2860" s="446" t="s">
        <v>671</v>
      </c>
      <c r="G2860" s="447">
        <v>3</v>
      </c>
      <c r="H2860" s="448">
        <v>768.31</v>
      </c>
      <c r="I2860" s="447">
        <v>2304.92</v>
      </c>
      <c r="J2860" s="460">
        <v>3</v>
      </c>
      <c r="K2860" s="448">
        <v>134.61</v>
      </c>
      <c r="L2860" s="448">
        <v>403.83</v>
      </c>
      <c r="M2860" s="448">
        <f t="shared" si="88"/>
        <v>-1901.09</v>
      </c>
      <c r="N2860" s="448">
        <f t="shared" si="89"/>
        <v>-82.48</v>
      </c>
      <c r="O2860" s="461"/>
    </row>
    <row r="2861" s="419" customFormat="1" customHeight="1" spans="1:15">
      <c r="A2861" s="443" t="s">
        <v>6400</v>
      </c>
      <c r="B2861" s="444" t="s">
        <v>6401</v>
      </c>
      <c r="C2861" s="445"/>
      <c r="D2861" s="446" t="s">
        <v>703</v>
      </c>
      <c r="E2861" s="446" t="s">
        <v>142</v>
      </c>
      <c r="F2861" s="446" t="s">
        <v>671</v>
      </c>
      <c r="G2861" s="447">
        <v>2</v>
      </c>
      <c r="H2861" s="448">
        <v>460.11</v>
      </c>
      <c r="I2861" s="447">
        <v>920.22</v>
      </c>
      <c r="J2861" s="460">
        <v>2</v>
      </c>
      <c r="K2861" s="448">
        <v>80.61</v>
      </c>
      <c r="L2861" s="448">
        <v>161.22</v>
      </c>
      <c r="M2861" s="448">
        <f t="shared" si="88"/>
        <v>-759</v>
      </c>
      <c r="N2861" s="448">
        <f t="shared" si="89"/>
        <v>-82.48</v>
      </c>
      <c r="O2861" s="461"/>
    </row>
    <row r="2862" s="419" customFormat="1" customHeight="1" spans="1:15">
      <c r="A2862" s="443" t="s">
        <v>6402</v>
      </c>
      <c r="B2862" s="444" t="s">
        <v>6403</v>
      </c>
      <c r="C2862" s="445"/>
      <c r="D2862" s="446" t="s">
        <v>703</v>
      </c>
      <c r="E2862" s="446" t="s">
        <v>672</v>
      </c>
      <c r="F2862" s="446" t="s">
        <v>671</v>
      </c>
      <c r="G2862" s="447">
        <v>2</v>
      </c>
      <c r="H2862" s="448">
        <v>314.16</v>
      </c>
      <c r="I2862" s="447">
        <v>628.32</v>
      </c>
      <c r="J2862" s="460">
        <v>2</v>
      </c>
      <c r="K2862" s="448">
        <v>88.3</v>
      </c>
      <c r="L2862" s="448">
        <v>176.6</v>
      </c>
      <c r="M2862" s="448">
        <f t="shared" si="88"/>
        <v>-451.72</v>
      </c>
      <c r="N2862" s="448">
        <f t="shared" si="89"/>
        <v>-71.89</v>
      </c>
      <c r="O2862" s="461"/>
    </row>
    <row r="2863" s="419" customFormat="1" customHeight="1" spans="1:15">
      <c r="A2863" s="443" t="s">
        <v>6404</v>
      </c>
      <c r="B2863" s="444" t="s">
        <v>6405</v>
      </c>
      <c r="C2863" s="445"/>
      <c r="D2863" s="446" t="s">
        <v>703</v>
      </c>
      <c r="E2863" s="446" t="s">
        <v>142</v>
      </c>
      <c r="F2863" s="446" t="s">
        <v>671</v>
      </c>
      <c r="G2863" s="447">
        <v>3</v>
      </c>
      <c r="H2863" s="448">
        <v>253.84</v>
      </c>
      <c r="I2863" s="447">
        <v>761.53</v>
      </c>
      <c r="J2863" s="460">
        <v>3</v>
      </c>
      <c r="K2863" s="448">
        <v>44.47</v>
      </c>
      <c r="L2863" s="448">
        <v>133.41</v>
      </c>
      <c r="M2863" s="448">
        <f t="shared" si="88"/>
        <v>-628.12</v>
      </c>
      <c r="N2863" s="448">
        <f t="shared" si="89"/>
        <v>-82.48</v>
      </c>
      <c r="O2863" s="461"/>
    </row>
    <row r="2864" s="419" customFormat="1" customHeight="1" spans="1:15">
      <c r="A2864" s="443" t="s">
        <v>6406</v>
      </c>
      <c r="B2864" s="444" t="s">
        <v>6407</v>
      </c>
      <c r="C2864" s="445"/>
      <c r="D2864" s="446" t="s">
        <v>703</v>
      </c>
      <c r="E2864" s="446" t="s">
        <v>142</v>
      </c>
      <c r="F2864" s="446" t="s">
        <v>671</v>
      </c>
      <c r="G2864" s="447">
        <v>1</v>
      </c>
      <c r="H2864" s="448">
        <v>273.5</v>
      </c>
      <c r="I2864" s="447">
        <v>273.5</v>
      </c>
      <c r="J2864" s="460">
        <v>1</v>
      </c>
      <c r="K2864" s="448">
        <v>47.92</v>
      </c>
      <c r="L2864" s="448">
        <v>47.92</v>
      </c>
      <c r="M2864" s="448">
        <f t="shared" si="88"/>
        <v>-225.58</v>
      </c>
      <c r="N2864" s="448">
        <f t="shared" si="89"/>
        <v>-82.48</v>
      </c>
      <c r="O2864" s="461"/>
    </row>
    <row r="2865" s="419" customFormat="1" customHeight="1" spans="1:15">
      <c r="A2865" s="443" t="s">
        <v>6408</v>
      </c>
      <c r="B2865" s="444" t="s">
        <v>6409</v>
      </c>
      <c r="C2865" s="445"/>
      <c r="D2865" s="446" t="s">
        <v>703</v>
      </c>
      <c r="E2865" s="446" t="s">
        <v>672</v>
      </c>
      <c r="F2865" s="446" t="s">
        <v>671</v>
      </c>
      <c r="G2865" s="447">
        <v>2</v>
      </c>
      <c r="H2865" s="448">
        <v>872.57</v>
      </c>
      <c r="I2865" s="447">
        <v>1745.13</v>
      </c>
      <c r="J2865" s="460">
        <v>2</v>
      </c>
      <c r="K2865" s="448">
        <v>245.25</v>
      </c>
      <c r="L2865" s="448">
        <v>490.5</v>
      </c>
      <c r="M2865" s="448">
        <f t="shared" si="88"/>
        <v>-1254.63</v>
      </c>
      <c r="N2865" s="448">
        <f t="shared" si="89"/>
        <v>-71.89</v>
      </c>
      <c r="O2865" s="461"/>
    </row>
    <row r="2866" s="419" customFormat="1" customHeight="1" spans="1:15">
      <c r="A2866" s="443" t="s">
        <v>6410</v>
      </c>
      <c r="B2866" s="444" t="s">
        <v>6411</v>
      </c>
      <c r="C2866" s="445"/>
      <c r="D2866" s="446" t="s">
        <v>703</v>
      </c>
      <c r="E2866" s="446" t="s">
        <v>142</v>
      </c>
      <c r="F2866" s="446" t="s">
        <v>671</v>
      </c>
      <c r="G2866" s="447">
        <v>3</v>
      </c>
      <c r="H2866" s="448">
        <v>35</v>
      </c>
      <c r="I2866" s="447">
        <v>105</v>
      </c>
      <c r="J2866" s="460">
        <v>3</v>
      </c>
      <c r="K2866" s="448">
        <v>6.13</v>
      </c>
      <c r="L2866" s="448">
        <v>18.39</v>
      </c>
      <c r="M2866" s="448">
        <f t="shared" si="88"/>
        <v>-86.61</v>
      </c>
      <c r="N2866" s="448">
        <f t="shared" si="89"/>
        <v>-82.49</v>
      </c>
      <c r="O2866" s="461"/>
    </row>
    <row r="2867" s="419" customFormat="1" customHeight="1" spans="1:15">
      <c r="A2867" s="443" t="s">
        <v>6412</v>
      </c>
      <c r="B2867" s="444" t="s">
        <v>6413</v>
      </c>
      <c r="C2867" s="445"/>
      <c r="D2867" s="446" t="s">
        <v>703</v>
      </c>
      <c r="E2867" s="446" t="s">
        <v>142</v>
      </c>
      <c r="F2867" s="446" t="s">
        <v>671</v>
      </c>
      <c r="G2867" s="447">
        <v>1</v>
      </c>
      <c r="H2867" s="448">
        <v>50960</v>
      </c>
      <c r="I2867" s="447">
        <v>50960</v>
      </c>
      <c r="J2867" s="460">
        <v>1</v>
      </c>
      <c r="K2867" s="448">
        <v>8928.19</v>
      </c>
      <c r="L2867" s="448">
        <v>8928.19</v>
      </c>
      <c r="M2867" s="448">
        <f t="shared" si="88"/>
        <v>-42031.81</v>
      </c>
      <c r="N2867" s="448">
        <f t="shared" si="89"/>
        <v>-82.48</v>
      </c>
      <c r="O2867" s="461"/>
    </row>
    <row r="2868" s="419" customFormat="1" customHeight="1" spans="1:15">
      <c r="A2868" s="443" t="s">
        <v>6414</v>
      </c>
      <c r="B2868" s="444" t="s">
        <v>6415</v>
      </c>
      <c r="C2868" s="445"/>
      <c r="D2868" s="446" t="s">
        <v>679</v>
      </c>
      <c r="E2868" s="446" t="s">
        <v>142</v>
      </c>
      <c r="F2868" s="446" t="s">
        <v>671</v>
      </c>
      <c r="G2868" s="447">
        <v>4</v>
      </c>
      <c r="H2868" s="448">
        <v>187.18</v>
      </c>
      <c r="I2868" s="447">
        <v>748.71</v>
      </c>
      <c r="J2868" s="460">
        <v>4</v>
      </c>
      <c r="K2868" s="448">
        <v>32.79</v>
      </c>
      <c r="L2868" s="448">
        <v>131.16</v>
      </c>
      <c r="M2868" s="448">
        <f t="shared" si="88"/>
        <v>-617.55</v>
      </c>
      <c r="N2868" s="448">
        <f t="shared" si="89"/>
        <v>-82.48</v>
      </c>
      <c r="O2868" s="461"/>
    </row>
    <row r="2869" s="419" customFormat="1" customHeight="1" spans="1:15">
      <c r="A2869" s="443" t="s">
        <v>6416</v>
      </c>
      <c r="B2869" s="444" t="s">
        <v>6417</v>
      </c>
      <c r="C2869" s="445"/>
      <c r="D2869" s="446" t="s">
        <v>679</v>
      </c>
      <c r="E2869" s="446" t="s">
        <v>142</v>
      </c>
      <c r="F2869" s="446" t="s">
        <v>671</v>
      </c>
      <c r="G2869" s="447">
        <v>4</v>
      </c>
      <c r="H2869" s="448">
        <v>652.99</v>
      </c>
      <c r="I2869" s="447">
        <v>2611.97</v>
      </c>
      <c r="J2869" s="460">
        <v>4</v>
      </c>
      <c r="K2869" s="448">
        <v>114.4</v>
      </c>
      <c r="L2869" s="448">
        <v>457.6</v>
      </c>
      <c r="M2869" s="448">
        <f t="shared" si="88"/>
        <v>-2154.37</v>
      </c>
      <c r="N2869" s="448">
        <f t="shared" si="89"/>
        <v>-82.48</v>
      </c>
      <c r="O2869" s="461"/>
    </row>
    <row r="2870" s="419" customFormat="1" customHeight="1" spans="1:15">
      <c r="A2870" s="443" t="s">
        <v>6418</v>
      </c>
      <c r="B2870" s="444" t="s">
        <v>6419</v>
      </c>
      <c r="C2870" s="445"/>
      <c r="D2870" s="446" t="s">
        <v>679</v>
      </c>
      <c r="E2870" s="446" t="s">
        <v>142</v>
      </c>
      <c r="F2870" s="446" t="s">
        <v>671</v>
      </c>
      <c r="G2870" s="447">
        <v>8</v>
      </c>
      <c r="H2870" s="448">
        <v>25.64</v>
      </c>
      <c r="I2870" s="447">
        <v>205.12</v>
      </c>
      <c r="J2870" s="460">
        <v>8</v>
      </c>
      <c r="K2870" s="448">
        <v>4.49</v>
      </c>
      <c r="L2870" s="448">
        <v>35.92</v>
      </c>
      <c r="M2870" s="448">
        <f t="shared" si="88"/>
        <v>-169.2</v>
      </c>
      <c r="N2870" s="448">
        <f t="shared" si="89"/>
        <v>-82.49</v>
      </c>
      <c r="O2870" s="461"/>
    </row>
    <row r="2871" s="419" customFormat="1" customHeight="1" spans="1:15">
      <c r="A2871" s="443" t="s">
        <v>6420</v>
      </c>
      <c r="B2871" s="444" t="s">
        <v>6421</v>
      </c>
      <c r="C2871" s="445"/>
      <c r="D2871" s="446" t="s">
        <v>1934</v>
      </c>
      <c r="E2871" s="446" t="s">
        <v>672</v>
      </c>
      <c r="F2871" s="446" t="s">
        <v>671</v>
      </c>
      <c r="G2871" s="447">
        <v>36</v>
      </c>
      <c r="H2871" s="448">
        <v>16.09</v>
      </c>
      <c r="I2871" s="447">
        <v>579.2</v>
      </c>
      <c r="J2871" s="460">
        <v>36</v>
      </c>
      <c r="K2871" s="448">
        <v>4.52</v>
      </c>
      <c r="L2871" s="448">
        <v>162.72</v>
      </c>
      <c r="M2871" s="448">
        <f t="shared" si="88"/>
        <v>-416.48</v>
      </c>
      <c r="N2871" s="448">
        <f t="shared" si="89"/>
        <v>-71.91</v>
      </c>
      <c r="O2871" s="461"/>
    </row>
    <row r="2872" s="419" customFormat="1" customHeight="1" spans="1:15">
      <c r="A2872" s="443" t="s">
        <v>6422</v>
      </c>
      <c r="B2872" s="444" t="s">
        <v>6423</v>
      </c>
      <c r="C2872" s="445"/>
      <c r="D2872" s="446" t="s">
        <v>698</v>
      </c>
      <c r="E2872" s="446" t="s">
        <v>142</v>
      </c>
      <c r="F2872" s="446" t="s">
        <v>671</v>
      </c>
      <c r="G2872" s="447">
        <v>1</v>
      </c>
      <c r="H2872" s="448">
        <v>743.59</v>
      </c>
      <c r="I2872" s="447">
        <v>743.59</v>
      </c>
      <c r="J2872" s="460">
        <v>1</v>
      </c>
      <c r="K2872" s="448">
        <v>130.28</v>
      </c>
      <c r="L2872" s="448">
        <v>130.28</v>
      </c>
      <c r="M2872" s="448">
        <f t="shared" si="88"/>
        <v>-613.31</v>
      </c>
      <c r="N2872" s="448">
        <f t="shared" si="89"/>
        <v>-82.48</v>
      </c>
      <c r="O2872" s="461"/>
    </row>
    <row r="2873" s="419" customFormat="1" customHeight="1" spans="1:15">
      <c r="A2873" s="443" t="s">
        <v>6424</v>
      </c>
      <c r="B2873" s="444" t="s">
        <v>6425</v>
      </c>
      <c r="C2873" s="445"/>
      <c r="D2873" s="446" t="s">
        <v>698</v>
      </c>
      <c r="E2873" s="446" t="s">
        <v>142</v>
      </c>
      <c r="F2873" s="446" t="s">
        <v>671</v>
      </c>
      <c r="G2873" s="447">
        <v>1</v>
      </c>
      <c r="H2873" s="448">
        <v>24950.43</v>
      </c>
      <c r="I2873" s="447">
        <v>24950.43</v>
      </c>
      <c r="J2873" s="460">
        <v>1</v>
      </c>
      <c r="K2873" s="448">
        <v>4371.32</v>
      </c>
      <c r="L2873" s="448">
        <v>4371.32</v>
      </c>
      <c r="M2873" s="448">
        <f t="shared" si="88"/>
        <v>-20579.11</v>
      </c>
      <c r="N2873" s="448">
        <f t="shared" si="89"/>
        <v>-82.48</v>
      </c>
      <c r="O2873" s="461"/>
    </row>
    <row r="2874" s="419" customFormat="1" customHeight="1" spans="1:15">
      <c r="A2874" s="443" t="s">
        <v>6426</v>
      </c>
      <c r="B2874" s="444" t="s">
        <v>6427</v>
      </c>
      <c r="C2874" s="445"/>
      <c r="D2874" s="446" t="s">
        <v>698</v>
      </c>
      <c r="E2874" s="446" t="s">
        <v>142</v>
      </c>
      <c r="F2874" s="446" t="s">
        <v>671</v>
      </c>
      <c r="G2874" s="447">
        <v>1</v>
      </c>
      <c r="H2874" s="448">
        <v>54076.92</v>
      </c>
      <c r="I2874" s="447">
        <v>54076.92</v>
      </c>
      <c r="J2874" s="460">
        <v>1</v>
      </c>
      <c r="K2874" s="448">
        <v>9474.28</v>
      </c>
      <c r="L2874" s="448">
        <v>9474.28</v>
      </c>
      <c r="M2874" s="448">
        <f t="shared" si="88"/>
        <v>-44602.64</v>
      </c>
      <c r="N2874" s="448">
        <f t="shared" si="89"/>
        <v>-82.48</v>
      </c>
      <c r="O2874" s="461"/>
    </row>
    <row r="2875" s="419" customFormat="1" customHeight="1" spans="1:15">
      <c r="A2875" s="443" t="s">
        <v>6428</v>
      </c>
      <c r="B2875" s="444" t="s">
        <v>6429</v>
      </c>
      <c r="C2875" s="445"/>
      <c r="D2875" s="446" t="s">
        <v>698</v>
      </c>
      <c r="E2875" s="446" t="s">
        <v>142</v>
      </c>
      <c r="F2875" s="446" t="s">
        <v>671</v>
      </c>
      <c r="G2875" s="447">
        <v>1</v>
      </c>
      <c r="H2875" s="448">
        <v>1965.81</v>
      </c>
      <c r="I2875" s="447">
        <v>1965.81</v>
      </c>
      <c r="J2875" s="460">
        <v>1</v>
      </c>
      <c r="K2875" s="448">
        <v>344.41</v>
      </c>
      <c r="L2875" s="448">
        <v>344.41</v>
      </c>
      <c r="M2875" s="448">
        <f t="shared" si="88"/>
        <v>-1621.4</v>
      </c>
      <c r="N2875" s="448">
        <f t="shared" si="89"/>
        <v>-82.48</v>
      </c>
      <c r="O2875" s="461"/>
    </row>
    <row r="2876" s="419" customFormat="1" customHeight="1" spans="1:15">
      <c r="A2876" s="443" t="s">
        <v>6430</v>
      </c>
      <c r="B2876" s="444" t="s">
        <v>6431</v>
      </c>
      <c r="C2876" s="445"/>
      <c r="D2876" s="446" t="s">
        <v>679</v>
      </c>
      <c r="E2876" s="446" t="s">
        <v>142</v>
      </c>
      <c r="F2876" s="446" t="s">
        <v>671</v>
      </c>
      <c r="G2876" s="447">
        <v>2</v>
      </c>
      <c r="H2876" s="448">
        <v>504.85</v>
      </c>
      <c r="I2876" s="447">
        <v>1009.7</v>
      </c>
      <c r="J2876" s="460">
        <v>2</v>
      </c>
      <c r="K2876" s="448">
        <v>88.45</v>
      </c>
      <c r="L2876" s="448">
        <v>176.9</v>
      </c>
      <c r="M2876" s="448">
        <f t="shared" si="88"/>
        <v>-832.8</v>
      </c>
      <c r="N2876" s="448">
        <f t="shared" si="89"/>
        <v>-82.48</v>
      </c>
      <c r="O2876" s="461"/>
    </row>
    <row r="2877" s="419" customFormat="1" customHeight="1" spans="1:15">
      <c r="A2877" s="443" t="s">
        <v>6432</v>
      </c>
      <c r="B2877" s="444" t="s">
        <v>6433</v>
      </c>
      <c r="C2877" s="445"/>
      <c r="D2877" s="446" t="s">
        <v>679</v>
      </c>
      <c r="E2877" s="446" t="s">
        <v>142</v>
      </c>
      <c r="F2877" s="446" t="s">
        <v>671</v>
      </c>
      <c r="G2877" s="447">
        <v>2</v>
      </c>
      <c r="H2877" s="448">
        <v>239.31</v>
      </c>
      <c r="I2877" s="447">
        <v>478.62</v>
      </c>
      <c r="J2877" s="460">
        <v>2</v>
      </c>
      <c r="K2877" s="448">
        <v>41.93</v>
      </c>
      <c r="L2877" s="448">
        <v>83.86</v>
      </c>
      <c r="M2877" s="448">
        <f t="shared" si="88"/>
        <v>-394.76</v>
      </c>
      <c r="N2877" s="448">
        <f t="shared" si="89"/>
        <v>-82.48</v>
      </c>
      <c r="O2877" s="461"/>
    </row>
    <row r="2878" s="419" customFormat="1" customHeight="1" spans="1:15">
      <c r="A2878" s="443" t="s">
        <v>6434</v>
      </c>
      <c r="B2878" s="444" t="s">
        <v>6435</v>
      </c>
      <c r="C2878" s="445"/>
      <c r="D2878" s="446" t="s">
        <v>679</v>
      </c>
      <c r="E2878" s="446" t="s">
        <v>142</v>
      </c>
      <c r="F2878" s="446" t="s">
        <v>671</v>
      </c>
      <c r="G2878" s="447">
        <v>1</v>
      </c>
      <c r="H2878" s="448">
        <v>538.46</v>
      </c>
      <c r="I2878" s="447">
        <v>538.46</v>
      </c>
      <c r="J2878" s="460">
        <v>1</v>
      </c>
      <c r="K2878" s="448">
        <v>94.34</v>
      </c>
      <c r="L2878" s="448">
        <v>94.34</v>
      </c>
      <c r="M2878" s="448">
        <f t="shared" si="88"/>
        <v>-444.12</v>
      </c>
      <c r="N2878" s="448">
        <f t="shared" si="89"/>
        <v>-82.48</v>
      </c>
      <c r="O2878" s="461"/>
    </row>
    <row r="2879" s="419" customFormat="1" customHeight="1" spans="1:15">
      <c r="A2879" s="443" t="s">
        <v>6436</v>
      </c>
      <c r="B2879" s="444" t="s">
        <v>6437</v>
      </c>
      <c r="C2879" s="445"/>
      <c r="D2879" s="446" t="s">
        <v>679</v>
      </c>
      <c r="E2879" s="446" t="s">
        <v>142</v>
      </c>
      <c r="F2879" s="446" t="s">
        <v>671</v>
      </c>
      <c r="G2879" s="447">
        <v>2</v>
      </c>
      <c r="H2879" s="448">
        <v>722.22</v>
      </c>
      <c r="I2879" s="447">
        <v>1444.44</v>
      </c>
      <c r="J2879" s="460">
        <v>2</v>
      </c>
      <c r="K2879" s="448">
        <v>126.53</v>
      </c>
      <c r="L2879" s="448">
        <v>253.06</v>
      </c>
      <c r="M2879" s="448">
        <f t="shared" si="88"/>
        <v>-1191.38</v>
      </c>
      <c r="N2879" s="448">
        <f t="shared" si="89"/>
        <v>-82.48</v>
      </c>
      <c r="O2879" s="461"/>
    </row>
    <row r="2880" s="419" customFormat="1" customHeight="1" spans="1:15">
      <c r="A2880" s="443" t="s">
        <v>6438</v>
      </c>
      <c r="B2880" s="444" t="s">
        <v>6439</v>
      </c>
      <c r="C2880" s="445"/>
      <c r="D2880" s="446" t="s">
        <v>679</v>
      </c>
      <c r="E2880" s="446" t="s">
        <v>142</v>
      </c>
      <c r="F2880" s="446" t="s">
        <v>671</v>
      </c>
      <c r="G2880" s="447">
        <v>1</v>
      </c>
      <c r="H2880" s="448">
        <v>1125.64</v>
      </c>
      <c r="I2880" s="447">
        <v>1125.64</v>
      </c>
      <c r="J2880" s="460">
        <v>1</v>
      </c>
      <c r="K2880" s="448">
        <v>197.21</v>
      </c>
      <c r="L2880" s="448">
        <v>197.21</v>
      </c>
      <c r="M2880" s="448">
        <f t="shared" si="88"/>
        <v>-928.43</v>
      </c>
      <c r="N2880" s="448">
        <f t="shared" si="89"/>
        <v>-82.48</v>
      </c>
      <c r="O2880" s="461"/>
    </row>
    <row r="2881" s="419" customFormat="1" customHeight="1" spans="1:15">
      <c r="A2881" s="443" t="s">
        <v>6440</v>
      </c>
      <c r="B2881" s="444" t="s">
        <v>6441</v>
      </c>
      <c r="C2881" s="445"/>
      <c r="D2881" s="446" t="s">
        <v>679</v>
      </c>
      <c r="E2881" s="446" t="s">
        <v>672</v>
      </c>
      <c r="F2881" s="446" t="s">
        <v>671</v>
      </c>
      <c r="G2881" s="447">
        <v>4</v>
      </c>
      <c r="H2881" s="448">
        <v>165</v>
      </c>
      <c r="I2881" s="447">
        <v>660</v>
      </c>
      <c r="J2881" s="460">
        <v>4</v>
      </c>
      <c r="K2881" s="448">
        <v>46.38</v>
      </c>
      <c r="L2881" s="448">
        <v>185.52</v>
      </c>
      <c r="M2881" s="448">
        <f t="shared" si="88"/>
        <v>-474.48</v>
      </c>
      <c r="N2881" s="448">
        <f t="shared" si="89"/>
        <v>-71.89</v>
      </c>
      <c r="O2881" s="461"/>
    </row>
    <row r="2882" s="419" customFormat="1" customHeight="1" spans="1:15">
      <c r="A2882" s="443" t="s">
        <v>6442</v>
      </c>
      <c r="B2882" s="444" t="s">
        <v>6443</v>
      </c>
      <c r="C2882" s="445"/>
      <c r="D2882" s="446" t="s">
        <v>679</v>
      </c>
      <c r="E2882" s="446" t="s">
        <v>142</v>
      </c>
      <c r="F2882" s="446" t="s">
        <v>671</v>
      </c>
      <c r="G2882" s="447">
        <v>3</v>
      </c>
      <c r="H2882" s="448">
        <v>179.49</v>
      </c>
      <c r="I2882" s="447">
        <v>538.48</v>
      </c>
      <c r="J2882" s="460">
        <v>3</v>
      </c>
      <c r="K2882" s="448">
        <v>31.45</v>
      </c>
      <c r="L2882" s="448">
        <v>94.35</v>
      </c>
      <c r="M2882" s="448">
        <f t="shared" si="88"/>
        <v>-444.13</v>
      </c>
      <c r="N2882" s="448">
        <f t="shared" si="89"/>
        <v>-82.48</v>
      </c>
      <c r="O2882" s="461"/>
    </row>
    <row r="2883" s="419" customFormat="1" customHeight="1" spans="1:15">
      <c r="A2883" s="443" t="s">
        <v>6444</v>
      </c>
      <c r="B2883" s="444" t="s">
        <v>6445</v>
      </c>
      <c r="C2883" s="445"/>
      <c r="D2883" s="446" t="s">
        <v>679</v>
      </c>
      <c r="E2883" s="446" t="s">
        <v>667</v>
      </c>
      <c r="F2883" s="446" t="s">
        <v>671</v>
      </c>
      <c r="G2883" s="447">
        <v>2</v>
      </c>
      <c r="H2883" s="448">
        <v>106.19</v>
      </c>
      <c r="I2883" s="447">
        <v>212.38</v>
      </c>
      <c r="J2883" s="460">
        <v>2</v>
      </c>
      <c r="K2883" s="448">
        <v>37.17</v>
      </c>
      <c r="L2883" s="448">
        <v>74.34</v>
      </c>
      <c r="M2883" s="448">
        <f t="shared" si="88"/>
        <v>-138.04</v>
      </c>
      <c r="N2883" s="448">
        <f t="shared" si="89"/>
        <v>-65</v>
      </c>
      <c r="O2883" s="461"/>
    </row>
    <row r="2884" s="419" customFormat="1" customHeight="1" spans="1:15">
      <c r="A2884" s="443" t="s">
        <v>6446</v>
      </c>
      <c r="B2884" s="444" t="s">
        <v>6447</v>
      </c>
      <c r="C2884" s="445"/>
      <c r="D2884" s="446" t="s">
        <v>679</v>
      </c>
      <c r="E2884" s="446" t="s">
        <v>142</v>
      </c>
      <c r="F2884" s="446" t="s">
        <v>671</v>
      </c>
      <c r="G2884" s="447">
        <v>2</v>
      </c>
      <c r="H2884" s="448">
        <v>81.2</v>
      </c>
      <c r="I2884" s="447">
        <v>162.39</v>
      </c>
      <c r="J2884" s="460">
        <v>2</v>
      </c>
      <c r="K2884" s="448">
        <v>14.23</v>
      </c>
      <c r="L2884" s="448">
        <v>28.46</v>
      </c>
      <c r="M2884" s="448">
        <f t="shared" si="88"/>
        <v>-133.93</v>
      </c>
      <c r="N2884" s="448">
        <f t="shared" si="89"/>
        <v>-82.47</v>
      </c>
      <c r="O2884" s="461"/>
    </row>
    <row r="2885" s="419" customFormat="1" customHeight="1" spans="1:15">
      <c r="A2885" s="443" t="s">
        <v>6448</v>
      </c>
      <c r="B2885" s="444" t="s">
        <v>6449</v>
      </c>
      <c r="C2885" s="445"/>
      <c r="D2885" s="446" t="s">
        <v>679</v>
      </c>
      <c r="E2885" s="446" t="s">
        <v>142</v>
      </c>
      <c r="F2885" s="446" t="s">
        <v>671</v>
      </c>
      <c r="G2885" s="447">
        <v>4</v>
      </c>
      <c r="H2885" s="448">
        <v>34.19</v>
      </c>
      <c r="I2885" s="447">
        <v>136.75</v>
      </c>
      <c r="J2885" s="460">
        <v>4</v>
      </c>
      <c r="K2885" s="448">
        <v>5.99</v>
      </c>
      <c r="L2885" s="448">
        <v>23.96</v>
      </c>
      <c r="M2885" s="448">
        <f t="shared" si="88"/>
        <v>-112.79</v>
      </c>
      <c r="N2885" s="448">
        <f t="shared" si="89"/>
        <v>-82.48</v>
      </c>
      <c r="O2885" s="461"/>
    </row>
    <row r="2886" s="419" customFormat="1" customHeight="1" spans="1:15">
      <c r="A2886" s="443" t="s">
        <v>6450</v>
      </c>
      <c r="B2886" s="444" t="s">
        <v>6451</v>
      </c>
      <c r="C2886" s="445"/>
      <c r="D2886" s="446" t="s">
        <v>679</v>
      </c>
      <c r="E2886" s="446" t="s">
        <v>667</v>
      </c>
      <c r="F2886" s="446" t="s">
        <v>671</v>
      </c>
      <c r="G2886" s="447">
        <v>3</v>
      </c>
      <c r="H2886" s="448">
        <v>2283.18</v>
      </c>
      <c r="I2886" s="447">
        <v>6849.55</v>
      </c>
      <c r="J2886" s="460">
        <v>3</v>
      </c>
      <c r="K2886" s="448">
        <v>799.11</v>
      </c>
      <c r="L2886" s="448">
        <v>2397.33</v>
      </c>
      <c r="M2886" s="448">
        <f t="shared" si="88"/>
        <v>-4452.22</v>
      </c>
      <c r="N2886" s="448">
        <f t="shared" si="89"/>
        <v>-65</v>
      </c>
      <c r="O2886" s="461"/>
    </row>
    <row r="2887" s="419" customFormat="1" customHeight="1" spans="1:15">
      <c r="A2887" s="443" t="s">
        <v>6452</v>
      </c>
      <c r="B2887" s="444" t="s">
        <v>6453</v>
      </c>
      <c r="C2887" s="445"/>
      <c r="D2887" s="446" t="s">
        <v>679</v>
      </c>
      <c r="E2887" s="446" t="s">
        <v>667</v>
      </c>
      <c r="F2887" s="446" t="s">
        <v>671</v>
      </c>
      <c r="G2887" s="447">
        <v>3</v>
      </c>
      <c r="H2887" s="448">
        <v>6088.5</v>
      </c>
      <c r="I2887" s="447">
        <v>18265.49</v>
      </c>
      <c r="J2887" s="460">
        <v>3</v>
      </c>
      <c r="K2887" s="448">
        <v>2130.98</v>
      </c>
      <c r="L2887" s="448">
        <v>6392.94</v>
      </c>
      <c r="M2887" s="448">
        <f t="shared" si="88"/>
        <v>-11872.55</v>
      </c>
      <c r="N2887" s="448">
        <f t="shared" si="89"/>
        <v>-65</v>
      </c>
      <c r="O2887" s="461"/>
    </row>
    <row r="2888" s="419" customFormat="1" customHeight="1" spans="1:15">
      <c r="A2888" s="443" t="s">
        <v>6454</v>
      </c>
      <c r="B2888" s="444" t="s">
        <v>6455</v>
      </c>
      <c r="C2888" s="445"/>
      <c r="D2888" s="446" t="s">
        <v>679</v>
      </c>
      <c r="E2888" s="446" t="s">
        <v>667</v>
      </c>
      <c r="F2888" s="446" t="s">
        <v>671</v>
      </c>
      <c r="G2888" s="447">
        <v>2</v>
      </c>
      <c r="H2888" s="448">
        <v>10176.99</v>
      </c>
      <c r="I2888" s="447">
        <v>20353.98</v>
      </c>
      <c r="J2888" s="460">
        <v>2</v>
      </c>
      <c r="K2888" s="448">
        <v>3561.95</v>
      </c>
      <c r="L2888" s="448">
        <v>7123.9</v>
      </c>
      <c r="M2888" s="448">
        <f t="shared" ref="M2888:M2951" si="90">L2888-I2888</f>
        <v>-13230.08</v>
      </c>
      <c r="N2888" s="448">
        <f t="shared" ref="N2888:N2951" si="91">IF(I2888=0,0,ROUND(M2888/I2888*100,2))</f>
        <v>-65</v>
      </c>
      <c r="O2888" s="461"/>
    </row>
    <row r="2889" s="419" customFormat="1" customHeight="1" spans="1:15">
      <c r="A2889" s="443" t="s">
        <v>6456</v>
      </c>
      <c r="B2889" s="444" t="s">
        <v>6457</v>
      </c>
      <c r="C2889" s="445"/>
      <c r="D2889" s="446" t="s">
        <v>679</v>
      </c>
      <c r="E2889" s="446" t="s">
        <v>142</v>
      </c>
      <c r="F2889" s="446" t="s">
        <v>671</v>
      </c>
      <c r="G2889" s="447">
        <v>2</v>
      </c>
      <c r="H2889" s="448">
        <v>2743.37</v>
      </c>
      <c r="I2889" s="447">
        <v>5486.73</v>
      </c>
      <c r="J2889" s="460">
        <v>2</v>
      </c>
      <c r="K2889" s="448">
        <v>480.64</v>
      </c>
      <c r="L2889" s="448">
        <v>961.28</v>
      </c>
      <c r="M2889" s="448">
        <f t="shared" si="90"/>
        <v>-4525.45</v>
      </c>
      <c r="N2889" s="448">
        <f t="shared" si="91"/>
        <v>-82.48</v>
      </c>
      <c r="O2889" s="461"/>
    </row>
    <row r="2890" s="419" customFormat="1" customHeight="1" spans="1:15">
      <c r="A2890" s="443" t="s">
        <v>6458</v>
      </c>
      <c r="B2890" s="444" t="s">
        <v>6459</v>
      </c>
      <c r="C2890" s="445"/>
      <c r="D2890" s="446" t="s">
        <v>679</v>
      </c>
      <c r="E2890" s="446" t="s">
        <v>142</v>
      </c>
      <c r="F2890" s="446" t="s">
        <v>671</v>
      </c>
      <c r="G2890" s="447">
        <v>1</v>
      </c>
      <c r="H2890" s="448">
        <v>3982.3</v>
      </c>
      <c r="I2890" s="447">
        <v>3982.3</v>
      </c>
      <c r="J2890" s="460">
        <v>1</v>
      </c>
      <c r="K2890" s="448">
        <v>697.7</v>
      </c>
      <c r="L2890" s="448">
        <v>697.7</v>
      </c>
      <c r="M2890" s="448">
        <f t="shared" si="90"/>
        <v>-3284.6</v>
      </c>
      <c r="N2890" s="448">
        <f t="shared" si="91"/>
        <v>-82.48</v>
      </c>
      <c r="O2890" s="461"/>
    </row>
    <row r="2891" s="419" customFormat="1" customHeight="1" spans="1:15">
      <c r="A2891" s="443" t="s">
        <v>6460</v>
      </c>
      <c r="B2891" s="444" t="s">
        <v>6461</v>
      </c>
      <c r="C2891" s="445"/>
      <c r="D2891" s="446" t="s">
        <v>679</v>
      </c>
      <c r="E2891" s="446" t="s">
        <v>142</v>
      </c>
      <c r="F2891" s="446" t="s">
        <v>671</v>
      </c>
      <c r="G2891" s="447">
        <v>5</v>
      </c>
      <c r="H2891" s="448">
        <v>21.99</v>
      </c>
      <c r="I2891" s="447">
        <v>109.97</v>
      </c>
      <c r="J2891" s="460">
        <v>5</v>
      </c>
      <c r="K2891" s="448">
        <v>3.85</v>
      </c>
      <c r="L2891" s="448">
        <v>19.25</v>
      </c>
      <c r="M2891" s="448">
        <f t="shared" si="90"/>
        <v>-90.72</v>
      </c>
      <c r="N2891" s="448">
        <f t="shared" si="91"/>
        <v>-82.5</v>
      </c>
      <c r="O2891" s="461"/>
    </row>
    <row r="2892" s="419" customFormat="1" customHeight="1" spans="1:15">
      <c r="A2892" s="443" t="s">
        <v>6462</v>
      </c>
      <c r="B2892" s="444" t="s">
        <v>6463</v>
      </c>
      <c r="C2892" s="445"/>
      <c r="D2892" s="446" t="s">
        <v>679</v>
      </c>
      <c r="E2892" s="446" t="s">
        <v>142</v>
      </c>
      <c r="F2892" s="446" t="s">
        <v>671</v>
      </c>
      <c r="G2892" s="447">
        <v>1</v>
      </c>
      <c r="H2892" s="448">
        <v>81.2</v>
      </c>
      <c r="I2892" s="447">
        <v>81.2</v>
      </c>
      <c r="J2892" s="460">
        <v>1</v>
      </c>
      <c r="K2892" s="448">
        <v>14.23</v>
      </c>
      <c r="L2892" s="448">
        <v>14.23</v>
      </c>
      <c r="M2892" s="448">
        <f t="shared" si="90"/>
        <v>-66.97</v>
      </c>
      <c r="N2892" s="448">
        <f t="shared" si="91"/>
        <v>-82.48</v>
      </c>
      <c r="O2892" s="461"/>
    </row>
    <row r="2893" s="419" customFormat="1" customHeight="1" spans="1:15">
      <c r="A2893" s="443" t="s">
        <v>6464</v>
      </c>
      <c r="B2893" s="444" t="s">
        <v>6465</v>
      </c>
      <c r="C2893" s="445"/>
      <c r="D2893" s="446" t="s">
        <v>679</v>
      </c>
      <c r="E2893" s="446" t="s">
        <v>142</v>
      </c>
      <c r="F2893" s="446" t="s">
        <v>671</v>
      </c>
      <c r="G2893" s="447">
        <v>26</v>
      </c>
      <c r="H2893" s="448">
        <v>3.27</v>
      </c>
      <c r="I2893" s="447">
        <v>85.13</v>
      </c>
      <c r="J2893" s="460">
        <v>26</v>
      </c>
      <c r="K2893" s="448">
        <v>0.57</v>
      </c>
      <c r="L2893" s="448">
        <v>14.82</v>
      </c>
      <c r="M2893" s="448">
        <f t="shared" si="90"/>
        <v>-70.31</v>
      </c>
      <c r="N2893" s="448">
        <f t="shared" si="91"/>
        <v>-82.59</v>
      </c>
      <c r="O2893" s="461"/>
    </row>
    <row r="2894" s="419" customFormat="1" customHeight="1" spans="1:15">
      <c r="A2894" s="443" t="s">
        <v>6466</v>
      </c>
      <c r="B2894" s="444" t="s">
        <v>6467</v>
      </c>
      <c r="C2894" s="445"/>
      <c r="D2894" s="446" t="s">
        <v>679</v>
      </c>
      <c r="E2894" s="446" t="s">
        <v>142</v>
      </c>
      <c r="F2894" s="446" t="s">
        <v>671</v>
      </c>
      <c r="G2894" s="447">
        <v>23</v>
      </c>
      <c r="H2894" s="448">
        <v>5.38</v>
      </c>
      <c r="I2894" s="447">
        <v>123.84</v>
      </c>
      <c r="J2894" s="460">
        <v>23</v>
      </c>
      <c r="K2894" s="448">
        <v>0.94</v>
      </c>
      <c r="L2894" s="448">
        <v>21.62</v>
      </c>
      <c r="M2894" s="448">
        <f t="shared" si="90"/>
        <v>-102.22</v>
      </c>
      <c r="N2894" s="448">
        <f t="shared" si="91"/>
        <v>-82.54</v>
      </c>
      <c r="O2894" s="461"/>
    </row>
    <row r="2895" s="419" customFormat="1" customHeight="1" spans="1:15">
      <c r="A2895" s="443" t="s">
        <v>6468</v>
      </c>
      <c r="B2895" s="444" t="s">
        <v>6469</v>
      </c>
      <c r="C2895" s="445"/>
      <c r="D2895" s="446" t="s">
        <v>684</v>
      </c>
      <c r="E2895" s="446" t="s">
        <v>142</v>
      </c>
      <c r="F2895" s="446" t="s">
        <v>671</v>
      </c>
      <c r="G2895" s="447">
        <v>1</v>
      </c>
      <c r="H2895" s="448">
        <v>500</v>
      </c>
      <c r="I2895" s="447">
        <v>500</v>
      </c>
      <c r="J2895" s="460">
        <v>1</v>
      </c>
      <c r="K2895" s="448">
        <v>87.6</v>
      </c>
      <c r="L2895" s="448">
        <v>87.6</v>
      </c>
      <c r="M2895" s="448">
        <f t="shared" si="90"/>
        <v>-412.4</v>
      </c>
      <c r="N2895" s="448">
        <f t="shared" si="91"/>
        <v>-82.48</v>
      </c>
      <c r="O2895" s="461"/>
    </row>
    <row r="2896" s="419" customFormat="1" customHeight="1" spans="1:15">
      <c r="A2896" s="443" t="s">
        <v>6470</v>
      </c>
      <c r="B2896" s="444" t="s">
        <v>6471</v>
      </c>
      <c r="C2896" s="445"/>
      <c r="D2896" s="446" t="s">
        <v>703</v>
      </c>
      <c r="E2896" s="446" t="s">
        <v>142</v>
      </c>
      <c r="F2896" s="446" t="s">
        <v>671</v>
      </c>
      <c r="G2896" s="447">
        <v>1</v>
      </c>
      <c r="H2896" s="448">
        <v>1835.9</v>
      </c>
      <c r="I2896" s="447">
        <v>1835.9</v>
      </c>
      <c r="J2896" s="460">
        <v>1</v>
      </c>
      <c r="K2896" s="448">
        <v>321.65</v>
      </c>
      <c r="L2896" s="448">
        <v>321.65</v>
      </c>
      <c r="M2896" s="448">
        <f t="shared" si="90"/>
        <v>-1514.25</v>
      </c>
      <c r="N2896" s="448">
        <f t="shared" si="91"/>
        <v>-82.48</v>
      </c>
      <c r="O2896" s="461"/>
    </row>
    <row r="2897" s="419" customFormat="1" customHeight="1" spans="1:15">
      <c r="A2897" s="443" t="s">
        <v>6472</v>
      </c>
      <c r="B2897" s="444" t="s">
        <v>6473</v>
      </c>
      <c r="C2897" s="445"/>
      <c r="D2897" s="446" t="s">
        <v>684</v>
      </c>
      <c r="E2897" s="446" t="s">
        <v>142</v>
      </c>
      <c r="F2897" s="446" t="s">
        <v>671</v>
      </c>
      <c r="G2897" s="447">
        <v>2</v>
      </c>
      <c r="H2897" s="448">
        <v>2414.53</v>
      </c>
      <c r="I2897" s="447">
        <v>4829.06</v>
      </c>
      <c r="J2897" s="460">
        <v>2</v>
      </c>
      <c r="K2897" s="448">
        <v>423.03</v>
      </c>
      <c r="L2897" s="448">
        <v>846.06</v>
      </c>
      <c r="M2897" s="448">
        <f t="shared" si="90"/>
        <v>-3983</v>
      </c>
      <c r="N2897" s="448">
        <f t="shared" si="91"/>
        <v>-82.48</v>
      </c>
      <c r="O2897" s="461"/>
    </row>
    <row r="2898" s="419" customFormat="1" customHeight="1" spans="1:15">
      <c r="A2898" s="443" t="s">
        <v>6474</v>
      </c>
      <c r="B2898" s="444" t="s">
        <v>6475</v>
      </c>
      <c r="C2898" s="445"/>
      <c r="D2898" s="446" t="s">
        <v>684</v>
      </c>
      <c r="E2898" s="446" t="s">
        <v>142</v>
      </c>
      <c r="F2898" s="446" t="s">
        <v>671</v>
      </c>
      <c r="G2898" s="447">
        <v>1</v>
      </c>
      <c r="H2898" s="448">
        <v>399.57</v>
      </c>
      <c r="I2898" s="447">
        <v>399.57</v>
      </c>
      <c r="J2898" s="460">
        <v>1</v>
      </c>
      <c r="K2898" s="448">
        <v>70</v>
      </c>
      <c r="L2898" s="448">
        <v>70</v>
      </c>
      <c r="M2898" s="448">
        <f t="shared" si="90"/>
        <v>-329.57</v>
      </c>
      <c r="N2898" s="448">
        <f t="shared" si="91"/>
        <v>-82.48</v>
      </c>
      <c r="O2898" s="461"/>
    </row>
    <row r="2899" s="419" customFormat="1" customHeight="1" spans="1:15">
      <c r="A2899" s="443" t="s">
        <v>6476</v>
      </c>
      <c r="B2899" s="444" t="s">
        <v>6477</v>
      </c>
      <c r="C2899" s="445"/>
      <c r="D2899" s="446" t="s">
        <v>679</v>
      </c>
      <c r="E2899" s="446" t="s">
        <v>667</v>
      </c>
      <c r="F2899" s="446" t="s">
        <v>671</v>
      </c>
      <c r="G2899" s="447">
        <v>18</v>
      </c>
      <c r="H2899" s="448">
        <v>7.97</v>
      </c>
      <c r="I2899" s="447">
        <v>143.37</v>
      </c>
      <c r="J2899" s="460">
        <v>18</v>
      </c>
      <c r="K2899" s="448">
        <v>2.79</v>
      </c>
      <c r="L2899" s="448">
        <v>50.22</v>
      </c>
      <c r="M2899" s="448">
        <f t="shared" si="90"/>
        <v>-93.15</v>
      </c>
      <c r="N2899" s="448">
        <f t="shared" si="91"/>
        <v>-64.97</v>
      </c>
      <c r="O2899" s="461"/>
    </row>
    <row r="2900" s="419" customFormat="1" customHeight="1" spans="1:15">
      <c r="A2900" s="443" t="s">
        <v>6478</v>
      </c>
      <c r="B2900" s="444" t="s">
        <v>6479</v>
      </c>
      <c r="C2900" s="445"/>
      <c r="D2900" s="446" t="s">
        <v>679</v>
      </c>
      <c r="E2900" s="446" t="s">
        <v>667</v>
      </c>
      <c r="F2900" s="446" t="s">
        <v>671</v>
      </c>
      <c r="G2900" s="447">
        <v>95</v>
      </c>
      <c r="H2900" s="448">
        <v>2.21</v>
      </c>
      <c r="I2900" s="447">
        <v>210.19</v>
      </c>
      <c r="J2900" s="460">
        <v>95</v>
      </c>
      <c r="K2900" s="448">
        <v>0.77</v>
      </c>
      <c r="L2900" s="448">
        <v>73.15</v>
      </c>
      <c r="M2900" s="448">
        <f t="shared" si="90"/>
        <v>-137.04</v>
      </c>
      <c r="N2900" s="448">
        <f t="shared" si="91"/>
        <v>-65.2</v>
      </c>
      <c r="O2900" s="461"/>
    </row>
    <row r="2901" s="419" customFormat="1" customHeight="1" spans="1:15">
      <c r="A2901" s="443" t="s">
        <v>6480</v>
      </c>
      <c r="B2901" s="444" t="s">
        <v>6481</v>
      </c>
      <c r="C2901" s="445"/>
      <c r="D2901" s="446" t="s">
        <v>679</v>
      </c>
      <c r="E2901" s="446" t="s">
        <v>667</v>
      </c>
      <c r="F2901" s="446" t="s">
        <v>671</v>
      </c>
      <c r="G2901" s="447">
        <v>34</v>
      </c>
      <c r="H2901" s="448">
        <v>8.85</v>
      </c>
      <c r="I2901" s="447">
        <v>300.88</v>
      </c>
      <c r="J2901" s="460">
        <v>34</v>
      </c>
      <c r="K2901" s="448">
        <v>3.1</v>
      </c>
      <c r="L2901" s="448">
        <v>105.4</v>
      </c>
      <c r="M2901" s="448">
        <f t="shared" si="90"/>
        <v>-195.48</v>
      </c>
      <c r="N2901" s="448">
        <f t="shared" si="91"/>
        <v>-64.97</v>
      </c>
      <c r="O2901" s="461"/>
    </row>
    <row r="2902" s="419" customFormat="1" customHeight="1" spans="1:15">
      <c r="A2902" s="443" t="s">
        <v>6482</v>
      </c>
      <c r="B2902" s="444" t="s">
        <v>6483</v>
      </c>
      <c r="C2902" s="445"/>
      <c r="D2902" s="446" t="s">
        <v>679</v>
      </c>
      <c r="E2902" s="446" t="s">
        <v>667</v>
      </c>
      <c r="F2902" s="446" t="s">
        <v>671</v>
      </c>
      <c r="G2902" s="447">
        <v>18</v>
      </c>
      <c r="H2902" s="448">
        <v>5.31</v>
      </c>
      <c r="I2902" s="447">
        <v>95.57</v>
      </c>
      <c r="J2902" s="460">
        <v>18</v>
      </c>
      <c r="K2902" s="448">
        <v>1.86</v>
      </c>
      <c r="L2902" s="448">
        <v>33.48</v>
      </c>
      <c r="M2902" s="448">
        <f t="shared" si="90"/>
        <v>-62.09</v>
      </c>
      <c r="N2902" s="448">
        <f t="shared" si="91"/>
        <v>-64.97</v>
      </c>
      <c r="O2902" s="461"/>
    </row>
    <row r="2903" s="419" customFormat="1" customHeight="1" spans="1:15">
      <c r="A2903" s="443" t="s">
        <v>6484</v>
      </c>
      <c r="B2903" s="444" t="s">
        <v>6485</v>
      </c>
      <c r="C2903" s="445"/>
      <c r="D2903" s="446" t="s">
        <v>679</v>
      </c>
      <c r="E2903" s="446" t="s">
        <v>667</v>
      </c>
      <c r="F2903" s="446" t="s">
        <v>671</v>
      </c>
      <c r="G2903" s="447">
        <v>40</v>
      </c>
      <c r="H2903" s="448">
        <v>5.31</v>
      </c>
      <c r="I2903" s="447">
        <v>212.39</v>
      </c>
      <c r="J2903" s="460">
        <v>40</v>
      </c>
      <c r="K2903" s="448">
        <v>1.86</v>
      </c>
      <c r="L2903" s="448">
        <v>74.4</v>
      </c>
      <c r="M2903" s="448">
        <f t="shared" si="90"/>
        <v>-137.99</v>
      </c>
      <c r="N2903" s="448">
        <f t="shared" si="91"/>
        <v>-64.97</v>
      </c>
      <c r="O2903" s="461"/>
    </row>
    <row r="2904" s="419" customFormat="1" customHeight="1" spans="1:15">
      <c r="A2904" s="443" t="s">
        <v>6486</v>
      </c>
      <c r="B2904" s="444" t="s">
        <v>6487</v>
      </c>
      <c r="C2904" s="445"/>
      <c r="D2904" s="446" t="s">
        <v>1934</v>
      </c>
      <c r="E2904" s="446" t="s">
        <v>142</v>
      </c>
      <c r="F2904" s="446" t="s">
        <v>671</v>
      </c>
      <c r="G2904" s="447">
        <v>25</v>
      </c>
      <c r="H2904" s="448">
        <v>4.42</v>
      </c>
      <c r="I2904" s="447">
        <v>110.62</v>
      </c>
      <c r="J2904" s="460">
        <v>25</v>
      </c>
      <c r="K2904" s="448">
        <v>0.77</v>
      </c>
      <c r="L2904" s="448">
        <v>19.25</v>
      </c>
      <c r="M2904" s="448">
        <f t="shared" si="90"/>
        <v>-91.37</v>
      </c>
      <c r="N2904" s="448">
        <f t="shared" si="91"/>
        <v>-82.6</v>
      </c>
      <c r="O2904" s="461"/>
    </row>
    <row r="2905" s="419" customFormat="1" customHeight="1" spans="1:15">
      <c r="A2905" s="443" t="s">
        <v>6488</v>
      </c>
      <c r="B2905" s="444" t="s">
        <v>6489</v>
      </c>
      <c r="C2905" s="445"/>
      <c r="D2905" s="446" t="s">
        <v>679</v>
      </c>
      <c r="E2905" s="446" t="s">
        <v>667</v>
      </c>
      <c r="F2905" s="446" t="s">
        <v>671</v>
      </c>
      <c r="G2905" s="447">
        <v>5</v>
      </c>
      <c r="H2905" s="448">
        <v>3.54</v>
      </c>
      <c r="I2905" s="447">
        <v>17.69</v>
      </c>
      <c r="J2905" s="460">
        <v>5</v>
      </c>
      <c r="K2905" s="448">
        <v>1.24</v>
      </c>
      <c r="L2905" s="448">
        <v>6.2</v>
      </c>
      <c r="M2905" s="448">
        <f t="shared" si="90"/>
        <v>-11.49</v>
      </c>
      <c r="N2905" s="448">
        <f t="shared" si="91"/>
        <v>-64.95</v>
      </c>
      <c r="O2905" s="461"/>
    </row>
    <row r="2906" s="419" customFormat="1" customHeight="1" spans="1:15">
      <c r="A2906" s="443" t="s">
        <v>6490</v>
      </c>
      <c r="B2906" s="444" t="s">
        <v>6491</v>
      </c>
      <c r="C2906" s="445"/>
      <c r="D2906" s="446" t="s">
        <v>679</v>
      </c>
      <c r="E2906" s="446" t="s">
        <v>667</v>
      </c>
      <c r="F2906" s="446" t="s">
        <v>671</v>
      </c>
      <c r="G2906" s="447">
        <v>26</v>
      </c>
      <c r="H2906" s="448">
        <v>5.31</v>
      </c>
      <c r="I2906" s="447">
        <v>138.05</v>
      </c>
      <c r="J2906" s="460">
        <v>26</v>
      </c>
      <c r="K2906" s="448">
        <v>1.86</v>
      </c>
      <c r="L2906" s="448">
        <v>48.36</v>
      </c>
      <c r="M2906" s="448">
        <f t="shared" si="90"/>
        <v>-89.69</v>
      </c>
      <c r="N2906" s="448">
        <f t="shared" si="91"/>
        <v>-64.97</v>
      </c>
      <c r="O2906" s="461"/>
    </row>
    <row r="2907" s="419" customFormat="1" customHeight="1" spans="1:15">
      <c r="A2907" s="443" t="s">
        <v>6492</v>
      </c>
      <c r="B2907" s="444" t="s">
        <v>6493</v>
      </c>
      <c r="C2907" s="445"/>
      <c r="D2907" s="446" t="s">
        <v>679</v>
      </c>
      <c r="E2907" s="446" t="s">
        <v>142</v>
      </c>
      <c r="F2907" s="446" t="s">
        <v>671</v>
      </c>
      <c r="G2907" s="447">
        <v>11</v>
      </c>
      <c r="H2907" s="448">
        <v>43.12</v>
      </c>
      <c r="I2907" s="447">
        <v>474.34</v>
      </c>
      <c r="J2907" s="460">
        <v>11</v>
      </c>
      <c r="K2907" s="448">
        <v>7.56</v>
      </c>
      <c r="L2907" s="448">
        <v>83.16</v>
      </c>
      <c r="M2907" s="448">
        <f t="shared" si="90"/>
        <v>-391.18</v>
      </c>
      <c r="N2907" s="448">
        <f t="shared" si="91"/>
        <v>-82.47</v>
      </c>
      <c r="O2907" s="461"/>
    </row>
    <row r="2908" s="419" customFormat="1" customHeight="1" spans="1:15">
      <c r="A2908" s="443" t="s">
        <v>6494</v>
      </c>
      <c r="B2908" s="444" t="s">
        <v>6495</v>
      </c>
      <c r="C2908" s="445"/>
      <c r="D2908" s="446" t="s">
        <v>679</v>
      </c>
      <c r="E2908" s="446" t="s">
        <v>142</v>
      </c>
      <c r="F2908" s="446" t="s">
        <v>671</v>
      </c>
      <c r="G2908" s="447">
        <v>4</v>
      </c>
      <c r="H2908" s="448">
        <v>50.43</v>
      </c>
      <c r="I2908" s="447">
        <v>201.71</v>
      </c>
      <c r="J2908" s="460">
        <v>4</v>
      </c>
      <c r="K2908" s="448">
        <v>8.84</v>
      </c>
      <c r="L2908" s="448">
        <v>35.36</v>
      </c>
      <c r="M2908" s="448">
        <f t="shared" si="90"/>
        <v>-166.35</v>
      </c>
      <c r="N2908" s="448">
        <f t="shared" si="91"/>
        <v>-82.47</v>
      </c>
      <c r="O2908" s="461"/>
    </row>
    <row r="2909" s="419" customFormat="1" customHeight="1" spans="1:15">
      <c r="A2909" s="443" t="s">
        <v>6496</v>
      </c>
      <c r="B2909" s="444" t="s">
        <v>6497</v>
      </c>
      <c r="C2909" s="445"/>
      <c r="D2909" s="446" t="s">
        <v>679</v>
      </c>
      <c r="E2909" s="446" t="s">
        <v>142</v>
      </c>
      <c r="F2909" s="446" t="s">
        <v>671</v>
      </c>
      <c r="G2909" s="447">
        <v>38</v>
      </c>
      <c r="H2909" s="448">
        <v>10</v>
      </c>
      <c r="I2909" s="447">
        <v>380</v>
      </c>
      <c r="J2909" s="460">
        <v>38</v>
      </c>
      <c r="K2909" s="448">
        <v>1.75</v>
      </c>
      <c r="L2909" s="448">
        <v>66.5</v>
      </c>
      <c r="M2909" s="448">
        <f t="shared" si="90"/>
        <v>-313.5</v>
      </c>
      <c r="N2909" s="448">
        <f t="shared" si="91"/>
        <v>-82.5</v>
      </c>
      <c r="O2909" s="461"/>
    </row>
    <row r="2910" s="419" customFormat="1" customHeight="1" spans="1:15">
      <c r="A2910" s="443" t="s">
        <v>6498</v>
      </c>
      <c r="B2910" s="444" t="s">
        <v>6499</v>
      </c>
      <c r="C2910" s="445"/>
      <c r="D2910" s="446" t="s">
        <v>679</v>
      </c>
      <c r="E2910" s="446" t="s">
        <v>142</v>
      </c>
      <c r="F2910" s="446" t="s">
        <v>671</v>
      </c>
      <c r="G2910" s="447">
        <v>25</v>
      </c>
      <c r="H2910" s="448">
        <v>22.65</v>
      </c>
      <c r="I2910" s="447">
        <v>566.25</v>
      </c>
      <c r="J2910" s="460">
        <v>25</v>
      </c>
      <c r="K2910" s="448">
        <v>3.97</v>
      </c>
      <c r="L2910" s="448">
        <v>99.25</v>
      </c>
      <c r="M2910" s="448">
        <f t="shared" si="90"/>
        <v>-467</v>
      </c>
      <c r="N2910" s="448">
        <f t="shared" si="91"/>
        <v>-82.47</v>
      </c>
      <c r="O2910" s="461"/>
    </row>
    <row r="2911" s="419" customFormat="1" customHeight="1" spans="1:15">
      <c r="A2911" s="443" t="s">
        <v>6500</v>
      </c>
      <c r="B2911" s="444" t="s">
        <v>6501</v>
      </c>
      <c r="C2911" s="445"/>
      <c r="D2911" s="446" t="s">
        <v>2985</v>
      </c>
      <c r="E2911" s="446" t="s">
        <v>667</v>
      </c>
      <c r="F2911" s="446" t="s">
        <v>671</v>
      </c>
      <c r="G2911" s="447">
        <v>2</v>
      </c>
      <c r="H2911" s="448">
        <v>752.21</v>
      </c>
      <c r="I2911" s="447">
        <v>1504.42</v>
      </c>
      <c r="J2911" s="460">
        <v>2</v>
      </c>
      <c r="K2911" s="448">
        <v>263.27</v>
      </c>
      <c r="L2911" s="448">
        <v>526.54</v>
      </c>
      <c r="M2911" s="448">
        <f t="shared" si="90"/>
        <v>-977.88</v>
      </c>
      <c r="N2911" s="448">
        <f t="shared" si="91"/>
        <v>-65</v>
      </c>
      <c r="O2911" s="461"/>
    </row>
    <row r="2912" s="419" customFormat="1" customHeight="1" spans="1:15">
      <c r="A2912" s="443" t="s">
        <v>6502</v>
      </c>
      <c r="B2912" s="444" t="s">
        <v>6503</v>
      </c>
      <c r="C2912" s="445"/>
      <c r="D2912" s="446" t="s">
        <v>679</v>
      </c>
      <c r="E2912" s="446" t="s">
        <v>142</v>
      </c>
      <c r="F2912" s="446" t="s">
        <v>671</v>
      </c>
      <c r="G2912" s="447">
        <v>2</v>
      </c>
      <c r="H2912" s="448">
        <v>55.53</v>
      </c>
      <c r="I2912" s="447">
        <v>111.05</v>
      </c>
      <c r="J2912" s="460">
        <v>2</v>
      </c>
      <c r="K2912" s="448">
        <v>9.73</v>
      </c>
      <c r="L2912" s="448">
        <v>19.46</v>
      </c>
      <c r="M2912" s="448">
        <f t="shared" si="90"/>
        <v>-91.59</v>
      </c>
      <c r="N2912" s="448">
        <f t="shared" si="91"/>
        <v>-82.48</v>
      </c>
      <c r="O2912" s="461"/>
    </row>
    <row r="2913" s="419" customFormat="1" customHeight="1" spans="1:15">
      <c r="A2913" s="443" t="s">
        <v>6504</v>
      </c>
      <c r="B2913" s="444" t="s">
        <v>6505</v>
      </c>
      <c r="C2913" s="445"/>
      <c r="D2913" s="446" t="s">
        <v>1934</v>
      </c>
      <c r="E2913" s="446" t="s">
        <v>142</v>
      </c>
      <c r="F2913" s="446" t="s">
        <v>671</v>
      </c>
      <c r="G2913" s="447">
        <v>5</v>
      </c>
      <c r="H2913" s="448">
        <v>75</v>
      </c>
      <c r="I2913" s="447">
        <v>375</v>
      </c>
      <c r="J2913" s="460">
        <v>5</v>
      </c>
      <c r="K2913" s="448">
        <v>13.14</v>
      </c>
      <c r="L2913" s="448">
        <v>65.7</v>
      </c>
      <c r="M2913" s="448">
        <f t="shared" si="90"/>
        <v>-309.3</v>
      </c>
      <c r="N2913" s="448">
        <f t="shared" si="91"/>
        <v>-82.48</v>
      </c>
      <c r="O2913" s="461"/>
    </row>
    <row r="2914" s="419" customFormat="1" customHeight="1" spans="1:15">
      <c r="A2914" s="443" t="s">
        <v>6506</v>
      </c>
      <c r="B2914" s="444" t="s">
        <v>6507</v>
      </c>
      <c r="C2914" s="445"/>
      <c r="D2914" s="446" t="s">
        <v>1934</v>
      </c>
      <c r="E2914" s="446" t="s">
        <v>667</v>
      </c>
      <c r="F2914" s="446" t="s">
        <v>671</v>
      </c>
      <c r="G2914" s="447">
        <v>7.5</v>
      </c>
      <c r="H2914" s="448">
        <v>58</v>
      </c>
      <c r="I2914" s="447">
        <v>435</v>
      </c>
      <c r="J2914" s="460">
        <v>7.5</v>
      </c>
      <c r="K2914" s="448">
        <v>20.3</v>
      </c>
      <c r="L2914" s="448">
        <v>152.25</v>
      </c>
      <c r="M2914" s="448">
        <f t="shared" si="90"/>
        <v>-282.75</v>
      </c>
      <c r="N2914" s="448">
        <f t="shared" si="91"/>
        <v>-65</v>
      </c>
      <c r="O2914" s="461"/>
    </row>
    <row r="2915" s="419" customFormat="1" customHeight="1" spans="1:15">
      <c r="A2915" s="443" t="s">
        <v>6508</v>
      </c>
      <c r="B2915" s="444" t="s">
        <v>6509</v>
      </c>
      <c r="C2915" s="445"/>
      <c r="D2915" s="446" t="s">
        <v>1934</v>
      </c>
      <c r="E2915" s="446" t="s">
        <v>667</v>
      </c>
      <c r="F2915" s="446" t="s">
        <v>671</v>
      </c>
      <c r="G2915" s="447">
        <v>5</v>
      </c>
      <c r="H2915" s="448">
        <v>83.53</v>
      </c>
      <c r="I2915" s="447">
        <v>417.64</v>
      </c>
      <c r="J2915" s="460">
        <v>5</v>
      </c>
      <c r="K2915" s="448">
        <v>29.24</v>
      </c>
      <c r="L2915" s="448">
        <v>146.2</v>
      </c>
      <c r="M2915" s="448">
        <f t="shared" si="90"/>
        <v>-271.44</v>
      </c>
      <c r="N2915" s="448">
        <f t="shared" si="91"/>
        <v>-64.99</v>
      </c>
      <c r="O2915" s="461"/>
    </row>
    <row r="2916" s="419" customFormat="1" customHeight="1" spans="1:15">
      <c r="A2916" s="443" t="s">
        <v>6510</v>
      </c>
      <c r="B2916" s="444" t="s">
        <v>6511</v>
      </c>
      <c r="C2916" s="445"/>
      <c r="D2916" s="446" t="s">
        <v>1934</v>
      </c>
      <c r="E2916" s="446" t="s">
        <v>667</v>
      </c>
      <c r="F2916" s="446" t="s">
        <v>671</v>
      </c>
      <c r="G2916" s="447">
        <v>15.2</v>
      </c>
      <c r="H2916" s="448">
        <v>108.43</v>
      </c>
      <c r="I2916" s="447">
        <v>1648.17</v>
      </c>
      <c r="J2916" s="460">
        <v>15.2</v>
      </c>
      <c r="K2916" s="448">
        <v>37.95</v>
      </c>
      <c r="L2916" s="448">
        <v>576.84</v>
      </c>
      <c r="M2916" s="448">
        <f t="shared" si="90"/>
        <v>-1071.33</v>
      </c>
      <c r="N2916" s="448">
        <f t="shared" si="91"/>
        <v>-65</v>
      </c>
      <c r="O2916" s="461"/>
    </row>
    <row r="2917" s="419" customFormat="1" customHeight="1" spans="1:15">
      <c r="A2917" s="443" t="s">
        <v>6512</v>
      </c>
      <c r="B2917" s="444" t="s">
        <v>6513</v>
      </c>
      <c r="C2917" s="445"/>
      <c r="D2917" s="446" t="s">
        <v>1934</v>
      </c>
      <c r="E2917" s="446" t="s">
        <v>667</v>
      </c>
      <c r="F2917" s="446" t="s">
        <v>671</v>
      </c>
      <c r="G2917" s="447">
        <v>14.5</v>
      </c>
      <c r="H2917" s="448">
        <v>141.13</v>
      </c>
      <c r="I2917" s="447">
        <v>2046.45</v>
      </c>
      <c r="J2917" s="460">
        <v>14.5</v>
      </c>
      <c r="K2917" s="448">
        <v>49.4</v>
      </c>
      <c r="L2917" s="448">
        <v>716.3</v>
      </c>
      <c r="M2917" s="448">
        <f t="shared" si="90"/>
        <v>-1330.15</v>
      </c>
      <c r="N2917" s="448">
        <f t="shared" si="91"/>
        <v>-65</v>
      </c>
      <c r="O2917" s="461"/>
    </row>
    <row r="2918" s="419" customFormat="1" customHeight="1" spans="1:15">
      <c r="A2918" s="443" t="s">
        <v>6514</v>
      </c>
      <c r="B2918" s="444" t="s">
        <v>6515</v>
      </c>
      <c r="C2918" s="445"/>
      <c r="D2918" s="446" t="s">
        <v>1934</v>
      </c>
      <c r="E2918" s="446" t="s">
        <v>667</v>
      </c>
      <c r="F2918" s="446" t="s">
        <v>671</v>
      </c>
      <c r="G2918" s="447">
        <v>6.5</v>
      </c>
      <c r="H2918" s="448">
        <v>181.42</v>
      </c>
      <c r="I2918" s="447">
        <v>1179.2</v>
      </c>
      <c r="J2918" s="460">
        <v>6.5</v>
      </c>
      <c r="K2918" s="448">
        <v>63.5</v>
      </c>
      <c r="L2918" s="448">
        <v>412.75</v>
      </c>
      <c r="M2918" s="448">
        <f t="shared" si="90"/>
        <v>-766.45</v>
      </c>
      <c r="N2918" s="448">
        <f t="shared" si="91"/>
        <v>-65</v>
      </c>
      <c r="O2918" s="461"/>
    </row>
    <row r="2919" s="419" customFormat="1" customHeight="1" spans="1:15">
      <c r="A2919" s="443" t="s">
        <v>6516</v>
      </c>
      <c r="B2919" s="444" t="s">
        <v>6517</v>
      </c>
      <c r="C2919" s="445"/>
      <c r="D2919" s="446" t="s">
        <v>679</v>
      </c>
      <c r="E2919" s="446" t="s">
        <v>142</v>
      </c>
      <c r="F2919" s="446" t="s">
        <v>671</v>
      </c>
      <c r="G2919" s="447">
        <v>2</v>
      </c>
      <c r="H2919" s="448">
        <v>15.52</v>
      </c>
      <c r="I2919" s="447">
        <v>31.03</v>
      </c>
      <c r="J2919" s="460">
        <v>2</v>
      </c>
      <c r="K2919" s="448">
        <v>2.72</v>
      </c>
      <c r="L2919" s="448">
        <v>5.44</v>
      </c>
      <c r="M2919" s="448">
        <f t="shared" si="90"/>
        <v>-25.59</v>
      </c>
      <c r="N2919" s="448">
        <f t="shared" si="91"/>
        <v>-82.47</v>
      </c>
      <c r="O2919" s="461"/>
    </row>
    <row r="2920" s="419" customFormat="1" customHeight="1" spans="1:15">
      <c r="A2920" s="443" t="s">
        <v>6518</v>
      </c>
      <c r="B2920" s="444" t="s">
        <v>6519</v>
      </c>
      <c r="C2920" s="445"/>
      <c r="D2920" s="446" t="s">
        <v>679</v>
      </c>
      <c r="E2920" s="446" t="s">
        <v>142</v>
      </c>
      <c r="F2920" s="446" t="s">
        <v>671</v>
      </c>
      <c r="G2920" s="447">
        <v>30</v>
      </c>
      <c r="H2920" s="448">
        <v>2.61</v>
      </c>
      <c r="I2920" s="447">
        <v>78.38</v>
      </c>
      <c r="J2920" s="460">
        <v>30</v>
      </c>
      <c r="K2920" s="448">
        <v>0.46</v>
      </c>
      <c r="L2920" s="448">
        <v>13.8</v>
      </c>
      <c r="M2920" s="448">
        <f t="shared" si="90"/>
        <v>-64.58</v>
      </c>
      <c r="N2920" s="448">
        <f t="shared" si="91"/>
        <v>-82.39</v>
      </c>
      <c r="O2920" s="461"/>
    </row>
    <row r="2921" s="419" customFormat="1" customHeight="1" spans="1:15">
      <c r="A2921" s="443" t="s">
        <v>6520</v>
      </c>
      <c r="B2921" s="444" t="s">
        <v>6521</v>
      </c>
      <c r="C2921" s="445"/>
      <c r="D2921" s="446" t="s">
        <v>679</v>
      </c>
      <c r="E2921" s="446" t="s">
        <v>142</v>
      </c>
      <c r="F2921" s="446" t="s">
        <v>671</v>
      </c>
      <c r="G2921" s="447">
        <v>31</v>
      </c>
      <c r="H2921" s="448">
        <v>5.02</v>
      </c>
      <c r="I2921" s="447">
        <v>155.53</v>
      </c>
      <c r="J2921" s="460">
        <v>31</v>
      </c>
      <c r="K2921" s="448">
        <v>0.88</v>
      </c>
      <c r="L2921" s="448">
        <v>27.28</v>
      </c>
      <c r="M2921" s="448">
        <f t="shared" si="90"/>
        <v>-128.25</v>
      </c>
      <c r="N2921" s="448">
        <f t="shared" si="91"/>
        <v>-82.46</v>
      </c>
      <c r="O2921" s="461"/>
    </row>
    <row r="2922" s="419" customFormat="1" customHeight="1" spans="1:15">
      <c r="A2922" s="443" t="s">
        <v>6522</v>
      </c>
      <c r="B2922" s="444" t="s">
        <v>6523</v>
      </c>
      <c r="C2922" s="445"/>
      <c r="D2922" s="446" t="s">
        <v>679</v>
      </c>
      <c r="E2922" s="446" t="s">
        <v>142</v>
      </c>
      <c r="F2922" s="446" t="s">
        <v>671</v>
      </c>
      <c r="G2922" s="447">
        <v>7</v>
      </c>
      <c r="H2922" s="448">
        <v>3.42</v>
      </c>
      <c r="I2922" s="447">
        <v>23.92</v>
      </c>
      <c r="J2922" s="460">
        <v>7</v>
      </c>
      <c r="K2922" s="448">
        <v>0.6</v>
      </c>
      <c r="L2922" s="448">
        <v>4.2</v>
      </c>
      <c r="M2922" s="448">
        <f t="shared" si="90"/>
        <v>-19.72</v>
      </c>
      <c r="N2922" s="448">
        <f t="shared" si="91"/>
        <v>-82.44</v>
      </c>
      <c r="O2922" s="461"/>
    </row>
    <row r="2923" s="419" customFormat="1" customHeight="1" spans="1:15">
      <c r="A2923" s="443" t="s">
        <v>6524</v>
      </c>
      <c r="B2923" s="444" t="s">
        <v>6525</v>
      </c>
      <c r="C2923" s="445"/>
      <c r="D2923" s="446" t="s">
        <v>679</v>
      </c>
      <c r="E2923" s="446" t="s">
        <v>667</v>
      </c>
      <c r="F2923" s="446" t="s">
        <v>671</v>
      </c>
      <c r="G2923" s="447">
        <v>7</v>
      </c>
      <c r="H2923" s="448">
        <v>9.41</v>
      </c>
      <c r="I2923" s="447">
        <v>65.85</v>
      </c>
      <c r="J2923" s="460">
        <v>7</v>
      </c>
      <c r="K2923" s="448">
        <v>3.29</v>
      </c>
      <c r="L2923" s="448">
        <v>23.03</v>
      </c>
      <c r="M2923" s="448">
        <f t="shared" si="90"/>
        <v>-42.82</v>
      </c>
      <c r="N2923" s="448">
        <f t="shared" si="91"/>
        <v>-65.03</v>
      </c>
      <c r="O2923" s="461"/>
    </row>
    <row r="2924" s="419" customFormat="1" customHeight="1" spans="1:15">
      <c r="A2924" s="443" t="s">
        <v>6526</v>
      </c>
      <c r="B2924" s="444" t="s">
        <v>6527</v>
      </c>
      <c r="C2924" s="445"/>
      <c r="D2924" s="446" t="s">
        <v>1934</v>
      </c>
      <c r="E2924" s="446" t="s">
        <v>667</v>
      </c>
      <c r="F2924" s="446" t="s">
        <v>671</v>
      </c>
      <c r="G2924" s="447">
        <v>69.6</v>
      </c>
      <c r="H2924" s="448">
        <v>131.08</v>
      </c>
      <c r="I2924" s="447">
        <v>9123.06</v>
      </c>
      <c r="J2924" s="460">
        <v>69.6</v>
      </c>
      <c r="K2924" s="448">
        <v>45.88</v>
      </c>
      <c r="L2924" s="448">
        <v>3193.25</v>
      </c>
      <c r="M2924" s="448">
        <f t="shared" si="90"/>
        <v>-5929.81</v>
      </c>
      <c r="N2924" s="448">
        <f t="shared" si="91"/>
        <v>-65</v>
      </c>
      <c r="O2924" s="461"/>
    </row>
    <row r="2925" s="419" customFormat="1" customHeight="1" spans="1:15">
      <c r="A2925" s="443" t="s">
        <v>6528</v>
      </c>
      <c r="B2925" s="444" t="s">
        <v>6529</v>
      </c>
      <c r="C2925" s="445"/>
      <c r="D2925" s="446" t="s">
        <v>679</v>
      </c>
      <c r="E2925" s="446" t="s">
        <v>142</v>
      </c>
      <c r="F2925" s="446" t="s">
        <v>671</v>
      </c>
      <c r="G2925" s="447">
        <v>6</v>
      </c>
      <c r="H2925" s="448">
        <v>6.41</v>
      </c>
      <c r="I2925" s="447">
        <v>38.46</v>
      </c>
      <c r="J2925" s="460">
        <v>6</v>
      </c>
      <c r="K2925" s="448">
        <v>1.12</v>
      </c>
      <c r="L2925" s="448">
        <v>6.72</v>
      </c>
      <c r="M2925" s="448">
        <f t="shared" si="90"/>
        <v>-31.74</v>
      </c>
      <c r="N2925" s="448">
        <f t="shared" si="91"/>
        <v>-82.53</v>
      </c>
      <c r="O2925" s="461"/>
    </row>
    <row r="2926" s="419" customFormat="1" customHeight="1" spans="1:15">
      <c r="A2926" s="443" t="s">
        <v>6530</v>
      </c>
      <c r="B2926" s="444" t="s">
        <v>6531</v>
      </c>
      <c r="C2926" s="445"/>
      <c r="D2926" s="446" t="s">
        <v>679</v>
      </c>
      <c r="E2926" s="446" t="s">
        <v>142</v>
      </c>
      <c r="F2926" s="446" t="s">
        <v>671</v>
      </c>
      <c r="G2926" s="447">
        <v>2</v>
      </c>
      <c r="H2926" s="448">
        <v>3.42</v>
      </c>
      <c r="I2926" s="447">
        <v>6.83</v>
      </c>
      <c r="J2926" s="460">
        <v>2</v>
      </c>
      <c r="K2926" s="448">
        <v>0.6</v>
      </c>
      <c r="L2926" s="448">
        <v>1.2</v>
      </c>
      <c r="M2926" s="448">
        <f t="shared" si="90"/>
        <v>-5.63</v>
      </c>
      <c r="N2926" s="448">
        <f t="shared" si="91"/>
        <v>-82.43</v>
      </c>
      <c r="O2926" s="461"/>
    </row>
    <row r="2927" s="419" customFormat="1" customHeight="1" spans="1:15">
      <c r="A2927" s="443" t="s">
        <v>6532</v>
      </c>
      <c r="B2927" s="444" t="s">
        <v>6533</v>
      </c>
      <c r="C2927" s="445"/>
      <c r="D2927" s="446" t="s">
        <v>679</v>
      </c>
      <c r="E2927" s="446" t="s">
        <v>142</v>
      </c>
      <c r="F2927" s="446" t="s">
        <v>671</v>
      </c>
      <c r="G2927" s="447">
        <v>4</v>
      </c>
      <c r="H2927" s="448">
        <v>3.85</v>
      </c>
      <c r="I2927" s="447">
        <v>15.38</v>
      </c>
      <c r="J2927" s="460">
        <v>4</v>
      </c>
      <c r="K2927" s="448">
        <v>0.68</v>
      </c>
      <c r="L2927" s="448">
        <v>2.72</v>
      </c>
      <c r="M2927" s="448">
        <f t="shared" si="90"/>
        <v>-12.66</v>
      </c>
      <c r="N2927" s="448">
        <f t="shared" si="91"/>
        <v>-82.31</v>
      </c>
      <c r="O2927" s="461"/>
    </row>
    <row r="2928" s="419" customFormat="1" customHeight="1" spans="1:15">
      <c r="A2928" s="443" t="s">
        <v>6534</v>
      </c>
      <c r="B2928" s="444" t="s">
        <v>6535</v>
      </c>
      <c r="C2928" s="445"/>
      <c r="D2928" s="446" t="s">
        <v>3075</v>
      </c>
      <c r="E2928" s="446" t="s">
        <v>142</v>
      </c>
      <c r="F2928" s="446" t="s">
        <v>671</v>
      </c>
      <c r="G2928" s="447">
        <v>1</v>
      </c>
      <c r="H2928" s="448">
        <v>2661.54</v>
      </c>
      <c r="I2928" s="447">
        <v>2661.54</v>
      </c>
      <c r="J2928" s="460">
        <v>1</v>
      </c>
      <c r="K2928" s="448">
        <v>466.3</v>
      </c>
      <c r="L2928" s="448">
        <v>466.3</v>
      </c>
      <c r="M2928" s="448">
        <f t="shared" si="90"/>
        <v>-2195.24</v>
      </c>
      <c r="N2928" s="448">
        <f t="shared" si="91"/>
        <v>-82.48</v>
      </c>
      <c r="O2928" s="461"/>
    </row>
    <row r="2929" s="419" customFormat="1" customHeight="1" spans="1:15">
      <c r="A2929" s="443" t="s">
        <v>6536</v>
      </c>
      <c r="B2929" s="444" t="s">
        <v>6537</v>
      </c>
      <c r="C2929" s="445"/>
      <c r="D2929" s="446" t="s">
        <v>679</v>
      </c>
      <c r="E2929" s="446" t="s">
        <v>142</v>
      </c>
      <c r="F2929" s="446" t="s">
        <v>671</v>
      </c>
      <c r="G2929" s="447">
        <v>2</v>
      </c>
      <c r="H2929" s="448">
        <v>685.69</v>
      </c>
      <c r="I2929" s="447">
        <v>1371.37</v>
      </c>
      <c r="J2929" s="460">
        <v>2</v>
      </c>
      <c r="K2929" s="448">
        <v>120.13</v>
      </c>
      <c r="L2929" s="448">
        <v>240.26</v>
      </c>
      <c r="M2929" s="448">
        <f t="shared" si="90"/>
        <v>-1131.11</v>
      </c>
      <c r="N2929" s="448">
        <f t="shared" si="91"/>
        <v>-82.48</v>
      </c>
      <c r="O2929" s="461"/>
    </row>
    <row r="2930" s="419" customFormat="1" customHeight="1" spans="1:15">
      <c r="A2930" s="443" t="s">
        <v>6538</v>
      </c>
      <c r="B2930" s="444" t="s">
        <v>6539</v>
      </c>
      <c r="C2930" s="445"/>
      <c r="D2930" s="446" t="s">
        <v>698</v>
      </c>
      <c r="E2930" s="446" t="s">
        <v>667</v>
      </c>
      <c r="F2930" s="446" t="s">
        <v>671</v>
      </c>
      <c r="G2930" s="447">
        <v>1</v>
      </c>
      <c r="H2930" s="448">
        <v>1221.24</v>
      </c>
      <c r="I2930" s="447">
        <v>1221.24</v>
      </c>
      <c r="J2930" s="460">
        <v>1</v>
      </c>
      <c r="K2930" s="448">
        <v>427.43</v>
      </c>
      <c r="L2930" s="448">
        <v>427.43</v>
      </c>
      <c r="M2930" s="448">
        <f t="shared" si="90"/>
        <v>-793.81</v>
      </c>
      <c r="N2930" s="448">
        <f t="shared" si="91"/>
        <v>-65</v>
      </c>
      <c r="O2930" s="461"/>
    </row>
    <row r="2931" s="419" customFormat="1" customHeight="1" spans="1:15">
      <c r="A2931" s="443" t="s">
        <v>6540</v>
      </c>
      <c r="B2931" s="444" t="s">
        <v>6541</v>
      </c>
      <c r="C2931" s="445"/>
      <c r="D2931" s="446" t="s">
        <v>679</v>
      </c>
      <c r="E2931" s="446" t="s">
        <v>142</v>
      </c>
      <c r="F2931" s="446" t="s">
        <v>671</v>
      </c>
      <c r="G2931" s="447">
        <v>1</v>
      </c>
      <c r="H2931" s="448">
        <v>17.09</v>
      </c>
      <c r="I2931" s="447">
        <v>17.09</v>
      </c>
      <c r="J2931" s="460">
        <v>1</v>
      </c>
      <c r="K2931" s="448">
        <v>2.99</v>
      </c>
      <c r="L2931" s="448">
        <v>2.99</v>
      </c>
      <c r="M2931" s="448">
        <f t="shared" si="90"/>
        <v>-14.1</v>
      </c>
      <c r="N2931" s="448">
        <f t="shared" si="91"/>
        <v>-82.5</v>
      </c>
      <c r="O2931" s="461"/>
    </row>
    <row r="2932" s="419" customFormat="1" customHeight="1" spans="1:15">
      <c r="A2932" s="443" t="s">
        <v>6542</v>
      </c>
      <c r="B2932" s="444" t="s">
        <v>6543</v>
      </c>
      <c r="C2932" s="445"/>
      <c r="D2932" s="446" t="s">
        <v>679</v>
      </c>
      <c r="E2932" s="446" t="s">
        <v>142</v>
      </c>
      <c r="F2932" s="446" t="s">
        <v>671</v>
      </c>
      <c r="G2932" s="447">
        <v>5</v>
      </c>
      <c r="H2932" s="448">
        <v>60.17</v>
      </c>
      <c r="I2932" s="447">
        <v>300.85</v>
      </c>
      <c r="J2932" s="460">
        <v>5</v>
      </c>
      <c r="K2932" s="448">
        <v>10.54</v>
      </c>
      <c r="L2932" s="448">
        <v>52.7</v>
      </c>
      <c r="M2932" s="448">
        <f t="shared" si="90"/>
        <v>-248.15</v>
      </c>
      <c r="N2932" s="448">
        <f t="shared" si="91"/>
        <v>-82.48</v>
      </c>
      <c r="O2932" s="461"/>
    </row>
    <row r="2933" s="419" customFormat="1" customHeight="1" spans="1:15">
      <c r="A2933" s="443" t="s">
        <v>6544</v>
      </c>
      <c r="B2933" s="444" t="s">
        <v>6545</v>
      </c>
      <c r="C2933" s="445"/>
      <c r="D2933" s="446" t="s">
        <v>679</v>
      </c>
      <c r="E2933" s="446" t="s">
        <v>142</v>
      </c>
      <c r="F2933" s="446" t="s">
        <v>671</v>
      </c>
      <c r="G2933" s="447">
        <v>5</v>
      </c>
      <c r="H2933" s="448">
        <v>94.36</v>
      </c>
      <c r="I2933" s="447">
        <v>471.79</v>
      </c>
      <c r="J2933" s="460">
        <v>5</v>
      </c>
      <c r="K2933" s="448">
        <v>16.53</v>
      </c>
      <c r="L2933" s="448">
        <v>82.65</v>
      </c>
      <c r="M2933" s="448">
        <f t="shared" si="90"/>
        <v>-389.14</v>
      </c>
      <c r="N2933" s="448">
        <f t="shared" si="91"/>
        <v>-82.48</v>
      </c>
      <c r="O2933" s="461"/>
    </row>
    <row r="2934" s="419" customFormat="1" customHeight="1" spans="1:15">
      <c r="A2934" s="443" t="s">
        <v>6546</v>
      </c>
      <c r="B2934" s="444" t="s">
        <v>6547</v>
      </c>
      <c r="C2934" s="445"/>
      <c r="D2934" s="446" t="s">
        <v>679</v>
      </c>
      <c r="E2934" s="446" t="s">
        <v>142</v>
      </c>
      <c r="F2934" s="446" t="s">
        <v>671</v>
      </c>
      <c r="G2934" s="447">
        <v>4</v>
      </c>
      <c r="H2934" s="448">
        <v>60.17</v>
      </c>
      <c r="I2934" s="447">
        <v>240.68</v>
      </c>
      <c r="J2934" s="460">
        <v>4</v>
      </c>
      <c r="K2934" s="448">
        <v>10.54</v>
      </c>
      <c r="L2934" s="448">
        <v>42.16</v>
      </c>
      <c r="M2934" s="448">
        <f t="shared" si="90"/>
        <v>-198.52</v>
      </c>
      <c r="N2934" s="448">
        <f t="shared" si="91"/>
        <v>-82.48</v>
      </c>
      <c r="O2934" s="461"/>
    </row>
    <row r="2935" s="419" customFormat="1" customHeight="1" spans="1:15">
      <c r="A2935" s="443" t="s">
        <v>6548</v>
      </c>
      <c r="B2935" s="444" t="s">
        <v>6549</v>
      </c>
      <c r="C2935" s="445"/>
      <c r="D2935" s="446" t="s">
        <v>679</v>
      </c>
      <c r="E2935" s="446" t="s">
        <v>142</v>
      </c>
      <c r="F2935" s="446" t="s">
        <v>671</v>
      </c>
      <c r="G2935" s="447">
        <v>5</v>
      </c>
      <c r="H2935" s="448">
        <v>136.75</v>
      </c>
      <c r="I2935" s="447">
        <v>683.76</v>
      </c>
      <c r="J2935" s="460">
        <v>5</v>
      </c>
      <c r="K2935" s="448">
        <v>23.96</v>
      </c>
      <c r="L2935" s="448">
        <v>119.8</v>
      </c>
      <c r="M2935" s="448">
        <f t="shared" si="90"/>
        <v>-563.96</v>
      </c>
      <c r="N2935" s="448">
        <f t="shared" si="91"/>
        <v>-82.48</v>
      </c>
      <c r="O2935" s="461"/>
    </row>
    <row r="2936" s="419" customFormat="1" customHeight="1" spans="1:15">
      <c r="A2936" s="443" t="s">
        <v>6550</v>
      </c>
      <c r="B2936" s="444" t="s">
        <v>6551</v>
      </c>
      <c r="C2936" s="445"/>
      <c r="D2936" s="446" t="s">
        <v>679</v>
      </c>
      <c r="E2936" s="446" t="s">
        <v>142</v>
      </c>
      <c r="F2936" s="446" t="s">
        <v>671</v>
      </c>
      <c r="G2936" s="447">
        <v>5</v>
      </c>
      <c r="H2936" s="448">
        <v>170.94</v>
      </c>
      <c r="I2936" s="447">
        <v>854.7</v>
      </c>
      <c r="J2936" s="460">
        <v>5</v>
      </c>
      <c r="K2936" s="448">
        <v>29.95</v>
      </c>
      <c r="L2936" s="448">
        <v>149.75</v>
      </c>
      <c r="M2936" s="448">
        <f t="shared" si="90"/>
        <v>-704.95</v>
      </c>
      <c r="N2936" s="448">
        <f t="shared" si="91"/>
        <v>-82.48</v>
      </c>
      <c r="O2936" s="461"/>
    </row>
    <row r="2937" s="419" customFormat="1" customHeight="1" spans="1:15">
      <c r="A2937" s="443" t="s">
        <v>6552</v>
      </c>
      <c r="B2937" s="444" t="s">
        <v>6553</v>
      </c>
      <c r="C2937" s="445"/>
      <c r="D2937" s="446" t="s">
        <v>679</v>
      </c>
      <c r="E2937" s="446" t="s">
        <v>142</v>
      </c>
      <c r="F2937" s="446" t="s">
        <v>671</v>
      </c>
      <c r="G2937" s="447">
        <v>5</v>
      </c>
      <c r="H2937" s="448">
        <v>136.75</v>
      </c>
      <c r="I2937" s="447">
        <v>683.76</v>
      </c>
      <c r="J2937" s="460">
        <v>5</v>
      </c>
      <c r="K2937" s="448">
        <v>23.96</v>
      </c>
      <c r="L2937" s="448">
        <v>119.8</v>
      </c>
      <c r="M2937" s="448">
        <f t="shared" si="90"/>
        <v>-563.96</v>
      </c>
      <c r="N2937" s="448">
        <f t="shared" si="91"/>
        <v>-82.48</v>
      </c>
      <c r="O2937" s="461"/>
    </row>
    <row r="2938" s="419" customFormat="1" customHeight="1" spans="1:15">
      <c r="A2938" s="443" t="s">
        <v>6554</v>
      </c>
      <c r="B2938" s="444" t="s">
        <v>6555</v>
      </c>
      <c r="C2938" s="445"/>
      <c r="D2938" s="446" t="s">
        <v>679</v>
      </c>
      <c r="E2938" s="446" t="s">
        <v>142</v>
      </c>
      <c r="F2938" s="446" t="s">
        <v>671</v>
      </c>
      <c r="G2938" s="447">
        <v>1</v>
      </c>
      <c r="H2938" s="448">
        <v>111.82</v>
      </c>
      <c r="I2938" s="447">
        <v>111.82</v>
      </c>
      <c r="J2938" s="460">
        <v>1</v>
      </c>
      <c r="K2938" s="448">
        <v>19.59</v>
      </c>
      <c r="L2938" s="448">
        <v>19.59</v>
      </c>
      <c r="M2938" s="448">
        <f t="shared" si="90"/>
        <v>-92.23</v>
      </c>
      <c r="N2938" s="448">
        <f t="shared" si="91"/>
        <v>-82.48</v>
      </c>
      <c r="O2938" s="461"/>
    </row>
    <row r="2939" s="419" customFormat="1" customHeight="1" spans="1:15">
      <c r="A2939" s="443" t="s">
        <v>6556</v>
      </c>
      <c r="B2939" s="444" t="s">
        <v>6557</v>
      </c>
      <c r="C2939" s="445"/>
      <c r="D2939" s="446" t="s">
        <v>679</v>
      </c>
      <c r="E2939" s="446" t="s">
        <v>142</v>
      </c>
      <c r="F2939" s="446" t="s">
        <v>671</v>
      </c>
      <c r="G2939" s="447">
        <v>1</v>
      </c>
      <c r="H2939" s="448">
        <v>174.33</v>
      </c>
      <c r="I2939" s="447">
        <v>174.33</v>
      </c>
      <c r="J2939" s="460">
        <v>1</v>
      </c>
      <c r="K2939" s="448">
        <v>30.54</v>
      </c>
      <c r="L2939" s="448">
        <v>30.54</v>
      </c>
      <c r="M2939" s="448">
        <f t="shared" si="90"/>
        <v>-143.79</v>
      </c>
      <c r="N2939" s="448">
        <f t="shared" si="91"/>
        <v>-82.48</v>
      </c>
      <c r="O2939" s="461"/>
    </row>
    <row r="2940" s="419" customFormat="1" customHeight="1" spans="1:15">
      <c r="A2940" s="443" t="s">
        <v>6558</v>
      </c>
      <c r="B2940" s="444" t="s">
        <v>6559</v>
      </c>
      <c r="C2940" s="445"/>
      <c r="D2940" s="446" t="s">
        <v>679</v>
      </c>
      <c r="E2940" s="446" t="s">
        <v>142</v>
      </c>
      <c r="F2940" s="446" t="s">
        <v>671</v>
      </c>
      <c r="G2940" s="447">
        <v>19</v>
      </c>
      <c r="H2940" s="448">
        <v>3.84</v>
      </c>
      <c r="I2940" s="447">
        <v>73.02</v>
      </c>
      <c r="J2940" s="460">
        <v>19</v>
      </c>
      <c r="K2940" s="448">
        <v>0.67</v>
      </c>
      <c r="L2940" s="448">
        <v>12.73</v>
      </c>
      <c r="M2940" s="448">
        <f t="shared" si="90"/>
        <v>-60.29</v>
      </c>
      <c r="N2940" s="448">
        <f t="shared" si="91"/>
        <v>-82.57</v>
      </c>
      <c r="O2940" s="461"/>
    </row>
    <row r="2941" s="419" customFormat="1" customHeight="1" spans="1:15">
      <c r="A2941" s="443" t="s">
        <v>6560</v>
      </c>
      <c r="B2941" s="444" t="s">
        <v>6561</v>
      </c>
      <c r="C2941" s="445"/>
      <c r="D2941" s="446" t="s">
        <v>703</v>
      </c>
      <c r="E2941" s="446" t="s">
        <v>142</v>
      </c>
      <c r="F2941" s="446" t="s">
        <v>671</v>
      </c>
      <c r="G2941" s="447">
        <v>9</v>
      </c>
      <c r="H2941" s="448">
        <v>30.17</v>
      </c>
      <c r="I2941" s="447">
        <v>271.55</v>
      </c>
      <c r="J2941" s="460">
        <v>9</v>
      </c>
      <c r="K2941" s="448">
        <v>5.29</v>
      </c>
      <c r="L2941" s="448">
        <v>47.61</v>
      </c>
      <c r="M2941" s="448">
        <f t="shared" si="90"/>
        <v>-223.94</v>
      </c>
      <c r="N2941" s="448">
        <f t="shared" si="91"/>
        <v>-82.47</v>
      </c>
      <c r="O2941" s="461"/>
    </row>
    <row r="2942" s="419" customFormat="1" customHeight="1" spans="1:15">
      <c r="A2942" s="443" t="s">
        <v>6562</v>
      </c>
      <c r="B2942" s="444" t="s">
        <v>6563</v>
      </c>
      <c r="C2942" s="445"/>
      <c r="D2942" s="446" t="s">
        <v>679</v>
      </c>
      <c r="E2942" s="446" t="s">
        <v>682</v>
      </c>
      <c r="F2942" s="446" t="s">
        <v>671</v>
      </c>
      <c r="G2942" s="447">
        <v>2</v>
      </c>
      <c r="H2942" s="448">
        <v>3</v>
      </c>
      <c r="I2942" s="447">
        <v>5.99</v>
      </c>
      <c r="J2942" s="460">
        <v>2</v>
      </c>
      <c r="K2942" s="448">
        <v>0.34</v>
      </c>
      <c r="L2942" s="448">
        <v>0.68</v>
      </c>
      <c r="M2942" s="448">
        <f t="shared" si="90"/>
        <v>-5.31</v>
      </c>
      <c r="N2942" s="448">
        <f t="shared" si="91"/>
        <v>-88.65</v>
      </c>
      <c r="O2942" s="461"/>
    </row>
    <row r="2943" s="419" customFormat="1" customHeight="1" spans="1:15">
      <c r="A2943" s="443" t="s">
        <v>6564</v>
      </c>
      <c r="B2943" s="444" t="s">
        <v>6565</v>
      </c>
      <c r="C2943" s="445"/>
      <c r="D2943" s="446" t="s">
        <v>679</v>
      </c>
      <c r="E2943" s="446" t="s">
        <v>682</v>
      </c>
      <c r="F2943" s="446" t="s">
        <v>671</v>
      </c>
      <c r="G2943" s="447">
        <v>54</v>
      </c>
      <c r="H2943" s="448">
        <v>3.98</v>
      </c>
      <c r="I2943" s="447">
        <v>214.96</v>
      </c>
      <c r="J2943" s="460">
        <v>54</v>
      </c>
      <c r="K2943" s="448">
        <v>0.46</v>
      </c>
      <c r="L2943" s="448">
        <v>24.84</v>
      </c>
      <c r="M2943" s="448">
        <f t="shared" si="90"/>
        <v>-190.12</v>
      </c>
      <c r="N2943" s="448">
        <f t="shared" si="91"/>
        <v>-88.44</v>
      </c>
      <c r="O2943" s="461"/>
    </row>
    <row r="2944" s="419" customFormat="1" customHeight="1" spans="1:15">
      <c r="A2944" s="443" t="s">
        <v>6566</v>
      </c>
      <c r="B2944" s="444" t="s">
        <v>6567</v>
      </c>
      <c r="C2944" s="445"/>
      <c r="D2944" s="446" t="s">
        <v>679</v>
      </c>
      <c r="E2944" s="446" t="s">
        <v>682</v>
      </c>
      <c r="F2944" s="446" t="s">
        <v>671</v>
      </c>
      <c r="G2944" s="447">
        <v>12</v>
      </c>
      <c r="H2944" s="448">
        <v>3.98</v>
      </c>
      <c r="I2944" s="447">
        <v>47.77</v>
      </c>
      <c r="J2944" s="460">
        <v>12</v>
      </c>
      <c r="K2944" s="448">
        <v>0.46</v>
      </c>
      <c r="L2944" s="448">
        <v>5.52</v>
      </c>
      <c r="M2944" s="448">
        <f t="shared" si="90"/>
        <v>-42.25</v>
      </c>
      <c r="N2944" s="448">
        <f t="shared" si="91"/>
        <v>-88.44</v>
      </c>
      <c r="O2944" s="461"/>
    </row>
    <row r="2945" s="419" customFormat="1" customHeight="1" spans="1:15">
      <c r="A2945" s="443" t="s">
        <v>6568</v>
      </c>
      <c r="B2945" s="444" t="s">
        <v>6569</v>
      </c>
      <c r="C2945" s="445"/>
      <c r="D2945" s="446" t="s">
        <v>684</v>
      </c>
      <c r="E2945" s="446" t="s">
        <v>682</v>
      </c>
      <c r="F2945" s="446" t="s">
        <v>671</v>
      </c>
      <c r="G2945" s="447">
        <v>1165</v>
      </c>
      <c r="H2945" s="448">
        <v>23.92</v>
      </c>
      <c r="I2945" s="447">
        <v>27870.74</v>
      </c>
      <c r="J2945" s="460">
        <v>1165</v>
      </c>
      <c r="K2945" s="448">
        <v>2.75</v>
      </c>
      <c r="L2945" s="448">
        <v>3203.75</v>
      </c>
      <c r="M2945" s="448">
        <f t="shared" si="90"/>
        <v>-24666.99</v>
      </c>
      <c r="N2945" s="448">
        <f t="shared" si="91"/>
        <v>-88.5</v>
      </c>
      <c r="O2945" s="461"/>
    </row>
    <row r="2946" s="419" customFormat="1" customHeight="1" spans="1:15">
      <c r="A2946" s="443" t="s">
        <v>6570</v>
      </c>
      <c r="B2946" s="444" t="s">
        <v>6571</v>
      </c>
      <c r="C2946" s="445"/>
      <c r="D2946" s="446" t="s">
        <v>4488</v>
      </c>
      <c r="E2946" s="446" t="s">
        <v>682</v>
      </c>
      <c r="F2946" s="446" t="s">
        <v>671</v>
      </c>
      <c r="G2946" s="447">
        <v>1</v>
      </c>
      <c r="H2946" s="448">
        <v>923.08</v>
      </c>
      <c r="I2946" s="447">
        <v>923.08</v>
      </c>
      <c r="J2946" s="460">
        <v>1</v>
      </c>
      <c r="K2946" s="448">
        <v>105.97</v>
      </c>
      <c r="L2946" s="448">
        <v>105.97</v>
      </c>
      <c r="M2946" s="448">
        <f t="shared" si="90"/>
        <v>-817.11</v>
      </c>
      <c r="N2946" s="448">
        <f t="shared" si="91"/>
        <v>-88.52</v>
      </c>
      <c r="O2946" s="461"/>
    </row>
    <row r="2947" s="419" customFormat="1" customHeight="1" spans="1:15">
      <c r="A2947" s="443" t="s">
        <v>6572</v>
      </c>
      <c r="B2947" s="444" t="s">
        <v>6573</v>
      </c>
      <c r="C2947" s="445"/>
      <c r="D2947" s="446" t="s">
        <v>3075</v>
      </c>
      <c r="E2947" s="446" t="s">
        <v>682</v>
      </c>
      <c r="F2947" s="446" t="s">
        <v>671</v>
      </c>
      <c r="G2947" s="447">
        <v>1</v>
      </c>
      <c r="H2947" s="448">
        <v>256.41</v>
      </c>
      <c r="I2947" s="447">
        <v>256.41</v>
      </c>
      <c r="J2947" s="460">
        <v>1</v>
      </c>
      <c r="K2947" s="448">
        <v>29.44</v>
      </c>
      <c r="L2947" s="448">
        <v>29.44</v>
      </c>
      <c r="M2947" s="448">
        <f t="shared" si="90"/>
        <v>-226.97</v>
      </c>
      <c r="N2947" s="448">
        <f t="shared" si="91"/>
        <v>-88.52</v>
      </c>
      <c r="O2947" s="461"/>
    </row>
    <row r="2948" s="419" customFormat="1" customHeight="1" spans="1:15">
      <c r="A2948" s="443" t="s">
        <v>6574</v>
      </c>
      <c r="B2948" s="444" t="s">
        <v>6575</v>
      </c>
      <c r="C2948" s="445"/>
      <c r="D2948" s="446" t="s">
        <v>679</v>
      </c>
      <c r="E2948" s="446" t="s">
        <v>682</v>
      </c>
      <c r="F2948" s="446" t="s">
        <v>671</v>
      </c>
      <c r="G2948" s="447">
        <v>1</v>
      </c>
      <c r="H2948" s="448">
        <v>44742.85</v>
      </c>
      <c r="I2948" s="447">
        <v>44742.85</v>
      </c>
      <c r="J2948" s="460">
        <v>1</v>
      </c>
      <c r="K2948" s="448">
        <v>5136.48</v>
      </c>
      <c r="L2948" s="448">
        <v>5136.48</v>
      </c>
      <c r="M2948" s="448">
        <f t="shared" si="90"/>
        <v>-39606.37</v>
      </c>
      <c r="N2948" s="448">
        <f t="shared" si="91"/>
        <v>-88.52</v>
      </c>
      <c r="O2948" s="461"/>
    </row>
    <row r="2949" s="419" customFormat="1" customHeight="1" spans="1:15">
      <c r="A2949" s="443" t="s">
        <v>6576</v>
      </c>
      <c r="B2949" s="444" t="s">
        <v>6577</v>
      </c>
      <c r="C2949" s="445"/>
      <c r="D2949" s="446" t="s">
        <v>698</v>
      </c>
      <c r="E2949" s="446" t="s">
        <v>682</v>
      </c>
      <c r="F2949" s="446" t="s">
        <v>671</v>
      </c>
      <c r="G2949" s="447">
        <v>1</v>
      </c>
      <c r="H2949" s="448">
        <v>10479.49</v>
      </c>
      <c r="I2949" s="447">
        <v>10479.49</v>
      </c>
      <c r="J2949" s="460">
        <v>1</v>
      </c>
      <c r="K2949" s="448">
        <v>1203.05</v>
      </c>
      <c r="L2949" s="448">
        <v>1203.05</v>
      </c>
      <c r="M2949" s="448">
        <f t="shared" si="90"/>
        <v>-9276.44</v>
      </c>
      <c r="N2949" s="448">
        <f t="shared" si="91"/>
        <v>-88.52</v>
      </c>
      <c r="O2949" s="461"/>
    </row>
    <row r="2950" s="419" customFormat="1" customHeight="1" spans="1:15">
      <c r="A2950" s="443" t="s">
        <v>6578</v>
      </c>
      <c r="B2950" s="444" t="s">
        <v>6579</v>
      </c>
      <c r="C2950" s="445"/>
      <c r="D2950" s="446" t="s">
        <v>679</v>
      </c>
      <c r="E2950" s="446" t="s">
        <v>682</v>
      </c>
      <c r="F2950" s="446" t="s">
        <v>671</v>
      </c>
      <c r="G2950" s="447">
        <v>13</v>
      </c>
      <c r="H2950" s="448">
        <v>3.9</v>
      </c>
      <c r="I2950" s="447">
        <v>50.7</v>
      </c>
      <c r="J2950" s="460">
        <v>13</v>
      </c>
      <c r="K2950" s="448">
        <v>0.45</v>
      </c>
      <c r="L2950" s="448">
        <v>5.85</v>
      </c>
      <c r="M2950" s="448">
        <f t="shared" si="90"/>
        <v>-44.85</v>
      </c>
      <c r="N2950" s="448">
        <f t="shared" si="91"/>
        <v>-88.46</v>
      </c>
      <c r="O2950" s="461"/>
    </row>
    <row r="2951" s="419" customFormat="1" customHeight="1" spans="1:15">
      <c r="A2951" s="443" t="s">
        <v>6580</v>
      </c>
      <c r="B2951" s="444" t="s">
        <v>6581</v>
      </c>
      <c r="C2951" s="445"/>
      <c r="D2951" s="446" t="s">
        <v>679</v>
      </c>
      <c r="E2951" s="446" t="s">
        <v>682</v>
      </c>
      <c r="F2951" s="446" t="s">
        <v>671</v>
      </c>
      <c r="G2951" s="447">
        <v>16</v>
      </c>
      <c r="H2951" s="448">
        <v>8.09</v>
      </c>
      <c r="I2951" s="447">
        <v>129.44</v>
      </c>
      <c r="J2951" s="460">
        <v>16</v>
      </c>
      <c r="K2951" s="448">
        <v>0.93</v>
      </c>
      <c r="L2951" s="448">
        <v>14.88</v>
      </c>
      <c r="M2951" s="448">
        <f t="shared" si="90"/>
        <v>-114.56</v>
      </c>
      <c r="N2951" s="448">
        <f t="shared" si="91"/>
        <v>-88.5</v>
      </c>
      <c r="O2951" s="461"/>
    </row>
    <row r="2952" s="419" customFormat="1" customHeight="1" spans="1:15">
      <c r="A2952" s="443" t="s">
        <v>6582</v>
      </c>
      <c r="B2952" s="444" t="s">
        <v>6583</v>
      </c>
      <c r="C2952" s="445"/>
      <c r="D2952" s="446" t="s">
        <v>679</v>
      </c>
      <c r="E2952" s="446" t="s">
        <v>682</v>
      </c>
      <c r="F2952" s="446" t="s">
        <v>671</v>
      </c>
      <c r="G2952" s="447">
        <v>2</v>
      </c>
      <c r="H2952" s="448">
        <v>1350.43</v>
      </c>
      <c r="I2952" s="447">
        <v>2700.85</v>
      </c>
      <c r="J2952" s="460">
        <v>2</v>
      </c>
      <c r="K2952" s="448">
        <v>155.03</v>
      </c>
      <c r="L2952" s="448">
        <v>310.06</v>
      </c>
      <c r="M2952" s="448">
        <f t="shared" ref="M2952:M3015" si="92">L2952-I2952</f>
        <v>-2390.79</v>
      </c>
      <c r="N2952" s="448">
        <f t="shared" ref="N2952:N3015" si="93">IF(I2952=0,0,ROUND(M2952/I2952*100,2))</f>
        <v>-88.52</v>
      </c>
      <c r="O2952" s="461"/>
    </row>
    <row r="2953" s="419" customFormat="1" customHeight="1" spans="1:15">
      <c r="A2953" s="443" t="s">
        <v>6584</v>
      </c>
      <c r="B2953" s="444" t="s">
        <v>6585</v>
      </c>
      <c r="C2953" s="445"/>
      <c r="D2953" s="446" t="s">
        <v>703</v>
      </c>
      <c r="E2953" s="446" t="s">
        <v>667</v>
      </c>
      <c r="F2953" s="446" t="s">
        <v>671</v>
      </c>
      <c r="G2953" s="447">
        <v>1</v>
      </c>
      <c r="H2953" s="448">
        <v>336.28</v>
      </c>
      <c r="I2953" s="447">
        <v>336.28</v>
      </c>
      <c r="J2953" s="460">
        <v>1</v>
      </c>
      <c r="K2953" s="448">
        <v>117.7</v>
      </c>
      <c r="L2953" s="448">
        <v>117.7</v>
      </c>
      <c r="M2953" s="448">
        <f t="shared" si="92"/>
        <v>-218.58</v>
      </c>
      <c r="N2953" s="448">
        <f t="shared" si="93"/>
        <v>-65</v>
      </c>
      <c r="O2953" s="461"/>
    </row>
    <row r="2954" s="419" customFormat="1" customHeight="1" spans="1:15">
      <c r="A2954" s="443" t="s">
        <v>6586</v>
      </c>
      <c r="B2954" s="444" t="s">
        <v>6587</v>
      </c>
      <c r="C2954" s="445"/>
      <c r="D2954" s="446" t="s">
        <v>703</v>
      </c>
      <c r="E2954" s="446" t="s">
        <v>682</v>
      </c>
      <c r="F2954" s="446" t="s">
        <v>671</v>
      </c>
      <c r="G2954" s="447">
        <v>4</v>
      </c>
      <c r="H2954" s="448">
        <v>420.26</v>
      </c>
      <c r="I2954" s="447">
        <v>1681.04</v>
      </c>
      <c r="J2954" s="460">
        <v>4</v>
      </c>
      <c r="K2954" s="448">
        <v>48.25</v>
      </c>
      <c r="L2954" s="448">
        <v>193</v>
      </c>
      <c r="M2954" s="448">
        <f t="shared" si="92"/>
        <v>-1488.04</v>
      </c>
      <c r="N2954" s="448">
        <f t="shared" si="93"/>
        <v>-88.52</v>
      </c>
      <c r="O2954" s="461"/>
    </row>
    <row r="2955" s="419" customFormat="1" customHeight="1" spans="1:15">
      <c r="A2955" s="443" t="s">
        <v>6588</v>
      </c>
      <c r="B2955" s="444" t="s">
        <v>6589</v>
      </c>
      <c r="C2955" s="445"/>
      <c r="D2955" s="446" t="s">
        <v>703</v>
      </c>
      <c r="E2955" s="446" t="s">
        <v>682</v>
      </c>
      <c r="F2955" s="446" t="s">
        <v>671</v>
      </c>
      <c r="G2955" s="447">
        <v>1</v>
      </c>
      <c r="H2955" s="448">
        <v>358.97</v>
      </c>
      <c r="I2955" s="447">
        <v>358.97</v>
      </c>
      <c r="J2955" s="460">
        <v>1</v>
      </c>
      <c r="K2955" s="448">
        <v>41.21</v>
      </c>
      <c r="L2955" s="448">
        <v>41.21</v>
      </c>
      <c r="M2955" s="448">
        <f t="shared" si="92"/>
        <v>-317.76</v>
      </c>
      <c r="N2955" s="448">
        <f t="shared" si="93"/>
        <v>-88.52</v>
      </c>
      <c r="O2955" s="461"/>
    </row>
    <row r="2956" s="419" customFormat="1" customHeight="1" spans="1:15">
      <c r="A2956" s="443" t="s">
        <v>6590</v>
      </c>
      <c r="B2956" s="444" t="s">
        <v>6591</v>
      </c>
      <c r="C2956" s="445"/>
      <c r="D2956" s="446" t="s">
        <v>703</v>
      </c>
      <c r="E2956" s="446" t="s">
        <v>667</v>
      </c>
      <c r="F2956" s="446" t="s">
        <v>671</v>
      </c>
      <c r="G2956" s="447">
        <v>2</v>
      </c>
      <c r="H2956" s="448">
        <v>595.13</v>
      </c>
      <c r="I2956" s="447">
        <v>1190.26</v>
      </c>
      <c r="J2956" s="460">
        <v>2</v>
      </c>
      <c r="K2956" s="448">
        <v>208.3</v>
      </c>
      <c r="L2956" s="448">
        <v>416.6</v>
      </c>
      <c r="M2956" s="448">
        <f t="shared" si="92"/>
        <v>-773.66</v>
      </c>
      <c r="N2956" s="448">
        <f t="shared" si="93"/>
        <v>-65</v>
      </c>
      <c r="O2956" s="461"/>
    </row>
    <row r="2957" s="419" customFormat="1" customHeight="1" spans="1:15">
      <c r="A2957" s="443" t="s">
        <v>6592</v>
      </c>
      <c r="B2957" s="444" t="s">
        <v>6593</v>
      </c>
      <c r="C2957" s="445"/>
      <c r="D2957" s="446" t="s">
        <v>703</v>
      </c>
      <c r="E2957" s="446" t="s">
        <v>682</v>
      </c>
      <c r="F2957" s="446" t="s">
        <v>671</v>
      </c>
      <c r="G2957" s="447">
        <v>1</v>
      </c>
      <c r="H2957" s="448">
        <v>10580.34</v>
      </c>
      <c r="I2957" s="447">
        <v>10580.34</v>
      </c>
      <c r="J2957" s="460">
        <v>1</v>
      </c>
      <c r="K2957" s="448">
        <v>1214.62</v>
      </c>
      <c r="L2957" s="448">
        <v>1214.62</v>
      </c>
      <c r="M2957" s="448">
        <f t="shared" si="92"/>
        <v>-9365.72</v>
      </c>
      <c r="N2957" s="448">
        <f t="shared" si="93"/>
        <v>-88.52</v>
      </c>
      <c r="O2957" s="461"/>
    </row>
    <row r="2958" s="419" customFormat="1" customHeight="1" spans="1:15">
      <c r="A2958" s="443" t="s">
        <v>6594</v>
      </c>
      <c r="B2958" s="444" t="s">
        <v>6595</v>
      </c>
      <c r="C2958" s="445"/>
      <c r="D2958" s="446" t="s">
        <v>703</v>
      </c>
      <c r="E2958" s="446" t="s">
        <v>682</v>
      </c>
      <c r="F2958" s="446" t="s">
        <v>671</v>
      </c>
      <c r="G2958" s="447">
        <v>1</v>
      </c>
      <c r="H2958" s="448">
        <v>30141.03</v>
      </c>
      <c r="I2958" s="447">
        <v>30141.03</v>
      </c>
      <c r="J2958" s="460">
        <v>1</v>
      </c>
      <c r="K2958" s="448">
        <v>3460.19</v>
      </c>
      <c r="L2958" s="448">
        <v>3460.19</v>
      </c>
      <c r="M2958" s="448">
        <f t="shared" si="92"/>
        <v>-26680.84</v>
      </c>
      <c r="N2958" s="448">
        <f t="shared" si="93"/>
        <v>-88.52</v>
      </c>
      <c r="O2958" s="461"/>
    </row>
    <row r="2959" s="419" customFormat="1" customHeight="1" spans="1:15">
      <c r="A2959" s="443" t="s">
        <v>6596</v>
      </c>
      <c r="B2959" s="444" t="s">
        <v>6597</v>
      </c>
      <c r="C2959" s="445"/>
      <c r="D2959" s="446" t="s">
        <v>703</v>
      </c>
      <c r="E2959" s="446" t="s">
        <v>682</v>
      </c>
      <c r="F2959" s="446" t="s">
        <v>671</v>
      </c>
      <c r="G2959" s="447">
        <v>1</v>
      </c>
      <c r="H2959" s="448">
        <v>6239.32</v>
      </c>
      <c r="I2959" s="447">
        <v>6239.32</v>
      </c>
      <c r="J2959" s="460">
        <v>1</v>
      </c>
      <c r="K2959" s="448">
        <v>716.27</v>
      </c>
      <c r="L2959" s="448">
        <v>716.27</v>
      </c>
      <c r="M2959" s="448">
        <f t="shared" si="92"/>
        <v>-5523.05</v>
      </c>
      <c r="N2959" s="448">
        <f t="shared" si="93"/>
        <v>-88.52</v>
      </c>
      <c r="O2959" s="461"/>
    </row>
    <row r="2960" s="419" customFormat="1" customHeight="1" spans="1:15">
      <c r="A2960" s="443" t="s">
        <v>6598</v>
      </c>
      <c r="B2960" s="444" t="s">
        <v>6599</v>
      </c>
      <c r="C2960" s="445"/>
      <c r="D2960" s="446" t="s">
        <v>703</v>
      </c>
      <c r="E2960" s="446" t="s">
        <v>682</v>
      </c>
      <c r="F2960" s="446" t="s">
        <v>671</v>
      </c>
      <c r="G2960" s="447">
        <v>1</v>
      </c>
      <c r="H2960" s="448">
        <v>197227.35</v>
      </c>
      <c r="I2960" s="447">
        <v>197227.35</v>
      </c>
      <c r="J2960" s="460">
        <v>1</v>
      </c>
      <c r="K2960" s="448">
        <v>22641.7</v>
      </c>
      <c r="L2960" s="448">
        <v>22641.7</v>
      </c>
      <c r="M2960" s="448">
        <f t="shared" si="92"/>
        <v>-174585.65</v>
      </c>
      <c r="N2960" s="448">
        <f t="shared" si="93"/>
        <v>-88.52</v>
      </c>
      <c r="O2960" s="461"/>
    </row>
    <row r="2961" s="419" customFormat="1" customHeight="1" spans="1:15">
      <c r="A2961" s="443" t="s">
        <v>6600</v>
      </c>
      <c r="B2961" s="444" t="s">
        <v>6601</v>
      </c>
      <c r="C2961" s="445"/>
      <c r="D2961" s="446" t="s">
        <v>679</v>
      </c>
      <c r="E2961" s="446" t="s">
        <v>682</v>
      </c>
      <c r="F2961" s="446" t="s">
        <v>671</v>
      </c>
      <c r="G2961" s="447">
        <v>71</v>
      </c>
      <c r="H2961" s="448">
        <v>0.34</v>
      </c>
      <c r="I2961" s="447">
        <v>24.29</v>
      </c>
      <c r="J2961" s="460">
        <v>71</v>
      </c>
      <c r="K2961" s="448">
        <v>0.02</v>
      </c>
      <c r="L2961" s="448">
        <v>1.42</v>
      </c>
      <c r="M2961" s="448">
        <f t="shared" si="92"/>
        <v>-22.87</v>
      </c>
      <c r="N2961" s="448">
        <f t="shared" si="93"/>
        <v>-94.15</v>
      </c>
      <c r="O2961" s="461"/>
    </row>
    <row r="2962" s="419" customFormat="1" customHeight="1" spans="1:15">
      <c r="A2962" s="443" t="s">
        <v>6602</v>
      </c>
      <c r="B2962" s="444" t="s">
        <v>6603</v>
      </c>
      <c r="C2962" s="445"/>
      <c r="D2962" s="446" t="s">
        <v>679</v>
      </c>
      <c r="E2962" s="446" t="s">
        <v>682</v>
      </c>
      <c r="F2962" s="446" t="s">
        <v>671</v>
      </c>
      <c r="G2962" s="447">
        <v>50</v>
      </c>
      <c r="H2962" s="448">
        <v>2.3</v>
      </c>
      <c r="I2962" s="447">
        <v>114.8</v>
      </c>
      <c r="J2962" s="460">
        <v>50</v>
      </c>
      <c r="K2962" s="448">
        <v>0.26</v>
      </c>
      <c r="L2962" s="448">
        <v>13</v>
      </c>
      <c r="M2962" s="448">
        <f t="shared" si="92"/>
        <v>-101.8</v>
      </c>
      <c r="N2962" s="448">
        <f t="shared" si="93"/>
        <v>-88.68</v>
      </c>
      <c r="O2962" s="461"/>
    </row>
    <row r="2963" s="419" customFormat="1" customHeight="1" spans="1:15">
      <c r="A2963" s="443" t="s">
        <v>6604</v>
      </c>
      <c r="B2963" s="444" t="s">
        <v>6605</v>
      </c>
      <c r="C2963" s="445"/>
      <c r="D2963" s="446" t="s">
        <v>679</v>
      </c>
      <c r="E2963" s="446" t="s">
        <v>682</v>
      </c>
      <c r="F2963" s="446" t="s">
        <v>671</v>
      </c>
      <c r="G2963" s="447">
        <v>46</v>
      </c>
      <c r="H2963" s="448">
        <v>0.7</v>
      </c>
      <c r="I2963" s="447">
        <v>32.39</v>
      </c>
      <c r="J2963" s="460">
        <v>46</v>
      </c>
      <c r="K2963" s="448">
        <v>0.08</v>
      </c>
      <c r="L2963" s="448">
        <v>3.68</v>
      </c>
      <c r="M2963" s="448">
        <f t="shared" si="92"/>
        <v>-28.71</v>
      </c>
      <c r="N2963" s="448">
        <f t="shared" si="93"/>
        <v>-88.64</v>
      </c>
      <c r="O2963" s="461"/>
    </row>
    <row r="2964" s="419" customFormat="1" customHeight="1" spans="1:15">
      <c r="A2964" s="443" t="s">
        <v>6606</v>
      </c>
      <c r="B2964" s="444" t="s">
        <v>6607</v>
      </c>
      <c r="C2964" s="445"/>
      <c r="D2964" s="446" t="s">
        <v>679</v>
      </c>
      <c r="E2964" s="446" t="s">
        <v>682</v>
      </c>
      <c r="F2964" s="446" t="s">
        <v>671</v>
      </c>
      <c r="G2964" s="447">
        <v>44</v>
      </c>
      <c r="H2964" s="448">
        <v>0.7</v>
      </c>
      <c r="I2964" s="447">
        <v>30.89</v>
      </c>
      <c r="J2964" s="460">
        <v>44</v>
      </c>
      <c r="K2964" s="448">
        <v>0.08</v>
      </c>
      <c r="L2964" s="448">
        <v>3.52</v>
      </c>
      <c r="M2964" s="448">
        <f t="shared" si="92"/>
        <v>-27.37</v>
      </c>
      <c r="N2964" s="448">
        <f t="shared" si="93"/>
        <v>-88.6</v>
      </c>
      <c r="O2964" s="461"/>
    </row>
    <row r="2965" s="419" customFormat="1" customHeight="1" spans="1:15">
      <c r="A2965" s="443" t="s">
        <v>6608</v>
      </c>
      <c r="B2965" s="444" t="s">
        <v>6609</v>
      </c>
      <c r="C2965" s="445"/>
      <c r="D2965" s="446" t="s">
        <v>679</v>
      </c>
      <c r="E2965" s="446" t="s">
        <v>682</v>
      </c>
      <c r="F2965" s="446" t="s">
        <v>671</v>
      </c>
      <c r="G2965" s="447">
        <v>48</v>
      </c>
      <c r="H2965" s="448">
        <v>1.2</v>
      </c>
      <c r="I2965" s="447">
        <v>57.6</v>
      </c>
      <c r="J2965" s="460">
        <v>48</v>
      </c>
      <c r="K2965" s="448">
        <v>0.14</v>
      </c>
      <c r="L2965" s="448">
        <v>6.72</v>
      </c>
      <c r="M2965" s="448">
        <f t="shared" si="92"/>
        <v>-50.88</v>
      </c>
      <c r="N2965" s="448">
        <f t="shared" si="93"/>
        <v>-88.33</v>
      </c>
      <c r="O2965" s="461"/>
    </row>
    <row r="2966" s="419" customFormat="1" customHeight="1" spans="1:15">
      <c r="A2966" s="443" t="s">
        <v>6610</v>
      </c>
      <c r="B2966" s="444" t="s">
        <v>6611</v>
      </c>
      <c r="C2966" s="445"/>
      <c r="D2966" s="446" t="s">
        <v>679</v>
      </c>
      <c r="E2966" s="446" t="s">
        <v>682</v>
      </c>
      <c r="F2966" s="446" t="s">
        <v>671</v>
      </c>
      <c r="G2966" s="447">
        <v>16</v>
      </c>
      <c r="H2966" s="448">
        <v>0.84</v>
      </c>
      <c r="I2966" s="447">
        <v>13.38</v>
      </c>
      <c r="J2966" s="460">
        <v>16</v>
      </c>
      <c r="K2966" s="448">
        <v>0.1</v>
      </c>
      <c r="L2966" s="448">
        <v>1.6</v>
      </c>
      <c r="M2966" s="448">
        <f t="shared" si="92"/>
        <v>-11.78</v>
      </c>
      <c r="N2966" s="448">
        <f t="shared" si="93"/>
        <v>-88.04</v>
      </c>
      <c r="O2966" s="461"/>
    </row>
    <row r="2967" s="419" customFormat="1" customHeight="1" spans="1:15">
      <c r="A2967" s="443" t="s">
        <v>6612</v>
      </c>
      <c r="B2967" s="444" t="s">
        <v>6613</v>
      </c>
      <c r="C2967" s="445"/>
      <c r="D2967" s="446" t="s">
        <v>679</v>
      </c>
      <c r="E2967" s="446" t="s">
        <v>682</v>
      </c>
      <c r="F2967" s="446" t="s">
        <v>671</v>
      </c>
      <c r="G2967" s="447">
        <v>1</v>
      </c>
      <c r="H2967" s="448">
        <v>2.64</v>
      </c>
      <c r="I2967" s="447">
        <v>2.64</v>
      </c>
      <c r="J2967" s="460">
        <v>1</v>
      </c>
      <c r="K2967" s="448">
        <v>0.3</v>
      </c>
      <c r="L2967" s="448">
        <v>0.3</v>
      </c>
      <c r="M2967" s="448">
        <f t="shared" si="92"/>
        <v>-2.34</v>
      </c>
      <c r="N2967" s="448">
        <f t="shared" si="93"/>
        <v>-88.64</v>
      </c>
      <c r="O2967" s="461"/>
    </row>
    <row r="2968" s="419" customFormat="1" customHeight="1" spans="1:15">
      <c r="A2968" s="443" t="s">
        <v>6614</v>
      </c>
      <c r="B2968" s="444" t="s">
        <v>6615</v>
      </c>
      <c r="C2968" s="445"/>
      <c r="D2968" s="446" t="s">
        <v>679</v>
      </c>
      <c r="E2968" s="446" t="s">
        <v>682</v>
      </c>
      <c r="F2968" s="446" t="s">
        <v>671</v>
      </c>
      <c r="G2968" s="447">
        <v>15</v>
      </c>
      <c r="H2968" s="448">
        <v>3.54</v>
      </c>
      <c r="I2968" s="447">
        <v>53.09</v>
      </c>
      <c r="J2968" s="460">
        <v>15</v>
      </c>
      <c r="K2968" s="448">
        <v>0.41</v>
      </c>
      <c r="L2968" s="448">
        <v>6.15</v>
      </c>
      <c r="M2968" s="448">
        <f t="shared" si="92"/>
        <v>-46.94</v>
      </c>
      <c r="N2968" s="448">
        <f t="shared" si="93"/>
        <v>-88.42</v>
      </c>
      <c r="O2968" s="461"/>
    </row>
    <row r="2969" s="419" customFormat="1" customHeight="1" spans="1:15">
      <c r="A2969" s="443" t="s">
        <v>6616</v>
      </c>
      <c r="B2969" s="444" t="s">
        <v>6617</v>
      </c>
      <c r="C2969" s="445"/>
      <c r="D2969" s="446" t="s">
        <v>679</v>
      </c>
      <c r="E2969" s="446" t="s">
        <v>682</v>
      </c>
      <c r="F2969" s="446" t="s">
        <v>671</v>
      </c>
      <c r="G2969" s="447">
        <v>34</v>
      </c>
      <c r="H2969" s="448">
        <v>2.29</v>
      </c>
      <c r="I2969" s="447">
        <v>77.77</v>
      </c>
      <c r="J2969" s="460">
        <v>34</v>
      </c>
      <c r="K2969" s="448">
        <v>0.26</v>
      </c>
      <c r="L2969" s="448">
        <v>8.84</v>
      </c>
      <c r="M2969" s="448">
        <f t="shared" si="92"/>
        <v>-68.93</v>
      </c>
      <c r="N2969" s="448">
        <f t="shared" si="93"/>
        <v>-88.63</v>
      </c>
      <c r="O2969" s="461"/>
    </row>
    <row r="2970" s="419" customFormat="1" customHeight="1" spans="1:15">
      <c r="A2970" s="443" t="s">
        <v>6618</v>
      </c>
      <c r="B2970" s="444" t="s">
        <v>6619</v>
      </c>
      <c r="C2970" s="445"/>
      <c r="D2970" s="446" t="s">
        <v>679</v>
      </c>
      <c r="E2970" s="446" t="s">
        <v>682</v>
      </c>
      <c r="F2970" s="446" t="s">
        <v>671</v>
      </c>
      <c r="G2970" s="447">
        <v>27</v>
      </c>
      <c r="H2970" s="448">
        <v>3.54</v>
      </c>
      <c r="I2970" s="447">
        <v>95.57</v>
      </c>
      <c r="J2970" s="460">
        <v>27</v>
      </c>
      <c r="K2970" s="448">
        <v>0.41</v>
      </c>
      <c r="L2970" s="448">
        <v>11.07</v>
      </c>
      <c r="M2970" s="448">
        <f t="shared" si="92"/>
        <v>-84.5</v>
      </c>
      <c r="N2970" s="448">
        <f t="shared" si="93"/>
        <v>-88.42</v>
      </c>
      <c r="O2970" s="461"/>
    </row>
    <row r="2971" s="419" customFormat="1" customHeight="1" spans="1:15">
      <c r="A2971" s="443" t="s">
        <v>6620</v>
      </c>
      <c r="B2971" s="444" t="s">
        <v>6621</v>
      </c>
      <c r="C2971" s="445"/>
      <c r="D2971" s="446" t="s">
        <v>679</v>
      </c>
      <c r="E2971" s="446" t="s">
        <v>682</v>
      </c>
      <c r="F2971" s="446" t="s">
        <v>671</v>
      </c>
      <c r="G2971" s="447">
        <v>31</v>
      </c>
      <c r="H2971" s="448">
        <v>1.71</v>
      </c>
      <c r="I2971" s="447">
        <v>53.01</v>
      </c>
      <c r="J2971" s="460">
        <v>31</v>
      </c>
      <c r="K2971" s="448">
        <v>0.2</v>
      </c>
      <c r="L2971" s="448">
        <v>6.2</v>
      </c>
      <c r="M2971" s="448">
        <f t="shared" si="92"/>
        <v>-46.81</v>
      </c>
      <c r="N2971" s="448">
        <f t="shared" si="93"/>
        <v>-88.3</v>
      </c>
      <c r="O2971" s="461"/>
    </row>
    <row r="2972" s="419" customFormat="1" customHeight="1" spans="1:15">
      <c r="A2972" s="443" t="s">
        <v>6622</v>
      </c>
      <c r="B2972" s="444" t="s">
        <v>6623</v>
      </c>
      <c r="C2972" s="445"/>
      <c r="D2972" s="446" t="s">
        <v>679</v>
      </c>
      <c r="E2972" s="446" t="s">
        <v>682</v>
      </c>
      <c r="F2972" s="446" t="s">
        <v>671</v>
      </c>
      <c r="G2972" s="447">
        <v>10</v>
      </c>
      <c r="H2972" s="448">
        <v>2.56</v>
      </c>
      <c r="I2972" s="447">
        <v>25.55</v>
      </c>
      <c r="J2972" s="460">
        <v>10</v>
      </c>
      <c r="K2972" s="448">
        <v>0.29</v>
      </c>
      <c r="L2972" s="448">
        <v>2.9</v>
      </c>
      <c r="M2972" s="448">
        <f t="shared" si="92"/>
        <v>-22.65</v>
      </c>
      <c r="N2972" s="448">
        <f t="shared" si="93"/>
        <v>-88.65</v>
      </c>
      <c r="O2972" s="461"/>
    </row>
    <row r="2973" s="419" customFormat="1" customHeight="1" spans="1:15">
      <c r="A2973" s="443" t="s">
        <v>6624</v>
      </c>
      <c r="B2973" s="444" t="s">
        <v>6625</v>
      </c>
      <c r="C2973" s="445"/>
      <c r="D2973" s="446" t="s">
        <v>679</v>
      </c>
      <c r="E2973" s="446" t="s">
        <v>682</v>
      </c>
      <c r="F2973" s="446" t="s">
        <v>671</v>
      </c>
      <c r="G2973" s="447">
        <v>32</v>
      </c>
      <c r="H2973" s="448">
        <v>4.43</v>
      </c>
      <c r="I2973" s="447">
        <v>141.6</v>
      </c>
      <c r="J2973" s="460">
        <v>32</v>
      </c>
      <c r="K2973" s="448">
        <v>0.51</v>
      </c>
      <c r="L2973" s="448">
        <v>16.32</v>
      </c>
      <c r="M2973" s="448">
        <f t="shared" si="92"/>
        <v>-125.28</v>
      </c>
      <c r="N2973" s="448">
        <f t="shared" si="93"/>
        <v>-88.47</v>
      </c>
      <c r="O2973" s="461"/>
    </row>
    <row r="2974" s="419" customFormat="1" customHeight="1" spans="1:15">
      <c r="A2974" s="443" t="s">
        <v>6626</v>
      </c>
      <c r="B2974" s="444" t="s">
        <v>6627</v>
      </c>
      <c r="C2974" s="445"/>
      <c r="D2974" s="446" t="s">
        <v>679</v>
      </c>
      <c r="E2974" s="446" t="s">
        <v>682</v>
      </c>
      <c r="F2974" s="446" t="s">
        <v>671</v>
      </c>
      <c r="G2974" s="447">
        <v>20</v>
      </c>
      <c r="H2974" s="448">
        <v>4.63</v>
      </c>
      <c r="I2974" s="447">
        <v>92.6</v>
      </c>
      <c r="J2974" s="460">
        <v>20</v>
      </c>
      <c r="K2974" s="448">
        <v>0.53</v>
      </c>
      <c r="L2974" s="448">
        <v>10.6</v>
      </c>
      <c r="M2974" s="448">
        <f t="shared" si="92"/>
        <v>-82</v>
      </c>
      <c r="N2974" s="448">
        <f t="shared" si="93"/>
        <v>-88.55</v>
      </c>
      <c r="O2974" s="461"/>
    </row>
    <row r="2975" s="419" customFormat="1" customHeight="1" spans="1:15">
      <c r="A2975" s="443" t="s">
        <v>6628</v>
      </c>
      <c r="B2975" s="444" t="s">
        <v>6629</v>
      </c>
      <c r="C2975" s="445"/>
      <c r="D2975" s="446" t="s">
        <v>679</v>
      </c>
      <c r="E2975" s="446" t="s">
        <v>682</v>
      </c>
      <c r="F2975" s="446" t="s">
        <v>671</v>
      </c>
      <c r="G2975" s="447">
        <v>27</v>
      </c>
      <c r="H2975" s="448">
        <v>5.31</v>
      </c>
      <c r="I2975" s="447">
        <v>143.36</v>
      </c>
      <c r="J2975" s="460">
        <v>27</v>
      </c>
      <c r="K2975" s="448">
        <v>0.61</v>
      </c>
      <c r="L2975" s="448">
        <v>16.47</v>
      </c>
      <c r="M2975" s="448">
        <f t="shared" si="92"/>
        <v>-126.89</v>
      </c>
      <c r="N2975" s="448">
        <f t="shared" si="93"/>
        <v>-88.51</v>
      </c>
      <c r="O2975" s="461"/>
    </row>
    <row r="2976" s="419" customFormat="1" customHeight="1" spans="1:15">
      <c r="A2976" s="443" t="s">
        <v>6630</v>
      </c>
      <c r="B2976" s="444" t="s">
        <v>6631</v>
      </c>
      <c r="C2976" s="445"/>
      <c r="D2976" s="446" t="s">
        <v>679</v>
      </c>
      <c r="E2976" s="446" t="s">
        <v>682</v>
      </c>
      <c r="F2976" s="446" t="s">
        <v>671</v>
      </c>
      <c r="G2976" s="447">
        <v>18</v>
      </c>
      <c r="H2976" s="448">
        <v>5.91</v>
      </c>
      <c r="I2976" s="447">
        <v>106.43</v>
      </c>
      <c r="J2976" s="460">
        <v>18</v>
      </c>
      <c r="K2976" s="448">
        <v>0.68</v>
      </c>
      <c r="L2976" s="448">
        <v>12.24</v>
      </c>
      <c r="M2976" s="448">
        <f t="shared" si="92"/>
        <v>-94.19</v>
      </c>
      <c r="N2976" s="448">
        <f t="shared" si="93"/>
        <v>-88.5</v>
      </c>
      <c r="O2976" s="461"/>
    </row>
    <row r="2977" s="419" customFormat="1" customHeight="1" spans="1:15">
      <c r="A2977" s="443" t="s">
        <v>6632</v>
      </c>
      <c r="B2977" s="444" t="s">
        <v>6633</v>
      </c>
      <c r="C2977" s="445"/>
      <c r="D2977" s="446" t="s">
        <v>679</v>
      </c>
      <c r="E2977" s="446" t="s">
        <v>682</v>
      </c>
      <c r="F2977" s="446" t="s">
        <v>671</v>
      </c>
      <c r="G2977" s="447">
        <v>13</v>
      </c>
      <c r="H2977" s="448">
        <v>4.87</v>
      </c>
      <c r="I2977" s="447">
        <v>63.35</v>
      </c>
      <c r="J2977" s="460">
        <v>13</v>
      </c>
      <c r="K2977" s="448">
        <v>0.56</v>
      </c>
      <c r="L2977" s="448">
        <v>7.28</v>
      </c>
      <c r="M2977" s="448">
        <f t="shared" si="92"/>
        <v>-56.07</v>
      </c>
      <c r="N2977" s="448">
        <f t="shared" si="93"/>
        <v>-88.51</v>
      </c>
      <c r="O2977" s="461"/>
    </row>
    <row r="2978" s="419" customFormat="1" customHeight="1" spans="1:15">
      <c r="A2978" s="443" t="s">
        <v>6634</v>
      </c>
      <c r="B2978" s="444" t="s">
        <v>6635</v>
      </c>
      <c r="C2978" s="445"/>
      <c r="D2978" s="446" t="s">
        <v>674</v>
      </c>
      <c r="E2978" s="446" t="s">
        <v>682</v>
      </c>
      <c r="F2978" s="446" t="s">
        <v>671</v>
      </c>
      <c r="G2978" s="447">
        <v>19</v>
      </c>
      <c r="H2978" s="448">
        <v>8.38</v>
      </c>
      <c r="I2978" s="447">
        <v>159.22</v>
      </c>
      <c r="J2978" s="460">
        <v>19</v>
      </c>
      <c r="K2978" s="448">
        <v>0.96</v>
      </c>
      <c r="L2978" s="448">
        <v>18.24</v>
      </c>
      <c r="M2978" s="448">
        <f t="shared" si="92"/>
        <v>-140.98</v>
      </c>
      <c r="N2978" s="448">
        <f t="shared" si="93"/>
        <v>-88.54</v>
      </c>
      <c r="O2978" s="461"/>
    </row>
    <row r="2979" s="419" customFormat="1" customHeight="1" spans="1:15">
      <c r="A2979" s="443" t="s">
        <v>6636</v>
      </c>
      <c r="B2979" s="444" t="s">
        <v>6637</v>
      </c>
      <c r="C2979" s="445"/>
      <c r="D2979" s="446" t="s">
        <v>679</v>
      </c>
      <c r="E2979" s="446" t="s">
        <v>682</v>
      </c>
      <c r="F2979" s="446" t="s">
        <v>671</v>
      </c>
      <c r="G2979" s="447">
        <v>16</v>
      </c>
      <c r="H2979" s="448">
        <v>17.54</v>
      </c>
      <c r="I2979" s="447">
        <v>280.62</v>
      </c>
      <c r="J2979" s="460">
        <v>16</v>
      </c>
      <c r="K2979" s="448">
        <v>2.01</v>
      </c>
      <c r="L2979" s="448">
        <v>32.16</v>
      </c>
      <c r="M2979" s="448">
        <f t="shared" si="92"/>
        <v>-248.46</v>
      </c>
      <c r="N2979" s="448">
        <f t="shared" si="93"/>
        <v>-88.54</v>
      </c>
      <c r="O2979" s="461"/>
    </row>
    <row r="2980" s="419" customFormat="1" customHeight="1" spans="1:15">
      <c r="A2980" s="443" t="s">
        <v>6638</v>
      </c>
      <c r="B2980" s="444" t="s">
        <v>6639</v>
      </c>
      <c r="C2980" s="445"/>
      <c r="D2980" s="446" t="s">
        <v>679</v>
      </c>
      <c r="E2980" s="446" t="s">
        <v>682</v>
      </c>
      <c r="F2980" s="446" t="s">
        <v>671</v>
      </c>
      <c r="G2980" s="447">
        <v>13</v>
      </c>
      <c r="H2980" s="448">
        <v>6.84</v>
      </c>
      <c r="I2980" s="447">
        <v>88.92</v>
      </c>
      <c r="J2980" s="460">
        <v>13</v>
      </c>
      <c r="K2980" s="448">
        <v>0.79</v>
      </c>
      <c r="L2980" s="448">
        <v>10.27</v>
      </c>
      <c r="M2980" s="448">
        <f t="shared" si="92"/>
        <v>-78.65</v>
      </c>
      <c r="N2980" s="448">
        <f t="shared" si="93"/>
        <v>-88.45</v>
      </c>
      <c r="O2980" s="461"/>
    </row>
    <row r="2981" s="419" customFormat="1" customHeight="1" spans="1:15">
      <c r="A2981" s="443" t="s">
        <v>6640</v>
      </c>
      <c r="B2981" s="444" t="s">
        <v>6641</v>
      </c>
      <c r="C2981" s="445"/>
      <c r="D2981" s="446" t="s">
        <v>679</v>
      </c>
      <c r="E2981" s="446" t="s">
        <v>682</v>
      </c>
      <c r="F2981" s="446" t="s">
        <v>671</v>
      </c>
      <c r="G2981" s="447">
        <v>29</v>
      </c>
      <c r="H2981" s="448">
        <v>7.88</v>
      </c>
      <c r="I2981" s="447">
        <v>228.54</v>
      </c>
      <c r="J2981" s="460">
        <v>29</v>
      </c>
      <c r="K2981" s="448">
        <v>0.91</v>
      </c>
      <c r="L2981" s="448">
        <v>26.39</v>
      </c>
      <c r="M2981" s="448">
        <f t="shared" si="92"/>
        <v>-202.15</v>
      </c>
      <c r="N2981" s="448">
        <f t="shared" si="93"/>
        <v>-88.45</v>
      </c>
      <c r="O2981" s="461"/>
    </row>
    <row r="2982" s="419" customFormat="1" customHeight="1" spans="1:15">
      <c r="A2982" s="443" t="s">
        <v>6642</v>
      </c>
      <c r="B2982" s="444" t="s">
        <v>6643</v>
      </c>
      <c r="C2982" s="445"/>
      <c r="D2982" s="446" t="s">
        <v>679</v>
      </c>
      <c r="E2982" s="446" t="s">
        <v>682</v>
      </c>
      <c r="F2982" s="446" t="s">
        <v>671</v>
      </c>
      <c r="G2982" s="447">
        <v>19</v>
      </c>
      <c r="H2982" s="448">
        <v>7.18</v>
      </c>
      <c r="I2982" s="447">
        <v>136.42</v>
      </c>
      <c r="J2982" s="460">
        <v>19</v>
      </c>
      <c r="K2982" s="448">
        <v>0.82</v>
      </c>
      <c r="L2982" s="448">
        <v>15.58</v>
      </c>
      <c r="M2982" s="448">
        <f t="shared" si="92"/>
        <v>-120.84</v>
      </c>
      <c r="N2982" s="448">
        <f t="shared" si="93"/>
        <v>-88.58</v>
      </c>
      <c r="O2982" s="461"/>
    </row>
    <row r="2983" s="419" customFormat="1" customHeight="1" spans="1:15">
      <c r="A2983" s="443" t="s">
        <v>6644</v>
      </c>
      <c r="B2983" s="444" t="s">
        <v>6645</v>
      </c>
      <c r="C2983" s="445"/>
      <c r="D2983" s="446" t="s">
        <v>679</v>
      </c>
      <c r="E2983" s="446" t="s">
        <v>682</v>
      </c>
      <c r="F2983" s="446" t="s">
        <v>671</v>
      </c>
      <c r="G2983" s="447">
        <v>2</v>
      </c>
      <c r="H2983" s="448">
        <v>100</v>
      </c>
      <c r="I2983" s="447">
        <v>200</v>
      </c>
      <c r="J2983" s="460">
        <v>2</v>
      </c>
      <c r="K2983" s="448">
        <v>11.48</v>
      </c>
      <c r="L2983" s="448">
        <v>22.96</v>
      </c>
      <c r="M2983" s="448">
        <f t="shared" si="92"/>
        <v>-177.04</v>
      </c>
      <c r="N2983" s="448">
        <f t="shared" si="93"/>
        <v>-88.52</v>
      </c>
      <c r="O2983" s="461"/>
    </row>
    <row r="2984" s="419" customFormat="1" customHeight="1" spans="1:15">
      <c r="A2984" s="443" t="s">
        <v>6646</v>
      </c>
      <c r="B2984" s="444" t="s">
        <v>6647</v>
      </c>
      <c r="C2984" s="445"/>
      <c r="D2984" s="446" t="s">
        <v>679</v>
      </c>
      <c r="E2984" s="446" t="s">
        <v>667</v>
      </c>
      <c r="F2984" s="446" t="s">
        <v>671</v>
      </c>
      <c r="G2984" s="447">
        <v>1</v>
      </c>
      <c r="H2984" s="448">
        <v>147.79</v>
      </c>
      <c r="I2984" s="447">
        <v>147.79</v>
      </c>
      <c r="J2984" s="460">
        <v>1</v>
      </c>
      <c r="K2984" s="448">
        <v>51.73</v>
      </c>
      <c r="L2984" s="448">
        <v>51.73</v>
      </c>
      <c r="M2984" s="448">
        <f t="shared" si="92"/>
        <v>-96.06</v>
      </c>
      <c r="N2984" s="448">
        <f t="shared" si="93"/>
        <v>-65</v>
      </c>
      <c r="O2984" s="461"/>
    </row>
    <row r="2985" s="419" customFormat="1" customHeight="1" spans="1:15">
      <c r="A2985" s="443" t="s">
        <v>6648</v>
      </c>
      <c r="B2985" s="444" t="s">
        <v>6649</v>
      </c>
      <c r="C2985" s="445"/>
      <c r="D2985" s="446" t="s">
        <v>3275</v>
      </c>
      <c r="E2985" s="446" t="s">
        <v>667</v>
      </c>
      <c r="F2985" s="446" t="s">
        <v>671</v>
      </c>
      <c r="G2985" s="447">
        <v>1</v>
      </c>
      <c r="H2985" s="448">
        <v>188.5</v>
      </c>
      <c r="I2985" s="447">
        <v>188.5</v>
      </c>
      <c r="J2985" s="460">
        <v>1</v>
      </c>
      <c r="K2985" s="448">
        <v>65.98</v>
      </c>
      <c r="L2985" s="448">
        <v>65.98</v>
      </c>
      <c r="M2985" s="448">
        <f t="shared" si="92"/>
        <v>-122.52</v>
      </c>
      <c r="N2985" s="448">
        <f t="shared" si="93"/>
        <v>-65</v>
      </c>
      <c r="O2985" s="461"/>
    </row>
    <row r="2986" s="419" customFormat="1" customHeight="1" spans="1:15">
      <c r="A2986" s="443" t="s">
        <v>6650</v>
      </c>
      <c r="B2986" s="444" t="s">
        <v>6651</v>
      </c>
      <c r="C2986" s="445"/>
      <c r="D2986" s="446" t="s">
        <v>679</v>
      </c>
      <c r="E2986" s="446" t="s">
        <v>682</v>
      </c>
      <c r="F2986" s="446" t="s">
        <v>671</v>
      </c>
      <c r="G2986" s="447">
        <v>2</v>
      </c>
      <c r="H2986" s="448">
        <v>1068.38</v>
      </c>
      <c r="I2986" s="447">
        <v>2136.76</v>
      </c>
      <c r="J2986" s="460">
        <v>2</v>
      </c>
      <c r="K2986" s="448">
        <v>122.65</v>
      </c>
      <c r="L2986" s="448">
        <v>245.3</v>
      </c>
      <c r="M2986" s="448">
        <f t="shared" si="92"/>
        <v>-1891.46</v>
      </c>
      <c r="N2986" s="448">
        <f t="shared" si="93"/>
        <v>-88.52</v>
      </c>
      <c r="O2986" s="461"/>
    </row>
    <row r="2987" s="419" customFormat="1" customHeight="1" spans="1:15">
      <c r="A2987" s="443" t="s">
        <v>6652</v>
      </c>
      <c r="B2987" s="444" t="s">
        <v>6653</v>
      </c>
      <c r="C2987" s="445"/>
      <c r="D2987" s="446" t="s">
        <v>679</v>
      </c>
      <c r="E2987" s="446" t="s">
        <v>682</v>
      </c>
      <c r="F2987" s="446" t="s">
        <v>671</v>
      </c>
      <c r="G2987" s="447">
        <v>9</v>
      </c>
      <c r="H2987" s="448">
        <v>252.43</v>
      </c>
      <c r="I2987" s="447">
        <v>2271.84</v>
      </c>
      <c r="J2987" s="460">
        <v>9</v>
      </c>
      <c r="K2987" s="448">
        <v>28.98</v>
      </c>
      <c r="L2987" s="448">
        <v>260.82</v>
      </c>
      <c r="M2987" s="448">
        <f t="shared" si="92"/>
        <v>-2011.02</v>
      </c>
      <c r="N2987" s="448">
        <f t="shared" si="93"/>
        <v>-88.52</v>
      </c>
      <c r="O2987" s="461"/>
    </row>
    <row r="2988" s="419" customFormat="1" customHeight="1" spans="1:15">
      <c r="A2988" s="443" t="s">
        <v>6654</v>
      </c>
      <c r="B2988" s="444" t="s">
        <v>6655</v>
      </c>
      <c r="C2988" s="445"/>
      <c r="D2988" s="446" t="s">
        <v>1934</v>
      </c>
      <c r="E2988" s="446" t="s">
        <v>682</v>
      </c>
      <c r="F2988" s="446" t="s">
        <v>671</v>
      </c>
      <c r="G2988" s="447">
        <v>4.5</v>
      </c>
      <c r="H2988" s="448">
        <v>14.36</v>
      </c>
      <c r="I2988" s="447">
        <v>64.62</v>
      </c>
      <c r="J2988" s="460">
        <v>4.5</v>
      </c>
      <c r="K2988" s="448">
        <v>1.65</v>
      </c>
      <c r="L2988" s="448">
        <v>7.43</v>
      </c>
      <c r="M2988" s="448">
        <f t="shared" si="92"/>
        <v>-57.19</v>
      </c>
      <c r="N2988" s="448">
        <f t="shared" si="93"/>
        <v>-88.5</v>
      </c>
      <c r="O2988" s="461"/>
    </row>
    <row r="2989" s="419" customFormat="1" customHeight="1" spans="1:15">
      <c r="A2989" s="443" t="s">
        <v>6656</v>
      </c>
      <c r="B2989" s="444" t="s">
        <v>6657</v>
      </c>
      <c r="C2989" s="445"/>
      <c r="D2989" s="446" t="s">
        <v>1934</v>
      </c>
      <c r="E2989" s="446" t="s">
        <v>682</v>
      </c>
      <c r="F2989" s="446" t="s">
        <v>671</v>
      </c>
      <c r="G2989" s="447">
        <v>7</v>
      </c>
      <c r="H2989" s="448">
        <v>19.1</v>
      </c>
      <c r="I2989" s="447">
        <v>133.67</v>
      </c>
      <c r="J2989" s="460">
        <v>7</v>
      </c>
      <c r="K2989" s="448">
        <v>2.19</v>
      </c>
      <c r="L2989" s="448">
        <v>15.33</v>
      </c>
      <c r="M2989" s="448">
        <f t="shared" si="92"/>
        <v>-118.34</v>
      </c>
      <c r="N2989" s="448">
        <f t="shared" si="93"/>
        <v>-88.53</v>
      </c>
      <c r="O2989" s="461"/>
    </row>
    <row r="2990" s="419" customFormat="1" customHeight="1" spans="1:15">
      <c r="A2990" s="443" t="s">
        <v>6658</v>
      </c>
      <c r="B2990" s="444" t="s">
        <v>6659</v>
      </c>
      <c r="C2990" s="445"/>
      <c r="D2990" s="446" t="s">
        <v>1934</v>
      </c>
      <c r="E2990" s="446" t="s">
        <v>682</v>
      </c>
      <c r="F2990" s="446" t="s">
        <v>671</v>
      </c>
      <c r="G2990" s="447">
        <v>15</v>
      </c>
      <c r="H2990" s="448">
        <v>23.93</v>
      </c>
      <c r="I2990" s="447">
        <v>358.95</v>
      </c>
      <c r="J2990" s="460">
        <v>15</v>
      </c>
      <c r="K2990" s="448">
        <v>2.75</v>
      </c>
      <c r="L2990" s="448">
        <v>41.25</v>
      </c>
      <c r="M2990" s="448">
        <f t="shared" si="92"/>
        <v>-317.7</v>
      </c>
      <c r="N2990" s="448">
        <f t="shared" si="93"/>
        <v>-88.51</v>
      </c>
      <c r="O2990" s="461"/>
    </row>
    <row r="2991" s="419" customFormat="1" customHeight="1" spans="1:15">
      <c r="A2991" s="443" t="s">
        <v>6660</v>
      </c>
      <c r="B2991" s="444" t="s">
        <v>6661</v>
      </c>
      <c r="C2991" s="445"/>
      <c r="D2991" s="446" t="s">
        <v>1934</v>
      </c>
      <c r="E2991" s="446" t="s">
        <v>667</v>
      </c>
      <c r="F2991" s="446" t="s">
        <v>671</v>
      </c>
      <c r="G2991" s="447">
        <v>10.5</v>
      </c>
      <c r="H2991" s="448">
        <v>28.32</v>
      </c>
      <c r="I2991" s="447">
        <v>297.34</v>
      </c>
      <c r="J2991" s="460">
        <v>10.5</v>
      </c>
      <c r="K2991" s="448">
        <v>9.91</v>
      </c>
      <c r="L2991" s="448">
        <v>104.06</v>
      </c>
      <c r="M2991" s="448">
        <f t="shared" si="92"/>
        <v>-193.28</v>
      </c>
      <c r="N2991" s="448">
        <f t="shared" si="93"/>
        <v>-65</v>
      </c>
      <c r="O2991" s="461"/>
    </row>
    <row r="2992" s="419" customFormat="1" customHeight="1" spans="1:15">
      <c r="A2992" s="443" t="s">
        <v>6662</v>
      </c>
      <c r="B2992" s="444" t="s">
        <v>6663</v>
      </c>
      <c r="C2992" s="445"/>
      <c r="D2992" s="446" t="s">
        <v>677</v>
      </c>
      <c r="E2992" s="446" t="s">
        <v>682</v>
      </c>
      <c r="F2992" s="446" t="s">
        <v>671</v>
      </c>
      <c r="G2992" s="447">
        <v>7</v>
      </c>
      <c r="H2992" s="448">
        <v>37.17</v>
      </c>
      <c r="I2992" s="447">
        <v>260.17</v>
      </c>
      <c r="J2992" s="460">
        <v>7</v>
      </c>
      <c r="K2992" s="448">
        <v>4.27</v>
      </c>
      <c r="L2992" s="448">
        <v>29.89</v>
      </c>
      <c r="M2992" s="448">
        <f t="shared" si="92"/>
        <v>-230.28</v>
      </c>
      <c r="N2992" s="448">
        <f t="shared" si="93"/>
        <v>-88.51</v>
      </c>
      <c r="O2992" s="461"/>
    </row>
    <row r="2993" s="419" customFormat="1" customHeight="1" spans="1:15">
      <c r="A2993" s="443" t="s">
        <v>6664</v>
      </c>
      <c r="B2993" s="444" t="s">
        <v>6665</v>
      </c>
      <c r="C2993" s="445"/>
      <c r="D2993" s="446" t="s">
        <v>1934</v>
      </c>
      <c r="E2993" s="446" t="s">
        <v>667</v>
      </c>
      <c r="F2993" s="446" t="s">
        <v>671</v>
      </c>
      <c r="G2993" s="447">
        <v>2</v>
      </c>
      <c r="H2993" s="448">
        <v>346.87</v>
      </c>
      <c r="I2993" s="447">
        <v>693.73</v>
      </c>
      <c r="J2993" s="460">
        <v>2</v>
      </c>
      <c r="K2993" s="448">
        <v>121.4</v>
      </c>
      <c r="L2993" s="448">
        <v>242.8</v>
      </c>
      <c r="M2993" s="448">
        <f t="shared" si="92"/>
        <v>-450.93</v>
      </c>
      <c r="N2993" s="448">
        <f t="shared" si="93"/>
        <v>-65</v>
      </c>
      <c r="O2993" s="461"/>
    </row>
    <row r="2994" s="419" customFormat="1" customHeight="1" spans="1:15">
      <c r="A2994" s="443" t="s">
        <v>6666</v>
      </c>
      <c r="B2994" s="444" t="s">
        <v>6667</v>
      </c>
      <c r="C2994" s="445"/>
      <c r="D2994" s="446" t="s">
        <v>677</v>
      </c>
      <c r="E2994" s="446" t="s">
        <v>667</v>
      </c>
      <c r="F2994" s="446" t="s">
        <v>671</v>
      </c>
      <c r="G2994" s="447">
        <v>7</v>
      </c>
      <c r="H2994" s="448">
        <v>75.22</v>
      </c>
      <c r="I2994" s="447">
        <v>526.55</v>
      </c>
      <c r="J2994" s="460">
        <v>7</v>
      </c>
      <c r="K2994" s="448">
        <v>26.33</v>
      </c>
      <c r="L2994" s="448">
        <v>184.31</v>
      </c>
      <c r="M2994" s="448">
        <f t="shared" si="92"/>
        <v>-342.24</v>
      </c>
      <c r="N2994" s="448">
        <f t="shared" si="93"/>
        <v>-65</v>
      </c>
      <c r="O2994" s="461"/>
    </row>
    <row r="2995" s="419" customFormat="1" customHeight="1" spans="1:15">
      <c r="A2995" s="443" t="s">
        <v>6668</v>
      </c>
      <c r="B2995" s="444" t="s">
        <v>6669</v>
      </c>
      <c r="C2995" s="445"/>
      <c r="D2995" s="446" t="s">
        <v>1934</v>
      </c>
      <c r="E2995" s="446" t="s">
        <v>682</v>
      </c>
      <c r="F2995" s="446" t="s">
        <v>671</v>
      </c>
      <c r="G2995" s="447">
        <v>3</v>
      </c>
      <c r="H2995" s="448">
        <v>47.86</v>
      </c>
      <c r="I2995" s="447">
        <v>143.58</v>
      </c>
      <c r="J2995" s="460">
        <v>3</v>
      </c>
      <c r="K2995" s="448">
        <v>5.49</v>
      </c>
      <c r="L2995" s="448">
        <v>16.47</v>
      </c>
      <c r="M2995" s="448">
        <f t="shared" si="92"/>
        <v>-127.11</v>
      </c>
      <c r="N2995" s="448">
        <f t="shared" si="93"/>
        <v>-88.53</v>
      </c>
      <c r="O2995" s="461"/>
    </row>
    <row r="2996" s="419" customFormat="1" customHeight="1" spans="1:15">
      <c r="A2996" s="443" t="s">
        <v>6670</v>
      </c>
      <c r="B2996" s="444" t="s">
        <v>6671</v>
      </c>
      <c r="C2996" s="445"/>
      <c r="D2996" s="446" t="s">
        <v>3275</v>
      </c>
      <c r="E2996" s="446" t="s">
        <v>682</v>
      </c>
      <c r="F2996" s="446" t="s">
        <v>671</v>
      </c>
      <c r="G2996" s="447">
        <v>4</v>
      </c>
      <c r="H2996" s="448">
        <v>3.42</v>
      </c>
      <c r="I2996" s="447">
        <v>13.67</v>
      </c>
      <c r="J2996" s="460">
        <v>4</v>
      </c>
      <c r="K2996" s="448">
        <v>0.39</v>
      </c>
      <c r="L2996" s="448">
        <v>1.56</v>
      </c>
      <c r="M2996" s="448">
        <f t="shared" si="92"/>
        <v>-12.11</v>
      </c>
      <c r="N2996" s="448">
        <f t="shared" si="93"/>
        <v>-88.59</v>
      </c>
      <c r="O2996" s="461"/>
    </row>
    <row r="2997" s="419" customFormat="1" customHeight="1" spans="1:15">
      <c r="A2997" s="443" t="s">
        <v>6672</v>
      </c>
      <c r="B2997" s="444" t="s">
        <v>6673</v>
      </c>
      <c r="C2997" s="445"/>
      <c r="D2997" s="446" t="s">
        <v>1934</v>
      </c>
      <c r="E2997" s="446" t="s">
        <v>667</v>
      </c>
      <c r="F2997" s="446" t="s">
        <v>671</v>
      </c>
      <c r="G2997" s="447">
        <v>9.5</v>
      </c>
      <c r="H2997" s="448">
        <v>56.05</v>
      </c>
      <c r="I2997" s="447">
        <v>532.45</v>
      </c>
      <c r="J2997" s="460">
        <v>9.5</v>
      </c>
      <c r="K2997" s="448">
        <v>19.62</v>
      </c>
      <c r="L2997" s="448">
        <v>186.39</v>
      </c>
      <c r="M2997" s="448">
        <f t="shared" si="92"/>
        <v>-346.06</v>
      </c>
      <c r="N2997" s="448">
        <f t="shared" si="93"/>
        <v>-64.99</v>
      </c>
      <c r="O2997" s="461"/>
    </row>
    <row r="2998" s="419" customFormat="1" customHeight="1" spans="1:15">
      <c r="A2998" s="443" t="s">
        <v>6674</v>
      </c>
      <c r="B2998" s="444" t="s">
        <v>6675</v>
      </c>
      <c r="C2998" s="445"/>
      <c r="D2998" s="446" t="s">
        <v>1934</v>
      </c>
      <c r="E2998" s="446" t="s">
        <v>682</v>
      </c>
      <c r="F2998" s="446" t="s">
        <v>671</v>
      </c>
      <c r="G2998" s="447">
        <v>0.71</v>
      </c>
      <c r="H2998" s="448">
        <v>97.09</v>
      </c>
      <c r="I2998" s="447">
        <v>68.74</v>
      </c>
      <c r="J2998" s="460">
        <v>0.71</v>
      </c>
      <c r="K2998" s="448">
        <v>11.15</v>
      </c>
      <c r="L2998" s="448">
        <v>7.92</v>
      </c>
      <c r="M2998" s="448">
        <f t="shared" si="92"/>
        <v>-60.82</v>
      </c>
      <c r="N2998" s="448">
        <f t="shared" si="93"/>
        <v>-88.48</v>
      </c>
      <c r="O2998" s="461"/>
    </row>
    <row r="2999" s="419" customFormat="1" customHeight="1" spans="1:15">
      <c r="A2999" s="443" t="s">
        <v>6676</v>
      </c>
      <c r="B2999" s="444" t="s">
        <v>6677</v>
      </c>
      <c r="C2999" s="445"/>
      <c r="D2999" s="446" t="s">
        <v>1934</v>
      </c>
      <c r="E2999" s="446" t="s">
        <v>667</v>
      </c>
      <c r="F2999" s="446" t="s">
        <v>671</v>
      </c>
      <c r="G2999" s="447">
        <v>22</v>
      </c>
      <c r="H2999" s="448">
        <v>89.38</v>
      </c>
      <c r="I2999" s="447">
        <v>1966.37</v>
      </c>
      <c r="J2999" s="460">
        <v>22</v>
      </c>
      <c r="K2999" s="448">
        <v>31.28</v>
      </c>
      <c r="L2999" s="448">
        <v>688.16</v>
      </c>
      <c r="M2999" s="448">
        <f t="shared" si="92"/>
        <v>-1278.21</v>
      </c>
      <c r="N2999" s="448">
        <f t="shared" si="93"/>
        <v>-65</v>
      </c>
      <c r="O2999" s="461"/>
    </row>
    <row r="3000" s="419" customFormat="1" customHeight="1" spans="1:15">
      <c r="A3000" s="443" t="s">
        <v>6678</v>
      </c>
      <c r="B3000" s="444" t="s">
        <v>6679</v>
      </c>
      <c r="C3000" s="445"/>
      <c r="D3000" s="446" t="s">
        <v>1934</v>
      </c>
      <c r="E3000" s="446" t="s">
        <v>682</v>
      </c>
      <c r="F3000" s="446" t="s">
        <v>671</v>
      </c>
      <c r="G3000" s="447">
        <v>4</v>
      </c>
      <c r="H3000" s="448">
        <v>131.62</v>
      </c>
      <c r="I3000" s="447">
        <v>526.48</v>
      </c>
      <c r="J3000" s="460">
        <v>4</v>
      </c>
      <c r="K3000" s="448">
        <v>15.11</v>
      </c>
      <c r="L3000" s="448">
        <v>60.44</v>
      </c>
      <c r="M3000" s="448">
        <f t="shared" si="92"/>
        <v>-466.04</v>
      </c>
      <c r="N3000" s="448">
        <f t="shared" si="93"/>
        <v>-88.52</v>
      </c>
      <c r="O3000" s="461"/>
    </row>
    <row r="3001" s="419" customFormat="1" customHeight="1" spans="1:15">
      <c r="A3001" s="443" t="s">
        <v>6680</v>
      </c>
      <c r="B3001" s="444" t="s">
        <v>6681</v>
      </c>
      <c r="C3001" s="445"/>
      <c r="D3001" s="446" t="s">
        <v>1934</v>
      </c>
      <c r="E3001" s="446" t="s">
        <v>682</v>
      </c>
      <c r="F3001" s="446" t="s">
        <v>671</v>
      </c>
      <c r="G3001" s="447">
        <v>3</v>
      </c>
      <c r="H3001" s="448">
        <v>178.63</v>
      </c>
      <c r="I3001" s="447">
        <v>535.89</v>
      </c>
      <c r="J3001" s="460">
        <v>3</v>
      </c>
      <c r="K3001" s="448">
        <v>20.51</v>
      </c>
      <c r="L3001" s="448">
        <v>61.53</v>
      </c>
      <c r="M3001" s="448">
        <f t="shared" si="92"/>
        <v>-474.36</v>
      </c>
      <c r="N3001" s="448">
        <f t="shared" si="93"/>
        <v>-88.52</v>
      </c>
      <c r="O3001" s="461"/>
    </row>
    <row r="3002" s="419" customFormat="1" customHeight="1" spans="1:15">
      <c r="A3002" s="443" t="s">
        <v>6682</v>
      </c>
      <c r="B3002" s="444" t="s">
        <v>6683</v>
      </c>
      <c r="C3002" s="445"/>
      <c r="D3002" s="446" t="s">
        <v>1934</v>
      </c>
      <c r="E3002" s="446" t="s">
        <v>682</v>
      </c>
      <c r="F3002" s="446" t="s">
        <v>671</v>
      </c>
      <c r="G3002" s="447">
        <v>4.9</v>
      </c>
      <c r="H3002" s="448">
        <v>119.66</v>
      </c>
      <c r="I3002" s="447">
        <v>586.33</v>
      </c>
      <c r="J3002" s="460">
        <v>4.9</v>
      </c>
      <c r="K3002" s="448">
        <v>13.74</v>
      </c>
      <c r="L3002" s="448">
        <v>67.33</v>
      </c>
      <c r="M3002" s="448">
        <f t="shared" si="92"/>
        <v>-519</v>
      </c>
      <c r="N3002" s="448">
        <f t="shared" si="93"/>
        <v>-88.52</v>
      </c>
      <c r="O3002" s="461"/>
    </row>
    <row r="3003" s="419" customFormat="1" customHeight="1" spans="1:15">
      <c r="A3003" s="443" t="s">
        <v>6684</v>
      </c>
      <c r="B3003" s="444" t="s">
        <v>6685</v>
      </c>
      <c r="C3003" s="445"/>
      <c r="D3003" s="446" t="s">
        <v>679</v>
      </c>
      <c r="E3003" s="446" t="s">
        <v>142</v>
      </c>
      <c r="F3003" s="446" t="s">
        <v>671</v>
      </c>
      <c r="G3003" s="447">
        <v>1</v>
      </c>
      <c r="H3003" s="448">
        <v>28196.58</v>
      </c>
      <c r="I3003" s="447">
        <v>28196.58</v>
      </c>
      <c r="J3003" s="460">
        <v>1</v>
      </c>
      <c r="K3003" s="448">
        <v>4940.04</v>
      </c>
      <c r="L3003" s="448">
        <v>4940.04</v>
      </c>
      <c r="M3003" s="448">
        <f t="shared" si="92"/>
        <v>-23256.54</v>
      </c>
      <c r="N3003" s="448">
        <f t="shared" si="93"/>
        <v>-82.48</v>
      </c>
      <c r="O3003" s="461"/>
    </row>
    <row r="3004" s="419" customFormat="1" customHeight="1" spans="1:15">
      <c r="A3004" s="443" t="s">
        <v>6686</v>
      </c>
      <c r="B3004" s="444" t="s">
        <v>6687</v>
      </c>
      <c r="C3004" s="445"/>
      <c r="D3004" s="446" t="s">
        <v>679</v>
      </c>
      <c r="E3004" s="446" t="s">
        <v>667</v>
      </c>
      <c r="F3004" s="446" t="s">
        <v>671</v>
      </c>
      <c r="G3004" s="447">
        <v>2</v>
      </c>
      <c r="H3004" s="448">
        <v>1309.74</v>
      </c>
      <c r="I3004" s="447">
        <v>2619.47</v>
      </c>
      <c r="J3004" s="460">
        <v>2</v>
      </c>
      <c r="K3004" s="448">
        <v>458.41</v>
      </c>
      <c r="L3004" s="448">
        <v>916.82</v>
      </c>
      <c r="M3004" s="448">
        <f t="shared" si="92"/>
        <v>-1702.65</v>
      </c>
      <c r="N3004" s="448">
        <f t="shared" si="93"/>
        <v>-65</v>
      </c>
      <c r="O3004" s="461"/>
    </row>
    <row r="3005" s="419" customFormat="1" customHeight="1" spans="1:15">
      <c r="A3005" s="443" t="s">
        <v>6688</v>
      </c>
      <c r="B3005" s="444" t="s">
        <v>6689</v>
      </c>
      <c r="C3005" s="445"/>
      <c r="D3005" s="446" t="s">
        <v>679</v>
      </c>
      <c r="E3005" s="446" t="s">
        <v>142</v>
      </c>
      <c r="F3005" s="446" t="s">
        <v>671</v>
      </c>
      <c r="G3005" s="447">
        <v>2</v>
      </c>
      <c r="H3005" s="448">
        <v>299.15</v>
      </c>
      <c r="I3005" s="447">
        <v>598.29</v>
      </c>
      <c r="J3005" s="460">
        <v>2</v>
      </c>
      <c r="K3005" s="448">
        <v>52.41</v>
      </c>
      <c r="L3005" s="448">
        <v>104.82</v>
      </c>
      <c r="M3005" s="448">
        <f t="shared" si="92"/>
        <v>-493.47</v>
      </c>
      <c r="N3005" s="448">
        <f t="shared" si="93"/>
        <v>-82.48</v>
      </c>
      <c r="O3005" s="461"/>
    </row>
    <row r="3006" s="419" customFormat="1" customHeight="1" spans="1:15">
      <c r="A3006" s="443" t="s">
        <v>6690</v>
      </c>
      <c r="B3006" s="444" t="s">
        <v>6691</v>
      </c>
      <c r="C3006" s="445"/>
      <c r="D3006" s="446" t="s">
        <v>679</v>
      </c>
      <c r="E3006" s="446" t="s">
        <v>142</v>
      </c>
      <c r="F3006" s="446" t="s">
        <v>671</v>
      </c>
      <c r="G3006" s="447">
        <v>2</v>
      </c>
      <c r="H3006" s="448">
        <v>341.88</v>
      </c>
      <c r="I3006" s="447">
        <v>683.76</v>
      </c>
      <c r="J3006" s="460">
        <v>2</v>
      </c>
      <c r="K3006" s="448">
        <v>59.9</v>
      </c>
      <c r="L3006" s="448">
        <v>119.8</v>
      </c>
      <c r="M3006" s="448">
        <f t="shared" si="92"/>
        <v>-563.96</v>
      </c>
      <c r="N3006" s="448">
        <f t="shared" si="93"/>
        <v>-82.48</v>
      </c>
      <c r="O3006" s="461"/>
    </row>
    <row r="3007" s="419" customFormat="1" customHeight="1" spans="1:15">
      <c r="A3007" s="443" t="s">
        <v>6692</v>
      </c>
      <c r="B3007" s="444" t="s">
        <v>6693</v>
      </c>
      <c r="C3007" s="445"/>
      <c r="D3007" s="446" t="s">
        <v>679</v>
      </c>
      <c r="E3007" s="446" t="s">
        <v>142</v>
      </c>
      <c r="F3007" s="446" t="s">
        <v>671</v>
      </c>
      <c r="G3007" s="447">
        <v>1</v>
      </c>
      <c r="H3007" s="448">
        <v>3153</v>
      </c>
      <c r="I3007" s="447">
        <v>3153</v>
      </c>
      <c r="J3007" s="460">
        <v>1</v>
      </c>
      <c r="K3007" s="448">
        <v>552.41</v>
      </c>
      <c r="L3007" s="448">
        <v>552.41</v>
      </c>
      <c r="M3007" s="448">
        <f t="shared" si="92"/>
        <v>-2600.59</v>
      </c>
      <c r="N3007" s="448">
        <f t="shared" si="93"/>
        <v>-82.48</v>
      </c>
      <c r="O3007" s="461"/>
    </row>
    <row r="3008" s="419" customFormat="1" customHeight="1" spans="1:15">
      <c r="A3008" s="443" t="s">
        <v>6694</v>
      </c>
      <c r="B3008" s="444" t="s">
        <v>6695</v>
      </c>
      <c r="C3008" s="445"/>
      <c r="D3008" s="446" t="s">
        <v>679</v>
      </c>
      <c r="E3008" s="446" t="s">
        <v>142</v>
      </c>
      <c r="F3008" s="446" t="s">
        <v>671</v>
      </c>
      <c r="G3008" s="447">
        <v>1</v>
      </c>
      <c r="H3008" s="448">
        <v>3588.03</v>
      </c>
      <c r="I3008" s="447">
        <v>3588.03</v>
      </c>
      <c r="J3008" s="460">
        <v>1</v>
      </c>
      <c r="K3008" s="448">
        <v>628.62</v>
      </c>
      <c r="L3008" s="448">
        <v>628.62</v>
      </c>
      <c r="M3008" s="448">
        <f t="shared" si="92"/>
        <v>-2959.41</v>
      </c>
      <c r="N3008" s="448">
        <f t="shared" si="93"/>
        <v>-82.48</v>
      </c>
      <c r="O3008" s="461"/>
    </row>
    <row r="3009" s="419" customFormat="1" customHeight="1" spans="1:15">
      <c r="A3009" s="443" t="s">
        <v>6696</v>
      </c>
      <c r="B3009" s="444" t="s">
        <v>6697</v>
      </c>
      <c r="C3009" s="445"/>
      <c r="D3009" s="446" t="s">
        <v>679</v>
      </c>
      <c r="E3009" s="446" t="s">
        <v>142</v>
      </c>
      <c r="F3009" s="446" t="s">
        <v>671</v>
      </c>
      <c r="G3009" s="447">
        <v>2</v>
      </c>
      <c r="H3009" s="448">
        <v>991.31</v>
      </c>
      <c r="I3009" s="447">
        <v>1982.61</v>
      </c>
      <c r="J3009" s="460">
        <v>2</v>
      </c>
      <c r="K3009" s="448">
        <v>173.68</v>
      </c>
      <c r="L3009" s="448">
        <v>347.36</v>
      </c>
      <c r="M3009" s="448">
        <f t="shared" si="92"/>
        <v>-1635.25</v>
      </c>
      <c r="N3009" s="448">
        <f t="shared" si="93"/>
        <v>-82.48</v>
      </c>
      <c r="O3009" s="461"/>
    </row>
    <row r="3010" s="419" customFormat="1" customHeight="1" spans="1:15">
      <c r="A3010" s="443" t="s">
        <v>6698</v>
      </c>
      <c r="B3010" s="444" t="s">
        <v>6699</v>
      </c>
      <c r="C3010" s="445"/>
      <c r="D3010" s="446" t="s">
        <v>679</v>
      </c>
      <c r="E3010" s="446" t="s">
        <v>142</v>
      </c>
      <c r="F3010" s="446" t="s">
        <v>671</v>
      </c>
      <c r="G3010" s="447">
        <v>2</v>
      </c>
      <c r="H3010" s="448">
        <v>1536.84</v>
      </c>
      <c r="I3010" s="447">
        <v>3073.67</v>
      </c>
      <c r="J3010" s="460">
        <v>2</v>
      </c>
      <c r="K3010" s="448">
        <v>269.25</v>
      </c>
      <c r="L3010" s="448">
        <v>538.5</v>
      </c>
      <c r="M3010" s="448">
        <f t="shared" si="92"/>
        <v>-2535.17</v>
      </c>
      <c r="N3010" s="448">
        <f t="shared" si="93"/>
        <v>-82.48</v>
      </c>
      <c r="O3010" s="461"/>
    </row>
    <row r="3011" s="419" customFormat="1" customHeight="1" spans="1:15">
      <c r="A3011" s="443" t="s">
        <v>6700</v>
      </c>
      <c r="B3011" s="444" t="s">
        <v>6701</v>
      </c>
      <c r="C3011" s="445"/>
      <c r="D3011" s="446" t="s">
        <v>679</v>
      </c>
      <c r="E3011" s="446" t="s">
        <v>667</v>
      </c>
      <c r="F3011" s="446" t="s">
        <v>671</v>
      </c>
      <c r="G3011" s="447">
        <v>5</v>
      </c>
      <c r="H3011" s="448">
        <v>2145.13</v>
      </c>
      <c r="I3011" s="447">
        <v>10725.66</v>
      </c>
      <c r="J3011" s="460">
        <v>5</v>
      </c>
      <c r="K3011" s="448">
        <v>750.8</v>
      </c>
      <c r="L3011" s="448">
        <v>3754</v>
      </c>
      <c r="M3011" s="448">
        <f t="shared" si="92"/>
        <v>-6971.66</v>
      </c>
      <c r="N3011" s="448">
        <f t="shared" si="93"/>
        <v>-65</v>
      </c>
      <c r="O3011" s="461"/>
    </row>
    <row r="3012" s="419" customFormat="1" customHeight="1" spans="1:15">
      <c r="A3012" s="443" t="s">
        <v>6702</v>
      </c>
      <c r="B3012" s="444" t="s">
        <v>6703</v>
      </c>
      <c r="C3012" s="445"/>
      <c r="D3012" s="446" t="s">
        <v>679</v>
      </c>
      <c r="E3012" s="446" t="s">
        <v>142</v>
      </c>
      <c r="F3012" s="446" t="s">
        <v>671</v>
      </c>
      <c r="G3012" s="447">
        <v>11</v>
      </c>
      <c r="H3012" s="448">
        <v>336.54</v>
      </c>
      <c r="I3012" s="447">
        <v>3701.91</v>
      </c>
      <c r="J3012" s="460">
        <v>11</v>
      </c>
      <c r="K3012" s="448">
        <v>58.96</v>
      </c>
      <c r="L3012" s="448">
        <v>648.56</v>
      </c>
      <c r="M3012" s="448">
        <f t="shared" si="92"/>
        <v>-3053.35</v>
      </c>
      <c r="N3012" s="448">
        <f t="shared" si="93"/>
        <v>-82.48</v>
      </c>
      <c r="O3012" s="461"/>
    </row>
    <row r="3013" s="419" customFormat="1" customHeight="1" spans="1:15">
      <c r="A3013" s="443" t="s">
        <v>6704</v>
      </c>
      <c r="B3013" s="444" t="s">
        <v>6705</v>
      </c>
      <c r="C3013" s="445"/>
      <c r="D3013" s="446" t="s">
        <v>679</v>
      </c>
      <c r="E3013" s="446" t="s">
        <v>142</v>
      </c>
      <c r="F3013" s="446" t="s">
        <v>671</v>
      </c>
      <c r="G3013" s="447">
        <v>10</v>
      </c>
      <c r="H3013" s="448">
        <v>358.98</v>
      </c>
      <c r="I3013" s="447">
        <v>3589.75</v>
      </c>
      <c r="J3013" s="460">
        <v>10</v>
      </c>
      <c r="K3013" s="448">
        <v>62.89</v>
      </c>
      <c r="L3013" s="448">
        <v>628.9</v>
      </c>
      <c r="M3013" s="448">
        <f t="shared" si="92"/>
        <v>-2960.85</v>
      </c>
      <c r="N3013" s="448">
        <f t="shared" si="93"/>
        <v>-82.48</v>
      </c>
      <c r="O3013" s="461"/>
    </row>
    <row r="3014" s="419" customFormat="1" customHeight="1" spans="1:15">
      <c r="A3014" s="443" t="s">
        <v>6706</v>
      </c>
      <c r="B3014" s="444" t="s">
        <v>6707</v>
      </c>
      <c r="C3014" s="445"/>
      <c r="D3014" s="446" t="s">
        <v>679</v>
      </c>
      <c r="E3014" s="446" t="s">
        <v>142</v>
      </c>
      <c r="F3014" s="446" t="s">
        <v>671</v>
      </c>
      <c r="G3014" s="447">
        <v>9</v>
      </c>
      <c r="H3014" s="448">
        <v>370.37</v>
      </c>
      <c r="I3014" s="447">
        <v>3333.33</v>
      </c>
      <c r="J3014" s="460">
        <v>9</v>
      </c>
      <c r="K3014" s="448">
        <v>64.89</v>
      </c>
      <c r="L3014" s="448">
        <v>584.01</v>
      </c>
      <c r="M3014" s="448">
        <f t="shared" si="92"/>
        <v>-2749.32</v>
      </c>
      <c r="N3014" s="448">
        <f t="shared" si="93"/>
        <v>-82.48</v>
      </c>
      <c r="O3014" s="461"/>
    </row>
    <row r="3015" s="419" customFormat="1" customHeight="1" spans="1:15">
      <c r="A3015" s="443" t="s">
        <v>6708</v>
      </c>
      <c r="B3015" s="444" t="s">
        <v>6709</v>
      </c>
      <c r="C3015" s="445"/>
      <c r="D3015" s="446" t="s">
        <v>679</v>
      </c>
      <c r="E3015" s="446" t="s">
        <v>142</v>
      </c>
      <c r="F3015" s="446" t="s">
        <v>671</v>
      </c>
      <c r="G3015" s="447">
        <v>2</v>
      </c>
      <c r="H3015" s="448">
        <v>290.6</v>
      </c>
      <c r="I3015" s="447">
        <v>581.19</v>
      </c>
      <c r="J3015" s="460">
        <v>2</v>
      </c>
      <c r="K3015" s="448">
        <v>50.91</v>
      </c>
      <c r="L3015" s="448">
        <v>101.82</v>
      </c>
      <c r="M3015" s="448">
        <f t="shared" si="92"/>
        <v>-479.37</v>
      </c>
      <c r="N3015" s="448">
        <f t="shared" si="93"/>
        <v>-82.48</v>
      </c>
      <c r="O3015" s="461"/>
    </row>
    <row r="3016" s="419" customFormat="1" customHeight="1" spans="1:15">
      <c r="A3016" s="443" t="s">
        <v>6710</v>
      </c>
      <c r="B3016" s="444" t="s">
        <v>6711</v>
      </c>
      <c r="C3016" s="445"/>
      <c r="D3016" s="446" t="s">
        <v>2533</v>
      </c>
      <c r="E3016" s="446" t="s">
        <v>142</v>
      </c>
      <c r="F3016" s="446" t="s">
        <v>671</v>
      </c>
      <c r="G3016" s="447">
        <v>6</v>
      </c>
      <c r="H3016" s="448">
        <v>415.39</v>
      </c>
      <c r="I3016" s="447">
        <v>2492.31</v>
      </c>
      <c r="J3016" s="460">
        <v>6</v>
      </c>
      <c r="K3016" s="448">
        <v>72.78</v>
      </c>
      <c r="L3016" s="448">
        <v>436.68</v>
      </c>
      <c r="M3016" s="448">
        <f t="shared" ref="M3016:M3079" si="94">L3016-I3016</f>
        <v>-2055.63</v>
      </c>
      <c r="N3016" s="448">
        <f t="shared" ref="N3016:N3079" si="95">IF(I3016=0,0,ROUND(M3016/I3016*100,2))</f>
        <v>-82.48</v>
      </c>
      <c r="O3016" s="461"/>
    </row>
    <row r="3017" s="419" customFormat="1" customHeight="1" spans="1:15">
      <c r="A3017" s="443" t="s">
        <v>6712</v>
      </c>
      <c r="B3017" s="444" t="s">
        <v>6713</v>
      </c>
      <c r="C3017" s="445"/>
      <c r="D3017" s="446" t="s">
        <v>2533</v>
      </c>
      <c r="E3017" s="446" t="s">
        <v>142</v>
      </c>
      <c r="F3017" s="446" t="s">
        <v>671</v>
      </c>
      <c r="G3017" s="447">
        <v>6</v>
      </c>
      <c r="H3017" s="448">
        <v>415.39</v>
      </c>
      <c r="I3017" s="447">
        <v>2492.31</v>
      </c>
      <c r="J3017" s="460">
        <v>6</v>
      </c>
      <c r="K3017" s="448">
        <v>72.78</v>
      </c>
      <c r="L3017" s="448">
        <v>436.68</v>
      </c>
      <c r="M3017" s="448">
        <f t="shared" si="94"/>
        <v>-2055.63</v>
      </c>
      <c r="N3017" s="448">
        <f t="shared" si="95"/>
        <v>-82.48</v>
      </c>
      <c r="O3017" s="461"/>
    </row>
    <row r="3018" s="419" customFormat="1" customHeight="1" spans="1:15">
      <c r="A3018" s="443" t="s">
        <v>6714</v>
      </c>
      <c r="B3018" s="444" t="s">
        <v>6715</v>
      </c>
      <c r="C3018" s="445"/>
      <c r="D3018" s="446" t="s">
        <v>679</v>
      </c>
      <c r="E3018" s="446" t="s">
        <v>142</v>
      </c>
      <c r="F3018" s="446" t="s">
        <v>671</v>
      </c>
      <c r="G3018" s="447">
        <v>5</v>
      </c>
      <c r="H3018" s="448">
        <v>38.46</v>
      </c>
      <c r="I3018" s="447">
        <v>192.31</v>
      </c>
      <c r="J3018" s="460">
        <v>5</v>
      </c>
      <c r="K3018" s="448">
        <v>6.74</v>
      </c>
      <c r="L3018" s="448">
        <v>33.7</v>
      </c>
      <c r="M3018" s="448">
        <f t="shared" si="94"/>
        <v>-158.61</v>
      </c>
      <c r="N3018" s="448">
        <f t="shared" si="95"/>
        <v>-82.48</v>
      </c>
      <c r="O3018" s="461"/>
    </row>
    <row r="3019" s="419" customFormat="1" customHeight="1" spans="1:15">
      <c r="A3019" s="443" t="s">
        <v>6716</v>
      </c>
      <c r="B3019" s="444" t="s">
        <v>6717</v>
      </c>
      <c r="C3019" s="445"/>
      <c r="D3019" s="446" t="s">
        <v>4488</v>
      </c>
      <c r="E3019" s="446" t="s">
        <v>142</v>
      </c>
      <c r="F3019" s="446" t="s">
        <v>671</v>
      </c>
      <c r="G3019" s="447">
        <v>32</v>
      </c>
      <c r="H3019" s="448">
        <v>7.69</v>
      </c>
      <c r="I3019" s="447">
        <v>246.23</v>
      </c>
      <c r="J3019" s="460">
        <v>32</v>
      </c>
      <c r="K3019" s="448">
        <v>0.42</v>
      </c>
      <c r="L3019" s="448">
        <v>13.44</v>
      </c>
      <c r="M3019" s="448">
        <f t="shared" si="94"/>
        <v>-232.79</v>
      </c>
      <c r="N3019" s="448">
        <f t="shared" si="95"/>
        <v>-94.54</v>
      </c>
      <c r="O3019" s="461"/>
    </row>
    <row r="3020" s="419" customFormat="1" customHeight="1" spans="1:15">
      <c r="A3020" s="443" t="s">
        <v>6718</v>
      </c>
      <c r="B3020" s="444" t="s">
        <v>6719</v>
      </c>
      <c r="C3020" s="445"/>
      <c r="D3020" s="446" t="s">
        <v>679</v>
      </c>
      <c r="E3020" s="446" t="s">
        <v>142</v>
      </c>
      <c r="F3020" s="446" t="s">
        <v>671</v>
      </c>
      <c r="G3020" s="447">
        <v>1</v>
      </c>
      <c r="H3020" s="448">
        <v>11.97</v>
      </c>
      <c r="I3020" s="447">
        <v>11.97</v>
      </c>
      <c r="J3020" s="460">
        <v>1</v>
      </c>
      <c r="K3020" s="448">
        <v>2.1</v>
      </c>
      <c r="L3020" s="448">
        <v>2.1</v>
      </c>
      <c r="M3020" s="448">
        <f t="shared" si="94"/>
        <v>-9.87</v>
      </c>
      <c r="N3020" s="448">
        <f t="shared" si="95"/>
        <v>-82.46</v>
      </c>
      <c r="O3020" s="461"/>
    </row>
    <row r="3021" s="419" customFormat="1" customHeight="1" spans="1:15">
      <c r="A3021" s="443" t="s">
        <v>6720</v>
      </c>
      <c r="B3021" s="444" t="s">
        <v>6721</v>
      </c>
      <c r="C3021" s="445"/>
      <c r="D3021" s="446" t="s">
        <v>679</v>
      </c>
      <c r="E3021" s="446" t="s">
        <v>142</v>
      </c>
      <c r="F3021" s="446" t="s">
        <v>671</v>
      </c>
      <c r="G3021" s="447">
        <v>3</v>
      </c>
      <c r="H3021" s="448">
        <v>135.9</v>
      </c>
      <c r="I3021" s="447">
        <v>407.7</v>
      </c>
      <c r="J3021" s="460">
        <v>3</v>
      </c>
      <c r="K3021" s="448">
        <v>23.81</v>
      </c>
      <c r="L3021" s="448">
        <v>71.43</v>
      </c>
      <c r="M3021" s="448">
        <f t="shared" si="94"/>
        <v>-336.27</v>
      </c>
      <c r="N3021" s="448">
        <f t="shared" si="95"/>
        <v>-82.48</v>
      </c>
      <c r="O3021" s="461"/>
    </row>
    <row r="3022" s="419" customFormat="1" customHeight="1" spans="1:15">
      <c r="A3022" s="443" t="s">
        <v>6722</v>
      </c>
      <c r="B3022" s="444" t="s">
        <v>6723</v>
      </c>
      <c r="C3022" s="445"/>
      <c r="D3022" s="446" t="s">
        <v>679</v>
      </c>
      <c r="E3022" s="446" t="s">
        <v>667</v>
      </c>
      <c r="F3022" s="446" t="s">
        <v>671</v>
      </c>
      <c r="G3022" s="447">
        <v>1</v>
      </c>
      <c r="H3022" s="448">
        <v>1325.66</v>
      </c>
      <c r="I3022" s="447">
        <v>1325.66</v>
      </c>
      <c r="J3022" s="460">
        <v>1</v>
      </c>
      <c r="K3022" s="448">
        <v>463.98</v>
      </c>
      <c r="L3022" s="448">
        <v>463.98</v>
      </c>
      <c r="M3022" s="448">
        <f t="shared" si="94"/>
        <v>-861.68</v>
      </c>
      <c r="N3022" s="448">
        <f t="shared" si="95"/>
        <v>-65</v>
      </c>
      <c r="O3022" s="461"/>
    </row>
    <row r="3023" s="419" customFormat="1" customHeight="1" spans="1:15">
      <c r="A3023" s="443" t="s">
        <v>6724</v>
      </c>
      <c r="B3023" s="444" t="s">
        <v>6725</v>
      </c>
      <c r="C3023" s="445"/>
      <c r="D3023" s="446" t="s">
        <v>679</v>
      </c>
      <c r="E3023" s="446" t="s">
        <v>142</v>
      </c>
      <c r="F3023" s="446" t="s">
        <v>671</v>
      </c>
      <c r="G3023" s="447">
        <v>2</v>
      </c>
      <c r="H3023" s="448">
        <v>649.57</v>
      </c>
      <c r="I3023" s="447">
        <v>1299.14</v>
      </c>
      <c r="J3023" s="460">
        <v>2</v>
      </c>
      <c r="K3023" s="448">
        <v>113.8</v>
      </c>
      <c r="L3023" s="448">
        <v>227.6</v>
      </c>
      <c r="M3023" s="448">
        <f t="shared" si="94"/>
        <v>-1071.54</v>
      </c>
      <c r="N3023" s="448">
        <f t="shared" si="95"/>
        <v>-82.48</v>
      </c>
      <c r="O3023" s="461"/>
    </row>
    <row r="3024" s="419" customFormat="1" customHeight="1" spans="1:15">
      <c r="A3024" s="443" t="s">
        <v>6726</v>
      </c>
      <c r="B3024" s="444" t="s">
        <v>6727</v>
      </c>
      <c r="C3024" s="445"/>
      <c r="D3024" s="446" t="s">
        <v>679</v>
      </c>
      <c r="E3024" s="446" t="s">
        <v>142</v>
      </c>
      <c r="F3024" s="446" t="s">
        <v>671</v>
      </c>
      <c r="G3024" s="447">
        <v>1</v>
      </c>
      <c r="H3024" s="448">
        <v>572.65</v>
      </c>
      <c r="I3024" s="447">
        <v>572.65</v>
      </c>
      <c r="J3024" s="460">
        <v>1</v>
      </c>
      <c r="K3024" s="448">
        <v>100.33</v>
      </c>
      <c r="L3024" s="448">
        <v>100.33</v>
      </c>
      <c r="M3024" s="448">
        <f t="shared" si="94"/>
        <v>-472.32</v>
      </c>
      <c r="N3024" s="448">
        <f t="shared" si="95"/>
        <v>-82.48</v>
      </c>
      <c r="O3024" s="461"/>
    </row>
    <row r="3025" s="419" customFormat="1" customHeight="1" spans="1:15">
      <c r="A3025" s="443" t="s">
        <v>6728</v>
      </c>
      <c r="B3025" s="444" t="s">
        <v>6729</v>
      </c>
      <c r="C3025" s="445"/>
      <c r="D3025" s="446" t="s">
        <v>703</v>
      </c>
      <c r="E3025" s="446" t="s">
        <v>142</v>
      </c>
      <c r="F3025" s="446" t="s">
        <v>671</v>
      </c>
      <c r="G3025" s="447">
        <v>2</v>
      </c>
      <c r="H3025" s="448">
        <v>438</v>
      </c>
      <c r="I3025" s="447">
        <v>875.99</v>
      </c>
      <c r="J3025" s="460">
        <v>2</v>
      </c>
      <c r="K3025" s="448">
        <v>76.74</v>
      </c>
      <c r="L3025" s="448">
        <v>153.48</v>
      </c>
      <c r="M3025" s="448">
        <f t="shared" si="94"/>
        <v>-722.51</v>
      </c>
      <c r="N3025" s="448">
        <f t="shared" si="95"/>
        <v>-82.48</v>
      </c>
      <c r="O3025" s="461"/>
    </row>
    <row r="3026" s="419" customFormat="1" customHeight="1" spans="1:15">
      <c r="A3026" s="443" t="s">
        <v>6730</v>
      </c>
      <c r="B3026" s="444" t="s">
        <v>6731</v>
      </c>
      <c r="C3026" s="445"/>
      <c r="D3026" s="446" t="s">
        <v>703</v>
      </c>
      <c r="E3026" s="446" t="s">
        <v>142</v>
      </c>
      <c r="F3026" s="446" t="s">
        <v>671</v>
      </c>
      <c r="G3026" s="447">
        <v>1</v>
      </c>
      <c r="H3026" s="448">
        <v>1196.58</v>
      </c>
      <c r="I3026" s="447">
        <v>1196.58</v>
      </c>
      <c r="J3026" s="460">
        <v>1</v>
      </c>
      <c r="K3026" s="448">
        <v>209.64</v>
      </c>
      <c r="L3026" s="448">
        <v>209.64</v>
      </c>
      <c r="M3026" s="448">
        <f t="shared" si="94"/>
        <v>-986.94</v>
      </c>
      <c r="N3026" s="448">
        <f t="shared" si="95"/>
        <v>-82.48</v>
      </c>
      <c r="O3026" s="461"/>
    </row>
    <row r="3027" s="419" customFormat="1" customHeight="1" spans="1:15">
      <c r="A3027" s="443" t="s">
        <v>6732</v>
      </c>
      <c r="B3027" s="444" t="s">
        <v>6733</v>
      </c>
      <c r="C3027" s="445"/>
      <c r="D3027" s="446" t="s">
        <v>703</v>
      </c>
      <c r="E3027" s="446" t="s">
        <v>142</v>
      </c>
      <c r="F3027" s="446" t="s">
        <v>671</v>
      </c>
      <c r="G3027" s="447">
        <v>2</v>
      </c>
      <c r="H3027" s="448">
        <v>800</v>
      </c>
      <c r="I3027" s="447">
        <v>1600</v>
      </c>
      <c r="J3027" s="460">
        <v>2</v>
      </c>
      <c r="K3027" s="448">
        <v>140.16</v>
      </c>
      <c r="L3027" s="448">
        <v>280.32</v>
      </c>
      <c r="M3027" s="448">
        <f t="shared" si="94"/>
        <v>-1319.68</v>
      </c>
      <c r="N3027" s="448">
        <f t="shared" si="95"/>
        <v>-82.48</v>
      </c>
      <c r="O3027" s="461"/>
    </row>
    <row r="3028" s="419" customFormat="1" customHeight="1" spans="1:15">
      <c r="A3028" s="443" t="s">
        <v>6734</v>
      </c>
      <c r="B3028" s="444" t="s">
        <v>6735</v>
      </c>
      <c r="C3028" s="445"/>
      <c r="D3028" s="446" t="s">
        <v>703</v>
      </c>
      <c r="E3028" s="446" t="s">
        <v>142</v>
      </c>
      <c r="F3028" s="446" t="s">
        <v>671</v>
      </c>
      <c r="G3028" s="447">
        <v>1</v>
      </c>
      <c r="H3028" s="448">
        <v>6282.05</v>
      </c>
      <c r="I3028" s="447">
        <v>6282.05</v>
      </c>
      <c r="J3028" s="460">
        <v>1</v>
      </c>
      <c r="K3028" s="448">
        <v>1100.61</v>
      </c>
      <c r="L3028" s="448">
        <v>1100.61</v>
      </c>
      <c r="M3028" s="448">
        <f t="shared" si="94"/>
        <v>-5181.44</v>
      </c>
      <c r="N3028" s="448">
        <f t="shared" si="95"/>
        <v>-82.48</v>
      </c>
      <c r="O3028" s="461"/>
    </row>
    <row r="3029" s="419" customFormat="1" customHeight="1" spans="1:15">
      <c r="A3029" s="443" t="s">
        <v>6736</v>
      </c>
      <c r="B3029" s="444" t="s">
        <v>6737</v>
      </c>
      <c r="C3029" s="445"/>
      <c r="D3029" s="446" t="s">
        <v>703</v>
      </c>
      <c r="E3029" s="446" t="s">
        <v>142</v>
      </c>
      <c r="F3029" s="446" t="s">
        <v>671</v>
      </c>
      <c r="G3029" s="447">
        <v>2</v>
      </c>
      <c r="H3029" s="448">
        <v>555.56</v>
      </c>
      <c r="I3029" s="447">
        <v>1111.11</v>
      </c>
      <c r="J3029" s="460">
        <v>2</v>
      </c>
      <c r="K3029" s="448">
        <v>97.33</v>
      </c>
      <c r="L3029" s="448">
        <v>194.66</v>
      </c>
      <c r="M3029" s="448">
        <f t="shared" si="94"/>
        <v>-916.45</v>
      </c>
      <c r="N3029" s="448">
        <f t="shared" si="95"/>
        <v>-82.48</v>
      </c>
      <c r="O3029" s="461"/>
    </row>
    <row r="3030" s="419" customFormat="1" customHeight="1" spans="1:15">
      <c r="A3030" s="443" t="s">
        <v>6738</v>
      </c>
      <c r="B3030" s="444" t="s">
        <v>6739</v>
      </c>
      <c r="C3030" s="445"/>
      <c r="D3030" s="446" t="s">
        <v>703</v>
      </c>
      <c r="E3030" s="446" t="s">
        <v>142</v>
      </c>
      <c r="F3030" s="446" t="s">
        <v>671</v>
      </c>
      <c r="G3030" s="447">
        <v>2</v>
      </c>
      <c r="H3030" s="448">
        <v>3700</v>
      </c>
      <c r="I3030" s="447">
        <v>7400</v>
      </c>
      <c r="J3030" s="460">
        <v>2</v>
      </c>
      <c r="K3030" s="448">
        <v>648.24</v>
      </c>
      <c r="L3030" s="448">
        <v>1296.48</v>
      </c>
      <c r="M3030" s="448">
        <f t="shared" si="94"/>
        <v>-6103.52</v>
      </c>
      <c r="N3030" s="448">
        <f t="shared" si="95"/>
        <v>-82.48</v>
      </c>
      <c r="O3030" s="461"/>
    </row>
    <row r="3031" s="419" customFormat="1" customHeight="1" spans="1:15">
      <c r="A3031" s="443" t="s">
        <v>6740</v>
      </c>
      <c r="B3031" s="444" t="s">
        <v>6741</v>
      </c>
      <c r="C3031" s="445"/>
      <c r="D3031" s="446" t="s">
        <v>679</v>
      </c>
      <c r="E3031" s="446" t="s">
        <v>142</v>
      </c>
      <c r="F3031" s="446" t="s">
        <v>671</v>
      </c>
      <c r="G3031" s="447">
        <v>2</v>
      </c>
      <c r="H3031" s="448">
        <v>695.73</v>
      </c>
      <c r="I3031" s="447">
        <v>1391.45</v>
      </c>
      <c r="J3031" s="460">
        <v>2</v>
      </c>
      <c r="K3031" s="448">
        <v>121.89</v>
      </c>
      <c r="L3031" s="448">
        <v>243.78</v>
      </c>
      <c r="M3031" s="448">
        <f t="shared" si="94"/>
        <v>-1147.67</v>
      </c>
      <c r="N3031" s="448">
        <f t="shared" si="95"/>
        <v>-82.48</v>
      </c>
      <c r="O3031" s="461"/>
    </row>
    <row r="3032" s="419" customFormat="1" customHeight="1" spans="1:15">
      <c r="A3032" s="443" t="s">
        <v>6742</v>
      </c>
      <c r="B3032" s="444" t="s">
        <v>6743</v>
      </c>
      <c r="C3032" s="445"/>
      <c r="D3032" s="446" t="s">
        <v>703</v>
      </c>
      <c r="E3032" s="446" t="s">
        <v>142</v>
      </c>
      <c r="F3032" s="446" t="s">
        <v>671</v>
      </c>
      <c r="G3032" s="447">
        <v>2</v>
      </c>
      <c r="H3032" s="448">
        <v>123.94</v>
      </c>
      <c r="I3032" s="447">
        <v>247.87</v>
      </c>
      <c r="J3032" s="460">
        <v>2</v>
      </c>
      <c r="K3032" s="448">
        <v>21.71</v>
      </c>
      <c r="L3032" s="448">
        <v>43.42</v>
      </c>
      <c r="M3032" s="448">
        <f t="shared" si="94"/>
        <v>-204.45</v>
      </c>
      <c r="N3032" s="448">
        <f t="shared" si="95"/>
        <v>-82.48</v>
      </c>
      <c r="O3032" s="461"/>
    </row>
    <row r="3033" s="419" customFormat="1" customHeight="1" spans="1:15">
      <c r="A3033" s="443" t="s">
        <v>6744</v>
      </c>
      <c r="B3033" s="444" t="s">
        <v>6745</v>
      </c>
      <c r="C3033" s="445"/>
      <c r="D3033" s="446" t="s">
        <v>679</v>
      </c>
      <c r="E3033" s="446" t="s">
        <v>142</v>
      </c>
      <c r="F3033" s="446" t="s">
        <v>671</v>
      </c>
      <c r="G3033" s="447">
        <v>3</v>
      </c>
      <c r="H3033" s="448">
        <v>3.42</v>
      </c>
      <c r="I3033" s="447">
        <v>10.26</v>
      </c>
      <c r="J3033" s="460">
        <v>3</v>
      </c>
      <c r="K3033" s="448">
        <v>0.19</v>
      </c>
      <c r="L3033" s="448">
        <v>0.57</v>
      </c>
      <c r="M3033" s="448">
        <f t="shared" si="94"/>
        <v>-9.69</v>
      </c>
      <c r="N3033" s="448">
        <f t="shared" si="95"/>
        <v>-94.44</v>
      </c>
      <c r="O3033" s="461"/>
    </row>
    <row r="3034" s="419" customFormat="1" customHeight="1" spans="1:15">
      <c r="A3034" s="443" t="s">
        <v>6746</v>
      </c>
      <c r="B3034" s="444" t="s">
        <v>6747</v>
      </c>
      <c r="C3034" s="445"/>
      <c r="D3034" s="446" t="s">
        <v>703</v>
      </c>
      <c r="E3034" s="446" t="s">
        <v>142</v>
      </c>
      <c r="F3034" s="446" t="s">
        <v>671</v>
      </c>
      <c r="G3034" s="447">
        <v>1</v>
      </c>
      <c r="H3034" s="448">
        <v>8200</v>
      </c>
      <c r="I3034" s="447">
        <v>8200</v>
      </c>
      <c r="J3034" s="460">
        <v>1</v>
      </c>
      <c r="K3034" s="448">
        <v>1436.64</v>
      </c>
      <c r="L3034" s="448">
        <v>1436.64</v>
      </c>
      <c r="M3034" s="448">
        <f t="shared" si="94"/>
        <v>-6763.36</v>
      </c>
      <c r="N3034" s="448">
        <f t="shared" si="95"/>
        <v>-82.48</v>
      </c>
      <c r="O3034" s="461"/>
    </row>
    <row r="3035" s="419" customFormat="1" customHeight="1" spans="1:15">
      <c r="A3035" s="443" t="s">
        <v>6748</v>
      </c>
      <c r="B3035" s="444" t="s">
        <v>6749</v>
      </c>
      <c r="C3035" s="445"/>
      <c r="D3035" s="446" t="s">
        <v>679</v>
      </c>
      <c r="E3035" s="446" t="s">
        <v>142</v>
      </c>
      <c r="F3035" s="446" t="s">
        <v>671</v>
      </c>
      <c r="G3035" s="447">
        <v>17</v>
      </c>
      <c r="H3035" s="448">
        <v>41.02</v>
      </c>
      <c r="I3035" s="447">
        <v>697.42</v>
      </c>
      <c r="J3035" s="460">
        <v>17</v>
      </c>
      <c r="K3035" s="448">
        <v>7.19</v>
      </c>
      <c r="L3035" s="448">
        <v>122.23</v>
      </c>
      <c r="M3035" s="448">
        <f t="shared" si="94"/>
        <v>-575.19</v>
      </c>
      <c r="N3035" s="448">
        <f t="shared" si="95"/>
        <v>-82.47</v>
      </c>
      <c r="O3035" s="461"/>
    </row>
    <row r="3036" s="419" customFormat="1" customHeight="1" spans="1:15">
      <c r="A3036" s="443" t="s">
        <v>6750</v>
      </c>
      <c r="B3036" s="444" t="s">
        <v>6751</v>
      </c>
      <c r="C3036" s="445"/>
      <c r="D3036" s="446" t="s">
        <v>679</v>
      </c>
      <c r="E3036" s="446" t="s">
        <v>667</v>
      </c>
      <c r="F3036" s="446" t="s">
        <v>671</v>
      </c>
      <c r="G3036" s="447">
        <v>98</v>
      </c>
      <c r="H3036" s="448">
        <v>132.31</v>
      </c>
      <c r="I3036" s="447">
        <v>12966.51</v>
      </c>
      <c r="J3036" s="460">
        <v>98</v>
      </c>
      <c r="K3036" s="448">
        <v>46.31</v>
      </c>
      <c r="L3036" s="448">
        <v>4538.38</v>
      </c>
      <c r="M3036" s="448">
        <f t="shared" si="94"/>
        <v>-8428.13</v>
      </c>
      <c r="N3036" s="448">
        <f t="shared" si="95"/>
        <v>-65</v>
      </c>
      <c r="O3036" s="461"/>
    </row>
    <row r="3037" s="419" customFormat="1" customHeight="1" spans="1:15">
      <c r="A3037" s="443" t="s">
        <v>6752</v>
      </c>
      <c r="B3037" s="444" t="s">
        <v>6753</v>
      </c>
      <c r="C3037" s="445"/>
      <c r="D3037" s="446" t="s">
        <v>679</v>
      </c>
      <c r="E3037" s="446" t="s">
        <v>667</v>
      </c>
      <c r="F3037" s="446" t="s">
        <v>671</v>
      </c>
      <c r="G3037" s="447">
        <v>62</v>
      </c>
      <c r="H3037" s="448">
        <v>86.73</v>
      </c>
      <c r="I3037" s="447">
        <v>5376.98</v>
      </c>
      <c r="J3037" s="460">
        <v>62</v>
      </c>
      <c r="K3037" s="448">
        <v>30.36</v>
      </c>
      <c r="L3037" s="448">
        <v>1882.32</v>
      </c>
      <c r="M3037" s="448">
        <f t="shared" si="94"/>
        <v>-3494.66</v>
      </c>
      <c r="N3037" s="448">
        <f t="shared" si="95"/>
        <v>-64.99</v>
      </c>
      <c r="O3037" s="461"/>
    </row>
    <row r="3038" s="419" customFormat="1" customHeight="1" spans="1:15">
      <c r="A3038" s="443" t="s">
        <v>6754</v>
      </c>
      <c r="B3038" s="444" t="s">
        <v>6755</v>
      </c>
      <c r="C3038" s="445"/>
      <c r="D3038" s="446" t="s">
        <v>679</v>
      </c>
      <c r="E3038" s="446" t="s">
        <v>142</v>
      </c>
      <c r="F3038" s="446" t="s">
        <v>671</v>
      </c>
      <c r="G3038" s="447">
        <v>88</v>
      </c>
      <c r="H3038" s="448">
        <v>34.9</v>
      </c>
      <c r="I3038" s="447">
        <v>3070.84</v>
      </c>
      <c r="J3038" s="460">
        <v>88</v>
      </c>
      <c r="K3038" s="448">
        <v>6.12</v>
      </c>
      <c r="L3038" s="448">
        <v>538.56</v>
      </c>
      <c r="M3038" s="448">
        <f t="shared" si="94"/>
        <v>-2532.28</v>
      </c>
      <c r="N3038" s="448">
        <f t="shared" si="95"/>
        <v>-82.46</v>
      </c>
      <c r="O3038" s="461"/>
    </row>
    <row r="3039" s="419" customFormat="1" customHeight="1" spans="1:15">
      <c r="A3039" s="443" t="s">
        <v>6756</v>
      </c>
      <c r="B3039" s="444" t="s">
        <v>6757</v>
      </c>
      <c r="C3039" s="445"/>
      <c r="D3039" s="446" t="s">
        <v>3127</v>
      </c>
      <c r="E3039" s="446" t="s">
        <v>142</v>
      </c>
      <c r="F3039" s="446" t="s">
        <v>671</v>
      </c>
      <c r="G3039" s="447">
        <v>2</v>
      </c>
      <c r="H3039" s="448">
        <v>111.11</v>
      </c>
      <c r="I3039" s="447">
        <v>222.22</v>
      </c>
      <c r="J3039" s="460">
        <v>2</v>
      </c>
      <c r="K3039" s="448">
        <v>19.47</v>
      </c>
      <c r="L3039" s="448">
        <v>38.94</v>
      </c>
      <c r="M3039" s="448">
        <f t="shared" si="94"/>
        <v>-183.28</v>
      </c>
      <c r="N3039" s="448">
        <f t="shared" si="95"/>
        <v>-82.48</v>
      </c>
      <c r="O3039" s="461"/>
    </row>
    <row r="3040" s="419" customFormat="1" customHeight="1" spans="1:15">
      <c r="A3040" s="443" t="s">
        <v>6758</v>
      </c>
      <c r="B3040" s="444" t="s">
        <v>6759</v>
      </c>
      <c r="C3040" s="445"/>
      <c r="D3040" s="446" t="s">
        <v>679</v>
      </c>
      <c r="E3040" s="446" t="s">
        <v>142</v>
      </c>
      <c r="F3040" s="446" t="s">
        <v>671</v>
      </c>
      <c r="G3040" s="447">
        <v>3</v>
      </c>
      <c r="H3040" s="448">
        <v>231.57</v>
      </c>
      <c r="I3040" s="447">
        <v>694.72</v>
      </c>
      <c r="J3040" s="460">
        <v>3</v>
      </c>
      <c r="K3040" s="448">
        <v>12.68</v>
      </c>
      <c r="L3040" s="448">
        <v>38.04</v>
      </c>
      <c r="M3040" s="448">
        <f t="shared" si="94"/>
        <v>-656.68</v>
      </c>
      <c r="N3040" s="448">
        <f t="shared" si="95"/>
        <v>-94.52</v>
      </c>
      <c r="O3040" s="461"/>
    </row>
    <row r="3041" s="419" customFormat="1" customHeight="1" spans="1:15">
      <c r="A3041" s="443" t="s">
        <v>6760</v>
      </c>
      <c r="B3041" s="444" t="s">
        <v>6761</v>
      </c>
      <c r="C3041" s="445"/>
      <c r="D3041" s="446" t="s">
        <v>679</v>
      </c>
      <c r="E3041" s="446" t="s">
        <v>142</v>
      </c>
      <c r="F3041" s="446" t="s">
        <v>671</v>
      </c>
      <c r="G3041" s="447">
        <v>4</v>
      </c>
      <c r="H3041" s="448">
        <v>159.99</v>
      </c>
      <c r="I3041" s="447">
        <v>639.94</v>
      </c>
      <c r="J3041" s="460">
        <v>4</v>
      </c>
      <c r="K3041" s="448">
        <v>8.76</v>
      </c>
      <c r="L3041" s="448">
        <v>35.04</v>
      </c>
      <c r="M3041" s="448">
        <f t="shared" si="94"/>
        <v>-604.9</v>
      </c>
      <c r="N3041" s="448">
        <f t="shared" si="95"/>
        <v>-94.52</v>
      </c>
      <c r="O3041" s="461"/>
    </row>
    <row r="3042" s="419" customFormat="1" customHeight="1" spans="1:15">
      <c r="A3042" s="443" t="s">
        <v>6762</v>
      </c>
      <c r="B3042" s="444" t="s">
        <v>6763</v>
      </c>
      <c r="C3042" s="445"/>
      <c r="D3042" s="446" t="s">
        <v>679</v>
      </c>
      <c r="E3042" s="446" t="s">
        <v>667</v>
      </c>
      <c r="F3042" s="446" t="s">
        <v>671</v>
      </c>
      <c r="G3042" s="447">
        <v>1</v>
      </c>
      <c r="H3042" s="448">
        <v>459.29</v>
      </c>
      <c r="I3042" s="447">
        <v>459.29</v>
      </c>
      <c r="J3042" s="460">
        <v>1</v>
      </c>
      <c r="K3042" s="448">
        <v>160.75</v>
      </c>
      <c r="L3042" s="448">
        <v>160.75</v>
      </c>
      <c r="M3042" s="448">
        <f t="shared" si="94"/>
        <v>-298.54</v>
      </c>
      <c r="N3042" s="448">
        <f t="shared" si="95"/>
        <v>-65</v>
      </c>
      <c r="O3042" s="461"/>
    </row>
    <row r="3043" s="419" customFormat="1" customHeight="1" spans="1:15">
      <c r="A3043" s="443" t="s">
        <v>6764</v>
      </c>
      <c r="B3043" s="444" t="s">
        <v>6765</v>
      </c>
      <c r="C3043" s="445"/>
      <c r="D3043" s="446" t="s">
        <v>679</v>
      </c>
      <c r="E3043" s="446" t="s">
        <v>142</v>
      </c>
      <c r="F3043" s="446" t="s">
        <v>671</v>
      </c>
      <c r="G3043" s="447">
        <v>10</v>
      </c>
      <c r="H3043" s="448">
        <v>12.82</v>
      </c>
      <c r="I3043" s="447">
        <v>128.21</v>
      </c>
      <c r="J3043" s="460">
        <v>10</v>
      </c>
      <c r="K3043" s="448">
        <v>0.7</v>
      </c>
      <c r="L3043" s="448">
        <v>7</v>
      </c>
      <c r="M3043" s="448">
        <f t="shared" si="94"/>
        <v>-121.21</v>
      </c>
      <c r="N3043" s="448">
        <f t="shared" si="95"/>
        <v>-94.54</v>
      </c>
      <c r="O3043" s="461"/>
    </row>
    <row r="3044" s="419" customFormat="1" customHeight="1" spans="1:15">
      <c r="A3044" s="443" t="s">
        <v>6766</v>
      </c>
      <c r="B3044" s="444" t="s">
        <v>6767</v>
      </c>
      <c r="C3044" s="445"/>
      <c r="D3044" s="446" t="s">
        <v>679</v>
      </c>
      <c r="E3044" s="446" t="s">
        <v>142</v>
      </c>
      <c r="F3044" s="446" t="s">
        <v>671</v>
      </c>
      <c r="G3044" s="447">
        <v>2</v>
      </c>
      <c r="H3044" s="448">
        <v>35.9</v>
      </c>
      <c r="I3044" s="447">
        <v>71.79</v>
      </c>
      <c r="J3044" s="460">
        <v>2</v>
      </c>
      <c r="K3044" s="448">
        <v>6.29</v>
      </c>
      <c r="L3044" s="448">
        <v>12.58</v>
      </c>
      <c r="M3044" s="448">
        <f t="shared" si="94"/>
        <v>-59.21</v>
      </c>
      <c r="N3044" s="448">
        <f t="shared" si="95"/>
        <v>-82.48</v>
      </c>
      <c r="O3044" s="461"/>
    </row>
    <row r="3045" s="419" customFormat="1" customHeight="1" spans="1:15">
      <c r="A3045" s="443" t="s">
        <v>6768</v>
      </c>
      <c r="B3045" s="444" t="s">
        <v>6769</v>
      </c>
      <c r="C3045" s="445"/>
      <c r="D3045" s="446" t="s">
        <v>679</v>
      </c>
      <c r="E3045" s="446" t="s">
        <v>142</v>
      </c>
      <c r="F3045" s="446" t="s">
        <v>671</v>
      </c>
      <c r="G3045" s="447">
        <v>4</v>
      </c>
      <c r="H3045" s="448">
        <v>124.79</v>
      </c>
      <c r="I3045" s="447">
        <v>499.15</v>
      </c>
      <c r="J3045" s="460">
        <v>4</v>
      </c>
      <c r="K3045" s="448">
        <v>21.86</v>
      </c>
      <c r="L3045" s="448">
        <v>87.44</v>
      </c>
      <c r="M3045" s="448">
        <f t="shared" si="94"/>
        <v>-411.71</v>
      </c>
      <c r="N3045" s="448">
        <f t="shared" si="95"/>
        <v>-82.48</v>
      </c>
      <c r="O3045" s="461"/>
    </row>
    <row r="3046" s="419" customFormat="1" customHeight="1" spans="1:15">
      <c r="A3046" s="443" t="s">
        <v>6770</v>
      </c>
      <c r="B3046" s="444" t="s">
        <v>6771</v>
      </c>
      <c r="C3046" s="445"/>
      <c r="D3046" s="446" t="s">
        <v>679</v>
      </c>
      <c r="E3046" s="446" t="s">
        <v>142</v>
      </c>
      <c r="F3046" s="446" t="s">
        <v>671</v>
      </c>
      <c r="G3046" s="447">
        <v>40</v>
      </c>
      <c r="H3046" s="448">
        <v>2.39</v>
      </c>
      <c r="I3046" s="447">
        <v>95.75</v>
      </c>
      <c r="J3046" s="460">
        <v>40</v>
      </c>
      <c r="K3046" s="448">
        <v>0.13</v>
      </c>
      <c r="L3046" s="448">
        <v>5.2</v>
      </c>
      <c r="M3046" s="448">
        <f t="shared" si="94"/>
        <v>-90.55</v>
      </c>
      <c r="N3046" s="448">
        <f t="shared" si="95"/>
        <v>-94.57</v>
      </c>
      <c r="O3046" s="461"/>
    </row>
    <row r="3047" s="419" customFormat="1" customHeight="1" spans="1:15">
      <c r="A3047" s="443" t="s">
        <v>6772</v>
      </c>
      <c r="B3047" s="444" t="s">
        <v>6773</v>
      </c>
      <c r="C3047" s="445"/>
      <c r="D3047" s="446" t="s">
        <v>679</v>
      </c>
      <c r="E3047" s="446" t="s">
        <v>142</v>
      </c>
      <c r="F3047" s="446" t="s">
        <v>671</v>
      </c>
      <c r="G3047" s="447">
        <v>1</v>
      </c>
      <c r="H3047" s="448">
        <v>72.65</v>
      </c>
      <c r="I3047" s="447">
        <v>72.65</v>
      </c>
      <c r="J3047" s="460">
        <v>1</v>
      </c>
      <c r="K3047" s="448">
        <v>3.98</v>
      </c>
      <c r="L3047" s="448">
        <v>3.98</v>
      </c>
      <c r="M3047" s="448">
        <f t="shared" si="94"/>
        <v>-68.67</v>
      </c>
      <c r="N3047" s="448">
        <f t="shared" si="95"/>
        <v>-94.52</v>
      </c>
      <c r="O3047" s="461"/>
    </row>
    <row r="3048" s="419" customFormat="1" customHeight="1" spans="1:15">
      <c r="A3048" s="443" t="s">
        <v>6774</v>
      </c>
      <c r="B3048" s="444" t="s">
        <v>6775</v>
      </c>
      <c r="C3048" s="445"/>
      <c r="D3048" s="446" t="s">
        <v>3075</v>
      </c>
      <c r="E3048" s="446" t="s">
        <v>142</v>
      </c>
      <c r="F3048" s="446" t="s">
        <v>671</v>
      </c>
      <c r="G3048" s="447">
        <v>6</v>
      </c>
      <c r="H3048" s="448">
        <v>72.65</v>
      </c>
      <c r="I3048" s="447">
        <v>435.9</v>
      </c>
      <c r="J3048" s="460">
        <v>6</v>
      </c>
      <c r="K3048" s="448">
        <v>12.73</v>
      </c>
      <c r="L3048" s="448">
        <v>76.38</v>
      </c>
      <c r="M3048" s="448">
        <f t="shared" si="94"/>
        <v>-359.52</v>
      </c>
      <c r="N3048" s="448">
        <f t="shared" si="95"/>
        <v>-82.48</v>
      </c>
      <c r="O3048" s="461"/>
    </row>
    <row r="3049" s="419" customFormat="1" customHeight="1" spans="1:15">
      <c r="A3049" s="443" t="s">
        <v>6776</v>
      </c>
      <c r="B3049" s="444" t="s">
        <v>6777</v>
      </c>
      <c r="C3049" s="445"/>
      <c r="D3049" s="446" t="s">
        <v>1934</v>
      </c>
      <c r="E3049" s="446" t="s">
        <v>667</v>
      </c>
      <c r="F3049" s="446" t="s">
        <v>671</v>
      </c>
      <c r="G3049" s="447">
        <v>10</v>
      </c>
      <c r="H3049" s="448">
        <v>48.67</v>
      </c>
      <c r="I3049" s="447">
        <v>486.73</v>
      </c>
      <c r="J3049" s="460">
        <v>10</v>
      </c>
      <c r="K3049" s="448">
        <v>17.03</v>
      </c>
      <c r="L3049" s="448">
        <v>170.3</v>
      </c>
      <c r="M3049" s="448">
        <f t="shared" si="94"/>
        <v>-316.43</v>
      </c>
      <c r="N3049" s="448">
        <f t="shared" si="95"/>
        <v>-65.01</v>
      </c>
      <c r="O3049" s="461"/>
    </row>
    <row r="3050" s="419" customFormat="1" customHeight="1" spans="1:15">
      <c r="A3050" s="443" t="s">
        <v>6778</v>
      </c>
      <c r="B3050" s="444" t="s">
        <v>6779</v>
      </c>
      <c r="C3050" s="445"/>
      <c r="D3050" s="446" t="s">
        <v>679</v>
      </c>
      <c r="E3050" s="446" t="s">
        <v>142</v>
      </c>
      <c r="F3050" s="446" t="s">
        <v>671</v>
      </c>
      <c r="G3050" s="447">
        <v>2</v>
      </c>
      <c r="H3050" s="448">
        <v>3</v>
      </c>
      <c r="I3050" s="447">
        <v>5.99</v>
      </c>
      <c r="J3050" s="460">
        <v>2</v>
      </c>
      <c r="K3050" s="448">
        <v>0.53</v>
      </c>
      <c r="L3050" s="448">
        <v>1.06</v>
      </c>
      <c r="M3050" s="448">
        <f t="shared" si="94"/>
        <v>-4.93</v>
      </c>
      <c r="N3050" s="448">
        <f t="shared" si="95"/>
        <v>-82.3</v>
      </c>
      <c r="O3050" s="461"/>
    </row>
    <row r="3051" s="419" customFormat="1" customHeight="1" spans="1:15">
      <c r="A3051" s="443" t="s">
        <v>6780</v>
      </c>
      <c r="B3051" s="444" t="s">
        <v>6781</v>
      </c>
      <c r="C3051" s="445"/>
      <c r="D3051" s="446" t="s">
        <v>679</v>
      </c>
      <c r="E3051" s="446" t="s">
        <v>142</v>
      </c>
      <c r="F3051" s="446" t="s">
        <v>671</v>
      </c>
      <c r="G3051" s="447">
        <v>48</v>
      </c>
      <c r="H3051" s="448">
        <v>13.68</v>
      </c>
      <c r="I3051" s="447">
        <v>656.4</v>
      </c>
      <c r="J3051" s="460">
        <v>48</v>
      </c>
      <c r="K3051" s="448">
        <v>2.4</v>
      </c>
      <c r="L3051" s="448">
        <v>115.2</v>
      </c>
      <c r="M3051" s="448">
        <f t="shared" si="94"/>
        <v>-541.2</v>
      </c>
      <c r="N3051" s="448">
        <f t="shared" si="95"/>
        <v>-82.45</v>
      </c>
      <c r="O3051" s="461"/>
    </row>
    <row r="3052" s="419" customFormat="1" customHeight="1" spans="1:15">
      <c r="A3052" s="443" t="s">
        <v>6782</v>
      </c>
      <c r="B3052" s="444" t="s">
        <v>6783</v>
      </c>
      <c r="C3052" s="445"/>
      <c r="D3052" s="446" t="s">
        <v>679</v>
      </c>
      <c r="E3052" s="446" t="s">
        <v>142</v>
      </c>
      <c r="F3052" s="446" t="s">
        <v>671</v>
      </c>
      <c r="G3052" s="447">
        <v>44</v>
      </c>
      <c r="H3052" s="448">
        <v>3.25</v>
      </c>
      <c r="I3052" s="447">
        <v>142.89</v>
      </c>
      <c r="J3052" s="460">
        <v>44</v>
      </c>
      <c r="K3052" s="448">
        <v>0.18</v>
      </c>
      <c r="L3052" s="448">
        <v>7.92</v>
      </c>
      <c r="M3052" s="448">
        <f t="shared" si="94"/>
        <v>-134.97</v>
      </c>
      <c r="N3052" s="448">
        <f t="shared" si="95"/>
        <v>-94.46</v>
      </c>
      <c r="O3052" s="461"/>
    </row>
    <row r="3053" s="419" customFormat="1" customHeight="1" spans="1:15">
      <c r="A3053" s="443" t="s">
        <v>6784</v>
      </c>
      <c r="B3053" s="444" t="s">
        <v>6785</v>
      </c>
      <c r="C3053" s="445"/>
      <c r="D3053" s="446" t="s">
        <v>684</v>
      </c>
      <c r="E3053" s="446" t="s">
        <v>142</v>
      </c>
      <c r="F3053" s="446" t="s">
        <v>671</v>
      </c>
      <c r="G3053" s="447">
        <v>2</v>
      </c>
      <c r="H3053" s="448">
        <v>70.8</v>
      </c>
      <c r="I3053" s="447">
        <v>141.59</v>
      </c>
      <c r="J3053" s="460">
        <v>2</v>
      </c>
      <c r="K3053" s="448">
        <v>3.88</v>
      </c>
      <c r="L3053" s="448">
        <v>7.76</v>
      </c>
      <c r="M3053" s="448">
        <f t="shared" si="94"/>
        <v>-133.83</v>
      </c>
      <c r="N3053" s="448">
        <f t="shared" si="95"/>
        <v>-94.52</v>
      </c>
      <c r="O3053" s="461"/>
    </row>
    <row r="3054" s="419" customFormat="1" customHeight="1" spans="1:15">
      <c r="A3054" s="443" t="s">
        <v>6786</v>
      </c>
      <c r="B3054" s="444" t="s">
        <v>6787</v>
      </c>
      <c r="C3054" s="445"/>
      <c r="D3054" s="446" t="s">
        <v>684</v>
      </c>
      <c r="E3054" s="446" t="s">
        <v>142</v>
      </c>
      <c r="F3054" s="446" t="s">
        <v>671</v>
      </c>
      <c r="G3054" s="447">
        <v>2</v>
      </c>
      <c r="H3054" s="448">
        <v>77.88</v>
      </c>
      <c r="I3054" s="447">
        <v>155.75</v>
      </c>
      <c r="J3054" s="460">
        <v>2</v>
      </c>
      <c r="K3054" s="448">
        <v>4.26</v>
      </c>
      <c r="L3054" s="448">
        <v>8.52</v>
      </c>
      <c r="M3054" s="448">
        <f t="shared" si="94"/>
        <v>-147.23</v>
      </c>
      <c r="N3054" s="448">
        <f t="shared" si="95"/>
        <v>-94.53</v>
      </c>
      <c r="O3054" s="461"/>
    </row>
    <row r="3055" s="419" customFormat="1" customHeight="1" spans="1:15">
      <c r="A3055" s="443" t="s">
        <v>6788</v>
      </c>
      <c r="B3055" s="444" t="s">
        <v>6789</v>
      </c>
      <c r="C3055" s="445"/>
      <c r="D3055" s="446" t="s">
        <v>684</v>
      </c>
      <c r="E3055" s="446" t="s">
        <v>142</v>
      </c>
      <c r="F3055" s="446" t="s">
        <v>671</v>
      </c>
      <c r="G3055" s="447">
        <v>2</v>
      </c>
      <c r="H3055" s="448">
        <v>92.92</v>
      </c>
      <c r="I3055" s="447">
        <v>185.84</v>
      </c>
      <c r="J3055" s="460">
        <v>2</v>
      </c>
      <c r="K3055" s="448">
        <v>5.09</v>
      </c>
      <c r="L3055" s="448">
        <v>10.18</v>
      </c>
      <c r="M3055" s="448">
        <f t="shared" si="94"/>
        <v>-175.66</v>
      </c>
      <c r="N3055" s="448">
        <f t="shared" si="95"/>
        <v>-94.52</v>
      </c>
      <c r="O3055" s="461"/>
    </row>
    <row r="3056" s="419" customFormat="1" customHeight="1" spans="1:15">
      <c r="A3056" s="443" t="s">
        <v>6790</v>
      </c>
      <c r="B3056" s="444" t="s">
        <v>6791</v>
      </c>
      <c r="C3056" s="445"/>
      <c r="D3056" s="446" t="s">
        <v>679</v>
      </c>
      <c r="E3056" s="446" t="s">
        <v>142</v>
      </c>
      <c r="F3056" s="446" t="s">
        <v>671</v>
      </c>
      <c r="G3056" s="447">
        <v>7</v>
      </c>
      <c r="H3056" s="448">
        <v>15.38</v>
      </c>
      <c r="I3056" s="447">
        <v>107.69</v>
      </c>
      <c r="J3056" s="460">
        <v>7</v>
      </c>
      <c r="K3056" s="448">
        <v>0.84</v>
      </c>
      <c r="L3056" s="448">
        <v>5.88</v>
      </c>
      <c r="M3056" s="448">
        <f t="shared" si="94"/>
        <v>-101.81</v>
      </c>
      <c r="N3056" s="448">
        <f t="shared" si="95"/>
        <v>-94.54</v>
      </c>
      <c r="O3056" s="461"/>
    </row>
    <row r="3057" s="419" customFormat="1" customHeight="1" spans="1:15">
      <c r="A3057" s="443" t="s">
        <v>6792</v>
      </c>
      <c r="B3057" s="444" t="s">
        <v>6793</v>
      </c>
      <c r="C3057" s="445"/>
      <c r="D3057" s="446" t="s">
        <v>679</v>
      </c>
      <c r="E3057" s="446" t="s">
        <v>685</v>
      </c>
      <c r="F3057" s="446" t="s">
        <v>671</v>
      </c>
      <c r="G3057" s="447">
        <v>154</v>
      </c>
      <c r="H3057" s="448">
        <v>5.67</v>
      </c>
      <c r="I3057" s="447">
        <v>872.69</v>
      </c>
      <c r="J3057" s="460">
        <v>154</v>
      </c>
      <c r="K3057" s="448">
        <v>0.62</v>
      </c>
      <c r="L3057" s="448">
        <v>95.48</v>
      </c>
      <c r="M3057" s="448">
        <f t="shared" si="94"/>
        <v>-777.21</v>
      </c>
      <c r="N3057" s="448">
        <f t="shared" si="95"/>
        <v>-89.06</v>
      </c>
      <c r="O3057" s="461"/>
    </row>
    <row r="3058" s="419" customFormat="1" customHeight="1" spans="1:15">
      <c r="A3058" s="443" t="s">
        <v>6794</v>
      </c>
      <c r="B3058" s="444" t="s">
        <v>6795</v>
      </c>
      <c r="C3058" s="445"/>
      <c r="D3058" s="446" t="s">
        <v>1934</v>
      </c>
      <c r="E3058" s="446" t="s">
        <v>685</v>
      </c>
      <c r="F3058" s="446" t="s">
        <v>671</v>
      </c>
      <c r="G3058" s="447">
        <v>15</v>
      </c>
      <c r="H3058" s="448">
        <v>42.09</v>
      </c>
      <c r="I3058" s="447">
        <v>631.41</v>
      </c>
      <c r="J3058" s="460">
        <v>15</v>
      </c>
      <c r="K3058" s="448">
        <v>2.29</v>
      </c>
      <c r="L3058" s="448">
        <v>34.35</v>
      </c>
      <c r="M3058" s="448">
        <f t="shared" si="94"/>
        <v>-597.06</v>
      </c>
      <c r="N3058" s="448">
        <f t="shared" si="95"/>
        <v>-94.56</v>
      </c>
      <c r="O3058" s="461"/>
    </row>
    <row r="3059" s="419" customFormat="1" customHeight="1" spans="1:15">
      <c r="A3059" s="443" t="s">
        <v>6796</v>
      </c>
      <c r="B3059" s="444" t="s">
        <v>6797</v>
      </c>
      <c r="C3059" s="445"/>
      <c r="D3059" s="446" t="s">
        <v>1934</v>
      </c>
      <c r="E3059" s="446" t="s">
        <v>685</v>
      </c>
      <c r="F3059" s="446" t="s">
        <v>671</v>
      </c>
      <c r="G3059" s="447">
        <v>12</v>
      </c>
      <c r="H3059" s="448">
        <v>30.94</v>
      </c>
      <c r="I3059" s="447">
        <v>371.25</v>
      </c>
      <c r="J3059" s="460">
        <v>12</v>
      </c>
      <c r="K3059" s="448">
        <v>1.68</v>
      </c>
      <c r="L3059" s="448">
        <v>20.16</v>
      </c>
      <c r="M3059" s="448">
        <f t="shared" si="94"/>
        <v>-351.09</v>
      </c>
      <c r="N3059" s="448">
        <f t="shared" si="95"/>
        <v>-94.57</v>
      </c>
      <c r="O3059" s="461"/>
    </row>
    <row r="3060" s="419" customFormat="1" customHeight="1" spans="1:15">
      <c r="A3060" s="443" t="s">
        <v>6798</v>
      </c>
      <c r="B3060" s="444" t="s">
        <v>6799</v>
      </c>
      <c r="C3060" s="445"/>
      <c r="D3060" s="446" t="s">
        <v>679</v>
      </c>
      <c r="E3060" s="446" t="s">
        <v>685</v>
      </c>
      <c r="F3060" s="446" t="s">
        <v>671</v>
      </c>
      <c r="G3060" s="447">
        <v>1</v>
      </c>
      <c r="H3060" s="448">
        <v>53.42</v>
      </c>
      <c r="I3060" s="447">
        <v>53.42</v>
      </c>
      <c r="J3060" s="460">
        <v>1</v>
      </c>
      <c r="K3060" s="448">
        <v>5.81</v>
      </c>
      <c r="L3060" s="448">
        <v>5.81</v>
      </c>
      <c r="M3060" s="448">
        <f t="shared" si="94"/>
        <v>-47.61</v>
      </c>
      <c r="N3060" s="448">
        <f t="shared" si="95"/>
        <v>-89.12</v>
      </c>
      <c r="O3060" s="461"/>
    </row>
    <row r="3061" s="419" customFormat="1" customHeight="1" spans="1:15">
      <c r="A3061" s="443" t="s">
        <v>6800</v>
      </c>
      <c r="B3061" s="444" t="s">
        <v>6801</v>
      </c>
      <c r="C3061" s="445"/>
      <c r="D3061" s="446" t="s">
        <v>679</v>
      </c>
      <c r="E3061" s="446" t="s">
        <v>685</v>
      </c>
      <c r="F3061" s="446" t="s">
        <v>671</v>
      </c>
      <c r="G3061" s="447">
        <v>1</v>
      </c>
      <c r="H3061" s="448">
        <v>155.01</v>
      </c>
      <c r="I3061" s="447">
        <v>155.01</v>
      </c>
      <c r="J3061" s="460">
        <v>1</v>
      </c>
      <c r="K3061" s="448">
        <v>16.87</v>
      </c>
      <c r="L3061" s="448">
        <v>16.87</v>
      </c>
      <c r="M3061" s="448">
        <f t="shared" si="94"/>
        <v>-138.14</v>
      </c>
      <c r="N3061" s="448">
        <f t="shared" si="95"/>
        <v>-89.12</v>
      </c>
      <c r="O3061" s="461"/>
    </row>
    <row r="3062" s="419" customFormat="1" customHeight="1" spans="1:15">
      <c r="A3062" s="443" t="s">
        <v>6802</v>
      </c>
      <c r="B3062" s="444" t="s">
        <v>6803</v>
      </c>
      <c r="C3062" s="445"/>
      <c r="D3062" s="446" t="s">
        <v>679</v>
      </c>
      <c r="E3062" s="446" t="s">
        <v>667</v>
      </c>
      <c r="F3062" s="446" t="s">
        <v>671</v>
      </c>
      <c r="G3062" s="447">
        <v>5</v>
      </c>
      <c r="H3062" s="448">
        <v>159.29</v>
      </c>
      <c r="I3062" s="447">
        <v>796.46</v>
      </c>
      <c r="J3062" s="460">
        <v>5</v>
      </c>
      <c r="K3062" s="448">
        <v>55.75</v>
      </c>
      <c r="L3062" s="448">
        <v>278.75</v>
      </c>
      <c r="M3062" s="448">
        <f t="shared" si="94"/>
        <v>-517.71</v>
      </c>
      <c r="N3062" s="448">
        <f t="shared" si="95"/>
        <v>-65</v>
      </c>
      <c r="O3062" s="461"/>
    </row>
    <row r="3063" s="419" customFormat="1" customHeight="1" spans="1:15">
      <c r="A3063" s="443" t="s">
        <v>6804</v>
      </c>
      <c r="B3063" s="444" t="s">
        <v>6805</v>
      </c>
      <c r="C3063" s="445"/>
      <c r="D3063" s="446" t="s">
        <v>679</v>
      </c>
      <c r="E3063" s="446" t="s">
        <v>685</v>
      </c>
      <c r="F3063" s="446" t="s">
        <v>671</v>
      </c>
      <c r="G3063" s="447">
        <v>3</v>
      </c>
      <c r="H3063" s="448">
        <v>130.77</v>
      </c>
      <c r="I3063" s="447">
        <v>392.3</v>
      </c>
      <c r="J3063" s="460">
        <v>3</v>
      </c>
      <c r="K3063" s="448">
        <v>14.23</v>
      </c>
      <c r="L3063" s="448">
        <v>42.69</v>
      </c>
      <c r="M3063" s="448">
        <f t="shared" si="94"/>
        <v>-349.61</v>
      </c>
      <c r="N3063" s="448">
        <f t="shared" si="95"/>
        <v>-89.12</v>
      </c>
      <c r="O3063" s="461"/>
    </row>
    <row r="3064" s="419" customFormat="1" customHeight="1" spans="1:15">
      <c r="A3064" s="443" t="s">
        <v>6806</v>
      </c>
      <c r="B3064" s="444" t="s">
        <v>6807</v>
      </c>
      <c r="C3064" s="445"/>
      <c r="D3064" s="446" t="s">
        <v>679</v>
      </c>
      <c r="E3064" s="446" t="s">
        <v>685</v>
      </c>
      <c r="F3064" s="446" t="s">
        <v>671</v>
      </c>
      <c r="G3064" s="447">
        <v>8</v>
      </c>
      <c r="H3064" s="448">
        <v>146.52</v>
      </c>
      <c r="I3064" s="447">
        <v>1172.13</v>
      </c>
      <c r="J3064" s="460">
        <v>8</v>
      </c>
      <c r="K3064" s="448">
        <v>15.94</v>
      </c>
      <c r="L3064" s="448">
        <v>127.52</v>
      </c>
      <c r="M3064" s="448">
        <f t="shared" si="94"/>
        <v>-1044.61</v>
      </c>
      <c r="N3064" s="448">
        <f t="shared" si="95"/>
        <v>-89.12</v>
      </c>
      <c r="O3064" s="461"/>
    </row>
    <row r="3065" s="419" customFormat="1" customHeight="1" spans="1:15">
      <c r="A3065" s="443" t="s">
        <v>6808</v>
      </c>
      <c r="B3065" s="444" t="s">
        <v>6809</v>
      </c>
      <c r="C3065" s="445"/>
      <c r="D3065" s="446" t="s">
        <v>679</v>
      </c>
      <c r="E3065" s="446" t="s">
        <v>685</v>
      </c>
      <c r="F3065" s="446" t="s">
        <v>671</v>
      </c>
      <c r="G3065" s="447">
        <v>1</v>
      </c>
      <c r="H3065" s="448">
        <v>70</v>
      </c>
      <c r="I3065" s="447">
        <v>70</v>
      </c>
      <c r="J3065" s="460">
        <v>1</v>
      </c>
      <c r="K3065" s="448">
        <v>7.62</v>
      </c>
      <c r="L3065" s="448">
        <v>7.62</v>
      </c>
      <c r="M3065" s="448">
        <f t="shared" si="94"/>
        <v>-62.38</v>
      </c>
      <c r="N3065" s="448">
        <f t="shared" si="95"/>
        <v>-89.11</v>
      </c>
      <c r="O3065" s="461"/>
    </row>
    <row r="3066" s="419" customFormat="1" customHeight="1" spans="1:15">
      <c r="A3066" s="443" t="s">
        <v>6810</v>
      </c>
      <c r="B3066" s="444" t="s">
        <v>6811</v>
      </c>
      <c r="C3066" s="445"/>
      <c r="D3066" s="446" t="s">
        <v>679</v>
      </c>
      <c r="E3066" s="446" t="s">
        <v>667</v>
      </c>
      <c r="F3066" s="446" t="s">
        <v>671</v>
      </c>
      <c r="G3066" s="447">
        <v>9</v>
      </c>
      <c r="H3066" s="448">
        <v>129.72</v>
      </c>
      <c r="I3066" s="447">
        <v>1167.5</v>
      </c>
      <c r="J3066" s="460">
        <v>9</v>
      </c>
      <c r="K3066" s="448">
        <v>45.4</v>
      </c>
      <c r="L3066" s="448">
        <v>408.6</v>
      </c>
      <c r="M3066" s="448">
        <f t="shared" si="94"/>
        <v>-758.9</v>
      </c>
      <c r="N3066" s="448">
        <f t="shared" si="95"/>
        <v>-65</v>
      </c>
      <c r="O3066" s="461"/>
    </row>
    <row r="3067" s="419" customFormat="1" customHeight="1" spans="1:15">
      <c r="A3067" s="443" t="s">
        <v>6812</v>
      </c>
      <c r="B3067" s="444" t="s">
        <v>6813</v>
      </c>
      <c r="C3067" s="445"/>
      <c r="D3067" s="446" t="s">
        <v>679</v>
      </c>
      <c r="E3067" s="446" t="s">
        <v>685</v>
      </c>
      <c r="F3067" s="446" t="s">
        <v>671</v>
      </c>
      <c r="G3067" s="447">
        <v>2</v>
      </c>
      <c r="H3067" s="448">
        <v>77.67</v>
      </c>
      <c r="I3067" s="447">
        <v>155.34</v>
      </c>
      <c r="J3067" s="460">
        <v>2</v>
      </c>
      <c r="K3067" s="448">
        <v>8.45</v>
      </c>
      <c r="L3067" s="448">
        <v>16.9</v>
      </c>
      <c r="M3067" s="448">
        <f t="shared" si="94"/>
        <v>-138.44</v>
      </c>
      <c r="N3067" s="448">
        <f t="shared" si="95"/>
        <v>-89.12</v>
      </c>
      <c r="O3067" s="461"/>
    </row>
    <row r="3068" s="419" customFormat="1" customHeight="1" spans="1:15">
      <c r="A3068" s="443" t="s">
        <v>6814</v>
      </c>
      <c r="B3068" s="444" t="s">
        <v>6815</v>
      </c>
      <c r="C3068" s="445"/>
      <c r="D3068" s="446" t="s">
        <v>679</v>
      </c>
      <c r="E3068" s="446" t="s">
        <v>685</v>
      </c>
      <c r="F3068" s="446" t="s">
        <v>671</v>
      </c>
      <c r="G3068" s="447">
        <v>26</v>
      </c>
      <c r="H3068" s="448">
        <v>40.77</v>
      </c>
      <c r="I3068" s="447">
        <v>1060.14</v>
      </c>
      <c r="J3068" s="460">
        <v>26</v>
      </c>
      <c r="K3068" s="448">
        <v>4.44</v>
      </c>
      <c r="L3068" s="448">
        <v>115.44</v>
      </c>
      <c r="M3068" s="448">
        <f t="shared" si="94"/>
        <v>-944.7</v>
      </c>
      <c r="N3068" s="448">
        <f t="shared" si="95"/>
        <v>-89.11</v>
      </c>
      <c r="O3068" s="461"/>
    </row>
    <row r="3069" s="419" customFormat="1" customHeight="1" spans="1:15">
      <c r="A3069" s="443" t="s">
        <v>6816</v>
      </c>
      <c r="B3069" s="444" t="s">
        <v>6817</v>
      </c>
      <c r="C3069" s="445"/>
      <c r="D3069" s="446" t="s">
        <v>679</v>
      </c>
      <c r="E3069" s="446" t="s">
        <v>685</v>
      </c>
      <c r="F3069" s="446" t="s">
        <v>671</v>
      </c>
      <c r="G3069" s="447">
        <v>2</v>
      </c>
      <c r="H3069" s="448">
        <v>100</v>
      </c>
      <c r="I3069" s="447">
        <v>200</v>
      </c>
      <c r="J3069" s="460">
        <v>2</v>
      </c>
      <c r="K3069" s="448">
        <v>10.88</v>
      </c>
      <c r="L3069" s="448">
        <v>21.76</v>
      </c>
      <c r="M3069" s="448">
        <f t="shared" si="94"/>
        <v>-178.24</v>
      </c>
      <c r="N3069" s="448">
        <f t="shared" si="95"/>
        <v>-89.12</v>
      </c>
      <c r="O3069" s="461"/>
    </row>
    <row r="3070" s="419" customFormat="1" customHeight="1" spans="1:15">
      <c r="A3070" s="443" t="s">
        <v>6818</v>
      </c>
      <c r="B3070" s="444" t="s">
        <v>6819</v>
      </c>
      <c r="C3070" s="445"/>
      <c r="D3070" s="446" t="s">
        <v>684</v>
      </c>
      <c r="E3070" s="446" t="s">
        <v>685</v>
      </c>
      <c r="F3070" s="446" t="s">
        <v>671</v>
      </c>
      <c r="G3070" s="447">
        <v>1</v>
      </c>
      <c r="H3070" s="448">
        <v>64.1</v>
      </c>
      <c r="I3070" s="447">
        <v>64.1</v>
      </c>
      <c r="J3070" s="460">
        <v>1</v>
      </c>
      <c r="K3070" s="448">
        <v>6.97</v>
      </c>
      <c r="L3070" s="448">
        <v>6.97</v>
      </c>
      <c r="M3070" s="448">
        <f t="shared" si="94"/>
        <v>-57.13</v>
      </c>
      <c r="N3070" s="448">
        <f t="shared" si="95"/>
        <v>-89.13</v>
      </c>
      <c r="O3070" s="461"/>
    </row>
    <row r="3071" s="419" customFormat="1" customHeight="1" spans="1:15">
      <c r="A3071" s="443" t="s">
        <v>6820</v>
      </c>
      <c r="B3071" s="444" t="s">
        <v>6821</v>
      </c>
      <c r="C3071" s="445"/>
      <c r="D3071" s="446" t="s">
        <v>1934</v>
      </c>
      <c r="E3071" s="446" t="s">
        <v>685</v>
      </c>
      <c r="F3071" s="446" t="s">
        <v>671</v>
      </c>
      <c r="G3071" s="447">
        <v>5.8</v>
      </c>
      <c r="H3071" s="448">
        <v>1114.82</v>
      </c>
      <c r="I3071" s="447">
        <v>6465.97</v>
      </c>
      <c r="J3071" s="460">
        <v>5.8</v>
      </c>
      <c r="K3071" s="448">
        <v>121.29</v>
      </c>
      <c r="L3071" s="448">
        <v>703.48</v>
      </c>
      <c r="M3071" s="448">
        <f t="shared" si="94"/>
        <v>-5762.49</v>
      </c>
      <c r="N3071" s="448">
        <f t="shared" si="95"/>
        <v>-89.12</v>
      </c>
      <c r="O3071" s="461"/>
    </row>
    <row r="3072" s="419" customFormat="1" customHeight="1" spans="1:15">
      <c r="A3072" s="443" t="s">
        <v>6822</v>
      </c>
      <c r="B3072" s="444" t="s">
        <v>6823</v>
      </c>
      <c r="C3072" s="445"/>
      <c r="D3072" s="446" t="s">
        <v>679</v>
      </c>
      <c r="E3072" s="446" t="s">
        <v>685</v>
      </c>
      <c r="F3072" s="446" t="s">
        <v>671</v>
      </c>
      <c r="G3072" s="447">
        <v>1</v>
      </c>
      <c r="H3072" s="448">
        <v>106.19</v>
      </c>
      <c r="I3072" s="447">
        <v>106.19</v>
      </c>
      <c r="J3072" s="460">
        <v>1</v>
      </c>
      <c r="K3072" s="448">
        <v>11.55</v>
      </c>
      <c r="L3072" s="448">
        <v>11.55</v>
      </c>
      <c r="M3072" s="448">
        <f t="shared" si="94"/>
        <v>-94.64</v>
      </c>
      <c r="N3072" s="448">
        <f t="shared" si="95"/>
        <v>-89.12</v>
      </c>
      <c r="O3072" s="461"/>
    </row>
    <row r="3073" s="419" customFormat="1" customHeight="1" spans="1:15">
      <c r="A3073" s="443" t="s">
        <v>6824</v>
      </c>
      <c r="B3073" s="444" t="s">
        <v>6825</v>
      </c>
      <c r="C3073" s="445"/>
      <c r="D3073" s="446" t="s">
        <v>703</v>
      </c>
      <c r="E3073" s="446" t="s">
        <v>685</v>
      </c>
      <c r="F3073" s="446" t="s">
        <v>671</v>
      </c>
      <c r="G3073" s="447">
        <v>1</v>
      </c>
      <c r="H3073" s="448">
        <v>117.95</v>
      </c>
      <c r="I3073" s="447">
        <v>117.95</v>
      </c>
      <c r="J3073" s="460">
        <v>1</v>
      </c>
      <c r="K3073" s="448">
        <v>12.83</v>
      </c>
      <c r="L3073" s="448">
        <v>12.83</v>
      </c>
      <c r="M3073" s="448">
        <f t="shared" si="94"/>
        <v>-105.12</v>
      </c>
      <c r="N3073" s="448">
        <f t="shared" si="95"/>
        <v>-89.12</v>
      </c>
      <c r="O3073" s="461"/>
    </row>
    <row r="3074" s="419" customFormat="1" customHeight="1" spans="1:15">
      <c r="A3074" s="443" t="s">
        <v>6826</v>
      </c>
      <c r="B3074" s="444" t="s">
        <v>6827</v>
      </c>
      <c r="C3074" s="445"/>
      <c r="D3074" s="446" t="s">
        <v>3075</v>
      </c>
      <c r="E3074" s="446" t="s">
        <v>685</v>
      </c>
      <c r="F3074" s="446" t="s">
        <v>671</v>
      </c>
      <c r="G3074" s="447">
        <v>5</v>
      </c>
      <c r="H3074" s="448">
        <v>183.76</v>
      </c>
      <c r="I3074" s="447">
        <v>918.81</v>
      </c>
      <c r="J3074" s="460">
        <v>5</v>
      </c>
      <c r="K3074" s="448">
        <v>19.99</v>
      </c>
      <c r="L3074" s="448">
        <v>99.95</v>
      </c>
      <c r="M3074" s="448">
        <f t="shared" si="94"/>
        <v>-818.86</v>
      </c>
      <c r="N3074" s="448">
        <f t="shared" si="95"/>
        <v>-89.12</v>
      </c>
      <c r="O3074" s="461"/>
    </row>
    <row r="3075" s="419" customFormat="1" customHeight="1" spans="1:15">
      <c r="A3075" s="443" t="s">
        <v>6828</v>
      </c>
      <c r="B3075" s="444" t="s">
        <v>6829</v>
      </c>
      <c r="C3075" s="445"/>
      <c r="D3075" s="446" t="s">
        <v>679</v>
      </c>
      <c r="E3075" s="446" t="s">
        <v>685</v>
      </c>
      <c r="F3075" s="446" t="s">
        <v>671</v>
      </c>
      <c r="G3075" s="447">
        <v>1</v>
      </c>
      <c r="H3075" s="448">
        <v>225.66</v>
      </c>
      <c r="I3075" s="447">
        <v>225.66</v>
      </c>
      <c r="J3075" s="460">
        <v>1</v>
      </c>
      <c r="K3075" s="448">
        <v>24.55</v>
      </c>
      <c r="L3075" s="448">
        <v>24.55</v>
      </c>
      <c r="M3075" s="448">
        <f t="shared" si="94"/>
        <v>-201.11</v>
      </c>
      <c r="N3075" s="448">
        <f t="shared" si="95"/>
        <v>-89.12</v>
      </c>
      <c r="O3075" s="461"/>
    </row>
    <row r="3076" s="419" customFormat="1" customHeight="1" spans="1:15">
      <c r="A3076" s="443" t="s">
        <v>6830</v>
      </c>
      <c r="B3076" s="444" t="s">
        <v>6831</v>
      </c>
      <c r="C3076" s="445"/>
      <c r="D3076" s="446" t="s">
        <v>679</v>
      </c>
      <c r="E3076" s="446" t="s">
        <v>685</v>
      </c>
      <c r="F3076" s="446" t="s">
        <v>671</v>
      </c>
      <c r="G3076" s="447">
        <v>1</v>
      </c>
      <c r="H3076" s="448">
        <v>615.38</v>
      </c>
      <c r="I3076" s="447">
        <v>615.38</v>
      </c>
      <c r="J3076" s="460">
        <v>1</v>
      </c>
      <c r="K3076" s="448">
        <v>66.95</v>
      </c>
      <c r="L3076" s="448">
        <v>66.95</v>
      </c>
      <c r="M3076" s="448">
        <f t="shared" si="94"/>
        <v>-548.43</v>
      </c>
      <c r="N3076" s="448">
        <f t="shared" si="95"/>
        <v>-89.12</v>
      </c>
      <c r="O3076" s="461"/>
    </row>
    <row r="3077" s="419" customFormat="1" customHeight="1" spans="1:15">
      <c r="A3077" s="443" t="s">
        <v>6832</v>
      </c>
      <c r="B3077" s="444" t="s">
        <v>6833</v>
      </c>
      <c r="C3077" s="445"/>
      <c r="D3077" s="446" t="s">
        <v>679</v>
      </c>
      <c r="E3077" s="446" t="s">
        <v>685</v>
      </c>
      <c r="F3077" s="446" t="s">
        <v>671</v>
      </c>
      <c r="G3077" s="447">
        <v>1</v>
      </c>
      <c r="H3077" s="448">
        <v>154.01</v>
      </c>
      <c r="I3077" s="447">
        <v>154.01</v>
      </c>
      <c r="J3077" s="460">
        <v>1</v>
      </c>
      <c r="K3077" s="448">
        <v>16.76</v>
      </c>
      <c r="L3077" s="448">
        <v>16.76</v>
      </c>
      <c r="M3077" s="448">
        <f t="shared" si="94"/>
        <v>-137.25</v>
      </c>
      <c r="N3077" s="448">
        <f t="shared" si="95"/>
        <v>-89.12</v>
      </c>
      <c r="O3077" s="461"/>
    </row>
    <row r="3078" s="419" customFormat="1" customHeight="1" spans="1:15">
      <c r="A3078" s="443" t="s">
        <v>6834</v>
      </c>
      <c r="B3078" s="444" t="s">
        <v>6835</v>
      </c>
      <c r="C3078" s="445"/>
      <c r="D3078" s="446" t="s">
        <v>703</v>
      </c>
      <c r="E3078" s="446" t="s">
        <v>685</v>
      </c>
      <c r="F3078" s="446" t="s">
        <v>671</v>
      </c>
      <c r="G3078" s="447">
        <v>1</v>
      </c>
      <c r="H3078" s="448">
        <v>58491.45</v>
      </c>
      <c r="I3078" s="447">
        <v>58491.45</v>
      </c>
      <c r="J3078" s="460">
        <v>1</v>
      </c>
      <c r="K3078" s="448">
        <v>6363.87</v>
      </c>
      <c r="L3078" s="448">
        <v>6363.87</v>
      </c>
      <c r="M3078" s="448">
        <f t="shared" si="94"/>
        <v>-52127.58</v>
      </c>
      <c r="N3078" s="448">
        <f t="shared" si="95"/>
        <v>-89.12</v>
      </c>
      <c r="O3078" s="461"/>
    </row>
    <row r="3079" s="419" customFormat="1" customHeight="1" spans="1:15">
      <c r="A3079" s="443" t="s">
        <v>6836</v>
      </c>
      <c r="B3079" s="444" t="s">
        <v>6837</v>
      </c>
      <c r="C3079" s="445"/>
      <c r="D3079" s="446" t="s">
        <v>679</v>
      </c>
      <c r="E3079" s="446" t="s">
        <v>685</v>
      </c>
      <c r="F3079" s="446" t="s">
        <v>671</v>
      </c>
      <c r="G3079" s="447">
        <v>1</v>
      </c>
      <c r="H3079" s="448">
        <v>6837.61</v>
      </c>
      <c r="I3079" s="447">
        <v>6837.61</v>
      </c>
      <c r="J3079" s="460">
        <v>1</v>
      </c>
      <c r="K3079" s="448">
        <v>743.93</v>
      </c>
      <c r="L3079" s="448">
        <v>743.93</v>
      </c>
      <c r="M3079" s="448">
        <f t="shared" si="94"/>
        <v>-6093.68</v>
      </c>
      <c r="N3079" s="448">
        <f t="shared" si="95"/>
        <v>-89.12</v>
      </c>
      <c r="O3079" s="461"/>
    </row>
    <row r="3080" s="419" customFormat="1" customHeight="1" spans="1:15">
      <c r="A3080" s="443" t="s">
        <v>6838</v>
      </c>
      <c r="B3080" s="444" t="s">
        <v>6839</v>
      </c>
      <c r="C3080" s="445"/>
      <c r="D3080" s="446" t="s">
        <v>2985</v>
      </c>
      <c r="E3080" s="446" t="s">
        <v>685</v>
      </c>
      <c r="F3080" s="446" t="s">
        <v>671</v>
      </c>
      <c r="G3080" s="447">
        <v>28</v>
      </c>
      <c r="H3080" s="448">
        <v>15.39</v>
      </c>
      <c r="I3080" s="447">
        <v>430.78</v>
      </c>
      <c r="J3080" s="460">
        <v>28</v>
      </c>
      <c r="K3080" s="448">
        <v>1.67</v>
      </c>
      <c r="L3080" s="448">
        <v>46.76</v>
      </c>
      <c r="M3080" s="448">
        <f t="shared" ref="M3080:M3143" si="96">L3080-I3080</f>
        <v>-384.02</v>
      </c>
      <c r="N3080" s="448">
        <f t="shared" ref="N3080:N3143" si="97">IF(I3080=0,0,ROUND(M3080/I3080*100,2))</f>
        <v>-89.15</v>
      </c>
      <c r="O3080" s="461"/>
    </row>
    <row r="3081" s="419" customFormat="1" customHeight="1" spans="1:15">
      <c r="A3081" s="443" t="s">
        <v>6840</v>
      </c>
      <c r="B3081" s="444" t="s">
        <v>6841</v>
      </c>
      <c r="C3081" s="445"/>
      <c r="D3081" s="446" t="s">
        <v>2985</v>
      </c>
      <c r="E3081" s="446" t="s">
        <v>685</v>
      </c>
      <c r="F3081" s="446" t="s">
        <v>671</v>
      </c>
      <c r="G3081" s="447">
        <v>1</v>
      </c>
      <c r="H3081" s="448">
        <v>155.44</v>
      </c>
      <c r="I3081" s="447">
        <v>155.44</v>
      </c>
      <c r="J3081" s="460">
        <v>1</v>
      </c>
      <c r="K3081" s="448">
        <v>16.91</v>
      </c>
      <c r="L3081" s="448">
        <v>16.91</v>
      </c>
      <c r="M3081" s="448">
        <f t="shared" si="96"/>
        <v>-138.53</v>
      </c>
      <c r="N3081" s="448">
        <f t="shared" si="97"/>
        <v>-89.12</v>
      </c>
      <c r="O3081" s="461"/>
    </row>
    <row r="3082" s="419" customFormat="1" customHeight="1" spans="1:15">
      <c r="A3082" s="443" t="s">
        <v>6842</v>
      </c>
      <c r="B3082" s="444" t="s">
        <v>6843</v>
      </c>
      <c r="C3082" s="445"/>
      <c r="D3082" s="446" t="s">
        <v>679</v>
      </c>
      <c r="E3082" s="446" t="s">
        <v>685</v>
      </c>
      <c r="F3082" s="446" t="s">
        <v>671</v>
      </c>
      <c r="G3082" s="447">
        <v>1</v>
      </c>
      <c r="H3082" s="448">
        <v>22222.22</v>
      </c>
      <c r="I3082" s="447">
        <v>22222.22</v>
      </c>
      <c r="J3082" s="460">
        <v>1</v>
      </c>
      <c r="K3082" s="448">
        <v>2417.78</v>
      </c>
      <c r="L3082" s="448">
        <v>2417.78</v>
      </c>
      <c r="M3082" s="448">
        <f t="shared" si="96"/>
        <v>-19804.44</v>
      </c>
      <c r="N3082" s="448">
        <f t="shared" si="97"/>
        <v>-89.12</v>
      </c>
      <c r="O3082" s="461"/>
    </row>
    <row r="3083" s="419" customFormat="1" customHeight="1" spans="1:15">
      <c r="A3083" s="443" t="s">
        <v>6844</v>
      </c>
      <c r="B3083" s="444" t="s">
        <v>6845</v>
      </c>
      <c r="C3083" s="445"/>
      <c r="D3083" s="446" t="s">
        <v>684</v>
      </c>
      <c r="E3083" s="446" t="s">
        <v>685</v>
      </c>
      <c r="F3083" s="446" t="s">
        <v>671</v>
      </c>
      <c r="G3083" s="447">
        <v>5</v>
      </c>
      <c r="H3083" s="448">
        <v>88.58</v>
      </c>
      <c r="I3083" s="447">
        <v>442.91</v>
      </c>
      <c r="J3083" s="460">
        <v>5</v>
      </c>
      <c r="K3083" s="448">
        <v>9.64</v>
      </c>
      <c r="L3083" s="448">
        <v>48.2</v>
      </c>
      <c r="M3083" s="448">
        <f t="shared" si="96"/>
        <v>-394.71</v>
      </c>
      <c r="N3083" s="448">
        <f t="shared" si="97"/>
        <v>-89.12</v>
      </c>
      <c r="O3083" s="461"/>
    </row>
    <row r="3084" s="419" customFormat="1" customHeight="1" spans="1:15">
      <c r="A3084" s="443" t="s">
        <v>6846</v>
      </c>
      <c r="B3084" s="444" t="s">
        <v>6847</v>
      </c>
      <c r="C3084" s="445"/>
      <c r="D3084" s="446" t="s">
        <v>703</v>
      </c>
      <c r="E3084" s="446" t="s">
        <v>685</v>
      </c>
      <c r="F3084" s="446" t="s">
        <v>671</v>
      </c>
      <c r="G3084" s="447">
        <v>1</v>
      </c>
      <c r="H3084" s="448">
        <v>551.28</v>
      </c>
      <c r="I3084" s="447">
        <v>551.28</v>
      </c>
      <c r="J3084" s="460">
        <v>1</v>
      </c>
      <c r="K3084" s="448">
        <v>59.98</v>
      </c>
      <c r="L3084" s="448">
        <v>59.98</v>
      </c>
      <c r="M3084" s="448">
        <f t="shared" si="96"/>
        <v>-491.3</v>
      </c>
      <c r="N3084" s="448">
        <f t="shared" si="97"/>
        <v>-89.12</v>
      </c>
      <c r="O3084" s="461"/>
    </row>
    <row r="3085" s="419" customFormat="1" customHeight="1" spans="1:15">
      <c r="A3085" s="443" t="s">
        <v>6848</v>
      </c>
      <c r="B3085" s="444" t="s">
        <v>6849</v>
      </c>
      <c r="C3085" s="445"/>
      <c r="D3085" s="446" t="s">
        <v>679</v>
      </c>
      <c r="E3085" s="446" t="s">
        <v>685</v>
      </c>
      <c r="F3085" s="446" t="s">
        <v>671</v>
      </c>
      <c r="G3085" s="447">
        <v>1</v>
      </c>
      <c r="H3085" s="448">
        <v>2456.41</v>
      </c>
      <c r="I3085" s="447">
        <v>2456.41</v>
      </c>
      <c r="J3085" s="460">
        <v>1</v>
      </c>
      <c r="K3085" s="448">
        <v>267.26</v>
      </c>
      <c r="L3085" s="448">
        <v>267.26</v>
      </c>
      <c r="M3085" s="448">
        <f t="shared" si="96"/>
        <v>-2189.15</v>
      </c>
      <c r="N3085" s="448">
        <f t="shared" si="97"/>
        <v>-89.12</v>
      </c>
      <c r="O3085" s="461"/>
    </row>
    <row r="3086" s="419" customFormat="1" customHeight="1" spans="1:15">
      <c r="A3086" s="443" t="s">
        <v>6850</v>
      </c>
      <c r="B3086" s="444" t="s">
        <v>6851</v>
      </c>
      <c r="C3086" s="445"/>
      <c r="D3086" s="446" t="s">
        <v>679</v>
      </c>
      <c r="E3086" s="446" t="s">
        <v>685</v>
      </c>
      <c r="F3086" s="446" t="s">
        <v>671</v>
      </c>
      <c r="G3086" s="447">
        <v>2</v>
      </c>
      <c r="H3086" s="448">
        <v>1612.82</v>
      </c>
      <c r="I3086" s="447">
        <v>3225.64</v>
      </c>
      <c r="J3086" s="460">
        <v>2</v>
      </c>
      <c r="K3086" s="448">
        <v>175.48</v>
      </c>
      <c r="L3086" s="448">
        <v>350.96</v>
      </c>
      <c r="M3086" s="448">
        <f t="shared" si="96"/>
        <v>-2874.68</v>
      </c>
      <c r="N3086" s="448">
        <f t="shared" si="97"/>
        <v>-89.12</v>
      </c>
      <c r="O3086" s="461"/>
    </row>
    <row r="3087" s="419" customFormat="1" customHeight="1" spans="1:15">
      <c r="A3087" s="443" t="s">
        <v>6852</v>
      </c>
      <c r="B3087" s="444" t="s">
        <v>6853</v>
      </c>
      <c r="C3087" s="445"/>
      <c r="D3087" s="446" t="s">
        <v>679</v>
      </c>
      <c r="E3087" s="446" t="s">
        <v>685</v>
      </c>
      <c r="F3087" s="446" t="s">
        <v>671</v>
      </c>
      <c r="G3087" s="447">
        <v>2</v>
      </c>
      <c r="H3087" s="448">
        <v>2553.85</v>
      </c>
      <c r="I3087" s="447">
        <v>5107.69</v>
      </c>
      <c r="J3087" s="460">
        <v>2</v>
      </c>
      <c r="K3087" s="448">
        <v>277.86</v>
      </c>
      <c r="L3087" s="448">
        <v>555.72</v>
      </c>
      <c r="M3087" s="448">
        <f t="shared" si="96"/>
        <v>-4551.97</v>
      </c>
      <c r="N3087" s="448">
        <f t="shared" si="97"/>
        <v>-89.12</v>
      </c>
      <c r="O3087" s="461"/>
    </row>
    <row r="3088" s="419" customFormat="1" customHeight="1" spans="1:15">
      <c r="A3088" s="443" t="s">
        <v>6854</v>
      </c>
      <c r="B3088" s="444" t="s">
        <v>6855</v>
      </c>
      <c r="C3088" s="445"/>
      <c r="D3088" s="446" t="s">
        <v>703</v>
      </c>
      <c r="E3088" s="446" t="s">
        <v>685</v>
      </c>
      <c r="F3088" s="446" t="s">
        <v>671</v>
      </c>
      <c r="G3088" s="447">
        <v>8</v>
      </c>
      <c r="H3088" s="448">
        <v>64.96</v>
      </c>
      <c r="I3088" s="447">
        <v>519.66</v>
      </c>
      <c r="J3088" s="460">
        <v>8</v>
      </c>
      <c r="K3088" s="448">
        <v>7.07</v>
      </c>
      <c r="L3088" s="448">
        <v>56.56</v>
      </c>
      <c r="M3088" s="448">
        <f t="shared" si="96"/>
        <v>-463.1</v>
      </c>
      <c r="N3088" s="448">
        <f t="shared" si="97"/>
        <v>-89.12</v>
      </c>
      <c r="O3088" s="461"/>
    </row>
    <row r="3089" s="419" customFormat="1" customHeight="1" spans="1:15">
      <c r="A3089" s="443" t="s">
        <v>6856</v>
      </c>
      <c r="B3089" s="444" t="s">
        <v>6857</v>
      </c>
      <c r="C3089" s="445"/>
      <c r="D3089" s="446" t="s">
        <v>679</v>
      </c>
      <c r="E3089" s="446" t="s">
        <v>685</v>
      </c>
      <c r="F3089" s="446" t="s">
        <v>671</v>
      </c>
      <c r="G3089" s="447">
        <v>2</v>
      </c>
      <c r="H3089" s="448">
        <v>421.37</v>
      </c>
      <c r="I3089" s="447">
        <v>842.74</v>
      </c>
      <c r="J3089" s="460">
        <v>2</v>
      </c>
      <c r="K3089" s="448">
        <v>45.85</v>
      </c>
      <c r="L3089" s="448">
        <v>91.7</v>
      </c>
      <c r="M3089" s="448">
        <f t="shared" si="96"/>
        <v>-751.04</v>
      </c>
      <c r="N3089" s="448">
        <f t="shared" si="97"/>
        <v>-89.12</v>
      </c>
      <c r="O3089" s="461"/>
    </row>
    <row r="3090" s="419" customFormat="1" customHeight="1" spans="1:15">
      <c r="A3090" s="443" t="s">
        <v>6858</v>
      </c>
      <c r="B3090" s="444" t="s">
        <v>6859</v>
      </c>
      <c r="C3090" s="445"/>
      <c r="D3090" s="446" t="s">
        <v>684</v>
      </c>
      <c r="E3090" s="446" t="s">
        <v>685</v>
      </c>
      <c r="F3090" s="446" t="s">
        <v>671</v>
      </c>
      <c r="G3090" s="447">
        <v>2</v>
      </c>
      <c r="H3090" s="448">
        <v>116.51</v>
      </c>
      <c r="I3090" s="447">
        <v>233.01</v>
      </c>
      <c r="J3090" s="460">
        <v>2</v>
      </c>
      <c r="K3090" s="448">
        <v>12.68</v>
      </c>
      <c r="L3090" s="448">
        <v>25.36</v>
      </c>
      <c r="M3090" s="448">
        <f t="shared" si="96"/>
        <v>-207.65</v>
      </c>
      <c r="N3090" s="448">
        <f t="shared" si="97"/>
        <v>-89.12</v>
      </c>
      <c r="O3090" s="461"/>
    </row>
    <row r="3091" s="419" customFormat="1" customHeight="1" spans="1:15">
      <c r="A3091" s="443" t="s">
        <v>6860</v>
      </c>
      <c r="B3091" s="444" t="s">
        <v>6861</v>
      </c>
      <c r="C3091" s="445"/>
      <c r="D3091" s="446" t="s">
        <v>679</v>
      </c>
      <c r="E3091" s="446" t="s">
        <v>667</v>
      </c>
      <c r="F3091" s="446" t="s">
        <v>671</v>
      </c>
      <c r="G3091" s="447">
        <v>6</v>
      </c>
      <c r="H3091" s="448">
        <v>168.14</v>
      </c>
      <c r="I3091" s="447">
        <v>1008.86</v>
      </c>
      <c r="J3091" s="460">
        <v>6</v>
      </c>
      <c r="K3091" s="448">
        <v>58.85</v>
      </c>
      <c r="L3091" s="448">
        <v>353.1</v>
      </c>
      <c r="M3091" s="448">
        <f t="shared" si="96"/>
        <v>-655.76</v>
      </c>
      <c r="N3091" s="448">
        <f t="shared" si="97"/>
        <v>-65</v>
      </c>
      <c r="O3091" s="461"/>
    </row>
    <row r="3092" s="419" customFormat="1" customHeight="1" spans="1:15">
      <c r="A3092" s="443" t="s">
        <v>6862</v>
      </c>
      <c r="B3092" s="444" t="s">
        <v>6863</v>
      </c>
      <c r="C3092" s="445"/>
      <c r="D3092" s="446" t="s">
        <v>679</v>
      </c>
      <c r="E3092" s="446" t="s">
        <v>685</v>
      </c>
      <c r="F3092" s="446" t="s">
        <v>671</v>
      </c>
      <c r="G3092" s="447">
        <v>2</v>
      </c>
      <c r="H3092" s="448">
        <v>15.39</v>
      </c>
      <c r="I3092" s="447">
        <v>30.78</v>
      </c>
      <c r="J3092" s="460">
        <v>2</v>
      </c>
      <c r="K3092" s="448">
        <v>1.67</v>
      </c>
      <c r="L3092" s="448">
        <v>3.34</v>
      </c>
      <c r="M3092" s="448">
        <f t="shared" si="96"/>
        <v>-27.44</v>
      </c>
      <c r="N3092" s="448">
        <f t="shared" si="97"/>
        <v>-89.15</v>
      </c>
      <c r="O3092" s="461"/>
    </row>
    <row r="3093" s="419" customFormat="1" customHeight="1" spans="1:15">
      <c r="A3093" s="443" t="s">
        <v>6864</v>
      </c>
      <c r="B3093" s="444" t="s">
        <v>6865</v>
      </c>
      <c r="C3093" s="445"/>
      <c r="D3093" s="446" t="s">
        <v>679</v>
      </c>
      <c r="E3093" s="446" t="s">
        <v>685</v>
      </c>
      <c r="F3093" s="446" t="s">
        <v>671</v>
      </c>
      <c r="G3093" s="447">
        <v>4</v>
      </c>
      <c r="H3093" s="448">
        <v>15.05</v>
      </c>
      <c r="I3093" s="447">
        <v>60.2</v>
      </c>
      <c r="J3093" s="460">
        <v>4</v>
      </c>
      <c r="K3093" s="448">
        <v>1.64</v>
      </c>
      <c r="L3093" s="448">
        <v>6.56</v>
      </c>
      <c r="M3093" s="448">
        <f t="shared" si="96"/>
        <v>-53.64</v>
      </c>
      <c r="N3093" s="448">
        <f t="shared" si="97"/>
        <v>-89.1</v>
      </c>
      <c r="O3093" s="461"/>
    </row>
    <row r="3094" s="419" customFormat="1" customHeight="1" spans="1:15">
      <c r="A3094" s="443" t="s">
        <v>6866</v>
      </c>
      <c r="B3094" s="444" t="s">
        <v>6867</v>
      </c>
      <c r="C3094" s="445"/>
      <c r="D3094" s="446" t="s">
        <v>679</v>
      </c>
      <c r="E3094" s="446" t="s">
        <v>685</v>
      </c>
      <c r="F3094" s="446" t="s">
        <v>671</v>
      </c>
      <c r="G3094" s="447">
        <v>1</v>
      </c>
      <c r="H3094" s="448">
        <v>392.4</v>
      </c>
      <c r="I3094" s="447">
        <v>392.4</v>
      </c>
      <c r="J3094" s="460">
        <v>1</v>
      </c>
      <c r="K3094" s="448">
        <v>42.69</v>
      </c>
      <c r="L3094" s="448">
        <v>42.69</v>
      </c>
      <c r="M3094" s="448">
        <f t="shared" si="96"/>
        <v>-349.71</v>
      </c>
      <c r="N3094" s="448">
        <f t="shared" si="97"/>
        <v>-89.12</v>
      </c>
      <c r="O3094" s="461"/>
    </row>
    <row r="3095" s="419" customFormat="1" customHeight="1" spans="1:15">
      <c r="A3095" s="443" t="s">
        <v>6868</v>
      </c>
      <c r="B3095" s="444" t="s">
        <v>6869</v>
      </c>
      <c r="C3095" s="445"/>
      <c r="D3095" s="446" t="s">
        <v>2985</v>
      </c>
      <c r="E3095" s="446" t="s">
        <v>685</v>
      </c>
      <c r="F3095" s="446" t="s">
        <v>671</v>
      </c>
      <c r="G3095" s="447">
        <v>2</v>
      </c>
      <c r="H3095" s="448">
        <v>464</v>
      </c>
      <c r="I3095" s="447">
        <v>928</v>
      </c>
      <c r="J3095" s="460">
        <v>2</v>
      </c>
      <c r="K3095" s="448">
        <v>50.48</v>
      </c>
      <c r="L3095" s="448">
        <v>100.96</v>
      </c>
      <c r="M3095" s="448">
        <f t="shared" si="96"/>
        <v>-827.04</v>
      </c>
      <c r="N3095" s="448">
        <f t="shared" si="97"/>
        <v>-89.12</v>
      </c>
      <c r="O3095" s="461"/>
    </row>
    <row r="3096" s="419" customFormat="1" customHeight="1" spans="1:15">
      <c r="A3096" s="443" t="s">
        <v>6870</v>
      </c>
      <c r="B3096" s="444" t="s">
        <v>6871</v>
      </c>
      <c r="C3096" s="445"/>
      <c r="D3096" s="446" t="s">
        <v>698</v>
      </c>
      <c r="E3096" s="446" t="s">
        <v>685</v>
      </c>
      <c r="F3096" s="446" t="s">
        <v>671</v>
      </c>
      <c r="G3096" s="447">
        <v>1</v>
      </c>
      <c r="H3096" s="448">
        <v>4358.97</v>
      </c>
      <c r="I3096" s="447">
        <v>4358.97</v>
      </c>
      <c r="J3096" s="460">
        <v>1</v>
      </c>
      <c r="K3096" s="448">
        <v>474.26</v>
      </c>
      <c r="L3096" s="448">
        <v>474.26</v>
      </c>
      <c r="M3096" s="448">
        <f t="shared" si="96"/>
        <v>-3884.71</v>
      </c>
      <c r="N3096" s="448">
        <f t="shared" si="97"/>
        <v>-89.12</v>
      </c>
      <c r="O3096" s="461"/>
    </row>
    <row r="3097" s="419" customFormat="1" customHeight="1" spans="1:15">
      <c r="A3097" s="443" t="s">
        <v>6872</v>
      </c>
      <c r="B3097" s="444" t="s">
        <v>6873</v>
      </c>
      <c r="C3097" s="445"/>
      <c r="D3097" s="446" t="s">
        <v>684</v>
      </c>
      <c r="E3097" s="446" t="s">
        <v>685</v>
      </c>
      <c r="F3097" s="446" t="s">
        <v>671</v>
      </c>
      <c r="G3097" s="447">
        <v>3</v>
      </c>
      <c r="H3097" s="448">
        <v>14.59</v>
      </c>
      <c r="I3097" s="447">
        <v>43.77</v>
      </c>
      <c r="J3097" s="460">
        <v>3</v>
      </c>
      <c r="K3097" s="448">
        <v>1.59</v>
      </c>
      <c r="L3097" s="448">
        <v>4.77</v>
      </c>
      <c r="M3097" s="448">
        <f t="shared" si="96"/>
        <v>-39</v>
      </c>
      <c r="N3097" s="448">
        <f t="shared" si="97"/>
        <v>-89.1</v>
      </c>
      <c r="O3097" s="461"/>
    </row>
    <row r="3098" s="419" customFormat="1" customHeight="1" spans="1:15">
      <c r="A3098" s="443" t="s">
        <v>6874</v>
      </c>
      <c r="B3098" s="444" t="s">
        <v>6875</v>
      </c>
      <c r="C3098" s="445"/>
      <c r="D3098" s="446" t="s">
        <v>679</v>
      </c>
      <c r="E3098" s="446" t="s">
        <v>685</v>
      </c>
      <c r="F3098" s="446" t="s">
        <v>671</v>
      </c>
      <c r="G3098" s="447">
        <v>10</v>
      </c>
      <c r="H3098" s="448">
        <v>48.55</v>
      </c>
      <c r="I3098" s="447">
        <v>485.47</v>
      </c>
      <c r="J3098" s="460">
        <v>10</v>
      </c>
      <c r="K3098" s="448">
        <v>5.28</v>
      </c>
      <c r="L3098" s="448">
        <v>52.8</v>
      </c>
      <c r="M3098" s="448">
        <f t="shared" si="96"/>
        <v>-432.67</v>
      </c>
      <c r="N3098" s="448">
        <f t="shared" si="97"/>
        <v>-89.12</v>
      </c>
      <c r="O3098" s="461"/>
    </row>
    <row r="3099" s="419" customFormat="1" customHeight="1" spans="1:15">
      <c r="A3099" s="443" t="s">
        <v>6876</v>
      </c>
      <c r="B3099" s="444" t="s">
        <v>6877</v>
      </c>
      <c r="C3099" s="445"/>
      <c r="D3099" s="446" t="s">
        <v>679</v>
      </c>
      <c r="E3099" s="446" t="s">
        <v>685</v>
      </c>
      <c r="F3099" s="446" t="s">
        <v>671</v>
      </c>
      <c r="G3099" s="447">
        <v>1</v>
      </c>
      <c r="H3099" s="448">
        <v>43.69</v>
      </c>
      <c r="I3099" s="447">
        <v>43.69</v>
      </c>
      <c r="J3099" s="460">
        <v>1</v>
      </c>
      <c r="K3099" s="448">
        <v>4.75</v>
      </c>
      <c r="L3099" s="448">
        <v>4.75</v>
      </c>
      <c r="M3099" s="448">
        <f t="shared" si="96"/>
        <v>-38.94</v>
      </c>
      <c r="N3099" s="448">
        <f t="shared" si="97"/>
        <v>-89.13</v>
      </c>
      <c r="O3099" s="461"/>
    </row>
    <row r="3100" s="419" customFormat="1" customHeight="1" spans="1:15">
      <c r="A3100" s="443" t="s">
        <v>6878</v>
      </c>
      <c r="B3100" s="444" t="s">
        <v>6879</v>
      </c>
      <c r="C3100" s="445"/>
      <c r="D3100" s="446" t="s">
        <v>679</v>
      </c>
      <c r="E3100" s="446" t="s">
        <v>685</v>
      </c>
      <c r="F3100" s="446" t="s">
        <v>671</v>
      </c>
      <c r="G3100" s="447">
        <v>7</v>
      </c>
      <c r="H3100" s="448">
        <v>43.69</v>
      </c>
      <c r="I3100" s="447">
        <v>305.82</v>
      </c>
      <c r="J3100" s="460">
        <v>7</v>
      </c>
      <c r="K3100" s="448">
        <v>4.75</v>
      </c>
      <c r="L3100" s="448">
        <v>33.25</v>
      </c>
      <c r="M3100" s="448">
        <f t="shared" si="96"/>
        <v>-272.57</v>
      </c>
      <c r="N3100" s="448">
        <f t="shared" si="97"/>
        <v>-89.13</v>
      </c>
      <c r="O3100" s="461"/>
    </row>
    <row r="3101" s="419" customFormat="1" customHeight="1" spans="1:15">
      <c r="A3101" s="443" t="s">
        <v>6880</v>
      </c>
      <c r="B3101" s="444" t="s">
        <v>6881</v>
      </c>
      <c r="C3101" s="445"/>
      <c r="D3101" s="446" t="s">
        <v>679</v>
      </c>
      <c r="E3101" s="446" t="s">
        <v>685</v>
      </c>
      <c r="F3101" s="446" t="s">
        <v>671</v>
      </c>
      <c r="G3101" s="447">
        <v>6</v>
      </c>
      <c r="H3101" s="448">
        <v>37.87</v>
      </c>
      <c r="I3101" s="447">
        <v>227.19</v>
      </c>
      <c r="J3101" s="460">
        <v>6</v>
      </c>
      <c r="K3101" s="448">
        <v>4.12</v>
      </c>
      <c r="L3101" s="448">
        <v>24.72</v>
      </c>
      <c r="M3101" s="448">
        <f t="shared" si="96"/>
        <v>-202.47</v>
      </c>
      <c r="N3101" s="448">
        <f t="shared" si="97"/>
        <v>-89.12</v>
      </c>
      <c r="O3101" s="461"/>
    </row>
    <row r="3102" s="419" customFormat="1" customHeight="1" spans="1:15">
      <c r="A3102" s="443" t="s">
        <v>6882</v>
      </c>
      <c r="B3102" s="444" t="s">
        <v>6883</v>
      </c>
      <c r="C3102" s="445"/>
      <c r="D3102" s="446" t="s">
        <v>679</v>
      </c>
      <c r="E3102" s="446" t="s">
        <v>685</v>
      </c>
      <c r="F3102" s="446" t="s">
        <v>671</v>
      </c>
      <c r="G3102" s="447">
        <v>27</v>
      </c>
      <c r="H3102" s="448">
        <v>296.12</v>
      </c>
      <c r="I3102" s="447">
        <v>7995.15</v>
      </c>
      <c r="J3102" s="460">
        <v>27</v>
      </c>
      <c r="K3102" s="448">
        <v>32.22</v>
      </c>
      <c r="L3102" s="448">
        <v>869.94</v>
      </c>
      <c r="M3102" s="448">
        <f t="shared" si="96"/>
        <v>-7125.21</v>
      </c>
      <c r="N3102" s="448">
        <f t="shared" si="97"/>
        <v>-89.12</v>
      </c>
      <c r="O3102" s="461"/>
    </row>
    <row r="3103" s="419" customFormat="1" customHeight="1" spans="1:15">
      <c r="A3103" s="443" t="s">
        <v>6884</v>
      </c>
      <c r="B3103" s="444" t="s">
        <v>6885</v>
      </c>
      <c r="C3103" s="445"/>
      <c r="D3103" s="446" t="s">
        <v>679</v>
      </c>
      <c r="E3103" s="446" t="s">
        <v>685</v>
      </c>
      <c r="F3103" s="446" t="s">
        <v>671</v>
      </c>
      <c r="G3103" s="447">
        <v>3</v>
      </c>
      <c r="H3103" s="448">
        <v>488.89</v>
      </c>
      <c r="I3103" s="447">
        <v>1466.67</v>
      </c>
      <c r="J3103" s="460">
        <v>3</v>
      </c>
      <c r="K3103" s="448">
        <v>53.19</v>
      </c>
      <c r="L3103" s="448">
        <v>159.57</v>
      </c>
      <c r="M3103" s="448">
        <f t="shared" si="96"/>
        <v>-1307.1</v>
      </c>
      <c r="N3103" s="448">
        <f t="shared" si="97"/>
        <v>-89.12</v>
      </c>
      <c r="O3103" s="461"/>
    </row>
    <row r="3104" s="419" customFormat="1" customHeight="1" spans="1:15">
      <c r="A3104" s="443" t="s">
        <v>6886</v>
      </c>
      <c r="B3104" s="444" t="s">
        <v>6887</v>
      </c>
      <c r="C3104" s="445"/>
      <c r="D3104" s="446" t="s">
        <v>679</v>
      </c>
      <c r="E3104" s="446" t="s">
        <v>685</v>
      </c>
      <c r="F3104" s="446" t="s">
        <v>671</v>
      </c>
      <c r="G3104" s="447">
        <v>10</v>
      </c>
      <c r="H3104" s="448">
        <v>20.52</v>
      </c>
      <c r="I3104" s="447">
        <v>205.15</v>
      </c>
      <c r="J3104" s="460">
        <v>10</v>
      </c>
      <c r="K3104" s="448">
        <v>2.23</v>
      </c>
      <c r="L3104" s="448">
        <v>22.3</v>
      </c>
      <c r="M3104" s="448">
        <f t="shared" si="96"/>
        <v>-182.85</v>
      </c>
      <c r="N3104" s="448">
        <f t="shared" si="97"/>
        <v>-89.13</v>
      </c>
      <c r="O3104" s="461"/>
    </row>
    <row r="3105" s="419" customFormat="1" customHeight="1" spans="1:15">
      <c r="A3105" s="443" t="s">
        <v>6888</v>
      </c>
      <c r="B3105" s="444" t="s">
        <v>6889</v>
      </c>
      <c r="C3105" s="445"/>
      <c r="D3105" s="446" t="s">
        <v>679</v>
      </c>
      <c r="E3105" s="446" t="s">
        <v>685</v>
      </c>
      <c r="F3105" s="446" t="s">
        <v>671</v>
      </c>
      <c r="G3105" s="447">
        <v>11</v>
      </c>
      <c r="H3105" s="448">
        <v>15.38</v>
      </c>
      <c r="I3105" s="447">
        <v>169.23</v>
      </c>
      <c r="J3105" s="460">
        <v>11</v>
      </c>
      <c r="K3105" s="448">
        <v>1.67</v>
      </c>
      <c r="L3105" s="448">
        <v>18.37</v>
      </c>
      <c r="M3105" s="448">
        <f t="shared" si="96"/>
        <v>-150.86</v>
      </c>
      <c r="N3105" s="448">
        <f t="shared" si="97"/>
        <v>-89.14</v>
      </c>
      <c r="O3105" s="461"/>
    </row>
    <row r="3106" s="419" customFormat="1" customHeight="1" spans="1:15">
      <c r="A3106" s="443" t="s">
        <v>6890</v>
      </c>
      <c r="B3106" s="444" t="s">
        <v>6891</v>
      </c>
      <c r="C3106" s="445"/>
      <c r="D3106" s="446" t="s">
        <v>679</v>
      </c>
      <c r="E3106" s="446" t="s">
        <v>667</v>
      </c>
      <c r="F3106" s="446" t="s">
        <v>671</v>
      </c>
      <c r="G3106" s="447">
        <v>1</v>
      </c>
      <c r="H3106" s="448">
        <v>115.04</v>
      </c>
      <c r="I3106" s="447">
        <v>115.04</v>
      </c>
      <c r="J3106" s="460">
        <v>1</v>
      </c>
      <c r="K3106" s="448">
        <v>40.26</v>
      </c>
      <c r="L3106" s="448">
        <v>40.26</v>
      </c>
      <c r="M3106" s="448">
        <f t="shared" si="96"/>
        <v>-74.78</v>
      </c>
      <c r="N3106" s="448">
        <f t="shared" si="97"/>
        <v>-65</v>
      </c>
      <c r="O3106" s="461"/>
    </row>
    <row r="3107" s="419" customFormat="1" customHeight="1" spans="1:15">
      <c r="A3107" s="443" t="s">
        <v>6892</v>
      </c>
      <c r="B3107" s="444" t="s">
        <v>6893</v>
      </c>
      <c r="C3107" s="445"/>
      <c r="D3107" s="446" t="s">
        <v>679</v>
      </c>
      <c r="E3107" s="446" t="s">
        <v>667</v>
      </c>
      <c r="F3107" s="446" t="s">
        <v>671</v>
      </c>
      <c r="G3107" s="447">
        <v>3</v>
      </c>
      <c r="H3107" s="448">
        <v>115.04</v>
      </c>
      <c r="I3107" s="447">
        <v>345.13</v>
      </c>
      <c r="J3107" s="460">
        <v>3</v>
      </c>
      <c r="K3107" s="448">
        <v>40.26</v>
      </c>
      <c r="L3107" s="448">
        <v>120.78</v>
      </c>
      <c r="M3107" s="448">
        <f t="shared" si="96"/>
        <v>-224.35</v>
      </c>
      <c r="N3107" s="448">
        <f t="shared" si="97"/>
        <v>-65</v>
      </c>
      <c r="O3107" s="461"/>
    </row>
    <row r="3108" s="419" customFormat="1" customHeight="1" spans="1:15">
      <c r="A3108" s="443" t="s">
        <v>6894</v>
      </c>
      <c r="B3108" s="444" t="s">
        <v>6895</v>
      </c>
      <c r="C3108" s="445"/>
      <c r="D3108" s="446" t="s">
        <v>679</v>
      </c>
      <c r="E3108" s="446" t="s">
        <v>685</v>
      </c>
      <c r="F3108" s="446" t="s">
        <v>671</v>
      </c>
      <c r="G3108" s="447">
        <v>5</v>
      </c>
      <c r="H3108" s="448">
        <v>205.64</v>
      </c>
      <c r="I3108" s="447">
        <v>1028.18</v>
      </c>
      <c r="J3108" s="460">
        <v>5</v>
      </c>
      <c r="K3108" s="448">
        <v>22.37</v>
      </c>
      <c r="L3108" s="448">
        <v>111.85</v>
      </c>
      <c r="M3108" s="448">
        <f t="shared" si="96"/>
        <v>-916.33</v>
      </c>
      <c r="N3108" s="448">
        <f t="shared" si="97"/>
        <v>-89.12</v>
      </c>
      <c r="O3108" s="461"/>
    </row>
    <row r="3109" s="419" customFormat="1" customHeight="1" spans="1:15">
      <c r="A3109" s="443" t="s">
        <v>6896</v>
      </c>
      <c r="B3109" s="444" t="s">
        <v>6897</v>
      </c>
      <c r="C3109" s="445"/>
      <c r="D3109" s="446" t="s">
        <v>679</v>
      </c>
      <c r="E3109" s="446" t="s">
        <v>70</v>
      </c>
      <c r="F3109" s="446" t="s">
        <v>671</v>
      </c>
      <c r="G3109" s="447">
        <v>2</v>
      </c>
      <c r="H3109" s="448">
        <v>739.32</v>
      </c>
      <c r="I3109" s="447">
        <v>1478.63</v>
      </c>
      <c r="J3109" s="460">
        <v>2</v>
      </c>
      <c r="K3109" s="448">
        <v>172.08</v>
      </c>
      <c r="L3109" s="448">
        <v>344.16</v>
      </c>
      <c r="M3109" s="448">
        <f t="shared" si="96"/>
        <v>-1134.47</v>
      </c>
      <c r="N3109" s="448">
        <f t="shared" si="97"/>
        <v>-76.72</v>
      </c>
      <c r="O3109" s="461"/>
    </row>
    <row r="3110" s="419" customFormat="1" customHeight="1" spans="1:15">
      <c r="A3110" s="443" t="s">
        <v>6898</v>
      </c>
      <c r="B3110" s="444" t="s">
        <v>6899</v>
      </c>
      <c r="C3110" s="445"/>
      <c r="D3110" s="446" t="s">
        <v>679</v>
      </c>
      <c r="E3110" s="446" t="s">
        <v>70</v>
      </c>
      <c r="F3110" s="446" t="s">
        <v>671</v>
      </c>
      <c r="G3110" s="447">
        <v>4</v>
      </c>
      <c r="H3110" s="448">
        <v>721.1</v>
      </c>
      <c r="I3110" s="447">
        <v>2884.38</v>
      </c>
      <c r="J3110" s="460">
        <v>4</v>
      </c>
      <c r="K3110" s="448">
        <v>167.84</v>
      </c>
      <c r="L3110" s="448">
        <v>671.36</v>
      </c>
      <c r="M3110" s="448">
        <f t="shared" si="96"/>
        <v>-2213.02</v>
      </c>
      <c r="N3110" s="448">
        <f t="shared" si="97"/>
        <v>-76.72</v>
      </c>
      <c r="O3110" s="461"/>
    </row>
    <row r="3111" s="419" customFormat="1" customHeight="1" spans="1:15">
      <c r="A3111" s="443" t="s">
        <v>6900</v>
      </c>
      <c r="B3111" s="444" t="s">
        <v>6901</v>
      </c>
      <c r="C3111" s="445"/>
      <c r="D3111" s="446" t="s">
        <v>679</v>
      </c>
      <c r="E3111" s="446" t="s">
        <v>70</v>
      </c>
      <c r="F3111" s="446" t="s">
        <v>671</v>
      </c>
      <c r="G3111" s="447">
        <v>1</v>
      </c>
      <c r="H3111" s="448">
        <v>6649.57</v>
      </c>
      <c r="I3111" s="447">
        <v>6649.57</v>
      </c>
      <c r="J3111" s="460">
        <v>1</v>
      </c>
      <c r="K3111" s="448">
        <v>1547.76</v>
      </c>
      <c r="L3111" s="448">
        <v>1547.76</v>
      </c>
      <c r="M3111" s="448">
        <f t="shared" si="96"/>
        <v>-5101.81</v>
      </c>
      <c r="N3111" s="448">
        <f t="shared" si="97"/>
        <v>-76.72</v>
      </c>
      <c r="O3111" s="461"/>
    </row>
    <row r="3112" s="419" customFormat="1" customHeight="1" spans="1:15">
      <c r="A3112" s="443" t="s">
        <v>6902</v>
      </c>
      <c r="B3112" s="444" t="s">
        <v>6903</v>
      </c>
      <c r="C3112" s="445"/>
      <c r="D3112" s="446" t="s">
        <v>698</v>
      </c>
      <c r="E3112" s="446" t="s">
        <v>70</v>
      </c>
      <c r="F3112" s="446" t="s">
        <v>671</v>
      </c>
      <c r="G3112" s="447">
        <v>1</v>
      </c>
      <c r="H3112" s="448">
        <v>8521.36</v>
      </c>
      <c r="I3112" s="447">
        <v>8521.36</v>
      </c>
      <c r="J3112" s="460">
        <v>1</v>
      </c>
      <c r="K3112" s="448">
        <v>1983.43</v>
      </c>
      <c r="L3112" s="448">
        <v>1983.43</v>
      </c>
      <c r="M3112" s="448">
        <f t="shared" si="96"/>
        <v>-6537.93</v>
      </c>
      <c r="N3112" s="448">
        <f t="shared" si="97"/>
        <v>-76.72</v>
      </c>
      <c r="O3112" s="461"/>
    </row>
    <row r="3113" s="419" customFormat="1" customHeight="1" spans="1:15">
      <c r="A3113" s="443" t="s">
        <v>6904</v>
      </c>
      <c r="B3113" s="444" t="s">
        <v>6905</v>
      </c>
      <c r="C3113" s="445"/>
      <c r="D3113" s="446" t="s">
        <v>679</v>
      </c>
      <c r="E3113" s="446" t="s">
        <v>70</v>
      </c>
      <c r="F3113" s="446" t="s">
        <v>671</v>
      </c>
      <c r="G3113" s="447">
        <v>2</v>
      </c>
      <c r="H3113" s="448">
        <v>25.64</v>
      </c>
      <c r="I3113" s="447">
        <v>51.28</v>
      </c>
      <c r="J3113" s="460">
        <v>2</v>
      </c>
      <c r="K3113" s="448">
        <v>5.97</v>
      </c>
      <c r="L3113" s="448">
        <v>11.94</v>
      </c>
      <c r="M3113" s="448">
        <f t="shared" si="96"/>
        <v>-39.34</v>
      </c>
      <c r="N3113" s="448">
        <f t="shared" si="97"/>
        <v>-76.72</v>
      </c>
      <c r="O3113" s="461"/>
    </row>
    <row r="3114" s="419" customFormat="1" customHeight="1" spans="1:15">
      <c r="A3114" s="443" t="s">
        <v>6906</v>
      </c>
      <c r="B3114" s="444" t="s">
        <v>6907</v>
      </c>
      <c r="C3114" s="445"/>
      <c r="D3114" s="446" t="s">
        <v>679</v>
      </c>
      <c r="E3114" s="446" t="s">
        <v>70</v>
      </c>
      <c r="F3114" s="446" t="s">
        <v>671</v>
      </c>
      <c r="G3114" s="447">
        <v>1</v>
      </c>
      <c r="H3114" s="448">
        <v>717.95</v>
      </c>
      <c r="I3114" s="447">
        <v>717.95</v>
      </c>
      <c r="J3114" s="460">
        <v>1</v>
      </c>
      <c r="K3114" s="448">
        <v>167.11</v>
      </c>
      <c r="L3114" s="448">
        <v>167.11</v>
      </c>
      <c r="M3114" s="448">
        <f t="shared" si="96"/>
        <v>-550.84</v>
      </c>
      <c r="N3114" s="448">
        <f t="shared" si="97"/>
        <v>-76.72</v>
      </c>
      <c r="O3114" s="461"/>
    </row>
    <row r="3115" s="419" customFormat="1" customHeight="1" spans="1:15">
      <c r="A3115" s="443" t="s">
        <v>6908</v>
      </c>
      <c r="B3115" s="444" t="s">
        <v>6909</v>
      </c>
      <c r="C3115" s="445"/>
      <c r="D3115" s="446" t="s">
        <v>679</v>
      </c>
      <c r="E3115" s="446" t="s">
        <v>70</v>
      </c>
      <c r="F3115" s="446" t="s">
        <v>671</v>
      </c>
      <c r="G3115" s="447">
        <v>2</v>
      </c>
      <c r="H3115" s="448">
        <v>1757.69</v>
      </c>
      <c r="I3115" s="447">
        <v>3515.38</v>
      </c>
      <c r="J3115" s="460">
        <v>2</v>
      </c>
      <c r="K3115" s="448">
        <v>409.12</v>
      </c>
      <c r="L3115" s="448">
        <v>818.24</v>
      </c>
      <c r="M3115" s="448">
        <f t="shared" si="96"/>
        <v>-2697.14</v>
      </c>
      <c r="N3115" s="448">
        <f t="shared" si="97"/>
        <v>-76.72</v>
      </c>
      <c r="O3115" s="461"/>
    </row>
    <row r="3116" s="419" customFormat="1" customHeight="1" spans="1:15">
      <c r="A3116" s="443" t="s">
        <v>6910</v>
      </c>
      <c r="B3116" s="444" t="s">
        <v>6911</v>
      </c>
      <c r="C3116" s="445"/>
      <c r="D3116" s="446" t="s">
        <v>679</v>
      </c>
      <c r="E3116" s="446" t="s">
        <v>70</v>
      </c>
      <c r="F3116" s="446" t="s">
        <v>671</v>
      </c>
      <c r="G3116" s="447">
        <v>26</v>
      </c>
      <c r="H3116" s="448">
        <v>15.39</v>
      </c>
      <c r="I3116" s="447">
        <v>400.02</v>
      </c>
      <c r="J3116" s="460">
        <v>26</v>
      </c>
      <c r="K3116" s="448">
        <v>3.58</v>
      </c>
      <c r="L3116" s="448">
        <v>93.08</v>
      </c>
      <c r="M3116" s="448">
        <f t="shared" si="96"/>
        <v>-306.94</v>
      </c>
      <c r="N3116" s="448">
        <f t="shared" si="97"/>
        <v>-76.73</v>
      </c>
      <c r="O3116" s="461"/>
    </row>
    <row r="3117" s="419" customFormat="1" customHeight="1" spans="1:15">
      <c r="A3117" s="443" t="s">
        <v>6912</v>
      </c>
      <c r="B3117" s="444" t="s">
        <v>6913</v>
      </c>
      <c r="C3117" s="445"/>
      <c r="D3117" s="446" t="s">
        <v>679</v>
      </c>
      <c r="E3117" s="446" t="s">
        <v>70</v>
      </c>
      <c r="F3117" s="446" t="s">
        <v>671</v>
      </c>
      <c r="G3117" s="447">
        <v>2</v>
      </c>
      <c r="H3117" s="448">
        <v>7.69</v>
      </c>
      <c r="I3117" s="447">
        <v>15.38</v>
      </c>
      <c r="J3117" s="460">
        <v>2</v>
      </c>
      <c r="K3117" s="448">
        <v>1.79</v>
      </c>
      <c r="L3117" s="448">
        <v>3.58</v>
      </c>
      <c r="M3117" s="448">
        <f t="shared" si="96"/>
        <v>-11.8</v>
      </c>
      <c r="N3117" s="448">
        <f t="shared" si="97"/>
        <v>-76.72</v>
      </c>
      <c r="O3117" s="461"/>
    </row>
    <row r="3118" s="419" customFormat="1" customHeight="1" spans="1:15">
      <c r="A3118" s="443" t="s">
        <v>6914</v>
      </c>
      <c r="B3118" s="444" t="s">
        <v>6915</v>
      </c>
      <c r="C3118" s="445"/>
      <c r="D3118" s="446" t="s">
        <v>679</v>
      </c>
      <c r="E3118" s="446" t="s">
        <v>70</v>
      </c>
      <c r="F3118" s="446" t="s">
        <v>671</v>
      </c>
      <c r="G3118" s="447">
        <v>1</v>
      </c>
      <c r="H3118" s="448">
        <v>801.72</v>
      </c>
      <c r="I3118" s="447">
        <v>801.72</v>
      </c>
      <c r="J3118" s="460">
        <v>1</v>
      </c>
      <c r="K3118" s="448">
        <v>186.61</v>
      </c>
      <c r="L3118" s="448">
        <v>186.61</v>
      </c>
      <c r="M3118" s="448">
        <f t="shared" si="96"/>
        <v>-615.11</v>
      </c>
      <c r="N3118" s="448">
        <f t="shared" si="97"/>
        <v>-76.72</v>
      </c>
      <c r="O3118" s="461"/>
    </row>
    <row r="3119" s="419" customFormat="1" customHeight="1" spans="1:15">
      <c r="A3119" s="443" t="s">
        <v>6916</v>
      </c>
      <c r="B3119" s="444" t="s">
        <v>6917</v>
      </c>
      <c r="C3119" s="445"/>
      <c r="D3119" s="446" t="s">
        <v>2985</v>
      </c>
      <c r="E3119" s="446" t="s">
        <v>70</v>
      </c>
      <c r="F3119" s="446" t="s">
        <v>671</v>
      </c>
      <c r="G3119" s="447">
        <v>1</v>
      </c>
      <c r="H3119" s="448">
        <v>897.44</v>
      </c>
      <c r="I3119" s="447">
        <v>897.44</v>
      </c>
      <c r="J3119" s="460">
        <v>1</v>
      </c>
      <c r="K3119" s="448">
        <v>208.89</v>
      </c>
      <c r="L3119" s="448">
        <v>208.89</v>
      </c>
      <c r="M3119" s="448">
        <f t="shared" si="96"/>
        <v>-688.55</v>
      </c>
      <c r="N3119" s="448">
        <f t="shared" si="97"/>
        <v>-76.72</v>
      </c>
      <c r="O3119" s="461"/>
    </row>
    <row r="3120" s="419" customFormat="1" customHeight="1" spans="1:15">
      <c r="A3120" s="443" t="s">
        <v>6918</v>
      </c>
      <c r="B3120" s="444" t="s">
        <v>6919</v>
      </c>
      <c r="C3120" s="445"/>
      <c r="D3120" s="446" t="s">
        <v>2985</v>
      </c>
      <c r="E3120" s="446" t="s">
        <v>70</v>
      </c>
      <c r="F3120" s="446" t="s">
        <v>671</v>
      </c>
      <c r="G3120" s="447">
        <v>2</v>
      </c>
      <c r="H3120" s="448">
        <v>4786.32</v>
      </c>
      <c r="I3120" s="447">
        <v>9572.64</v>
      </c>
      <c r="J3120" s="460">
        <v>2</v>
      </c>
      <c r="K3120" s="448">
        <v>1114.06</v>
      </c>
      <c r="L3120" s="448">
        <v>2228.12</v>
      </c>
      <c r="M3120" s="448">
        <f t="shared" si="96"/>
        <v>-7344.52</v>
      </c>
      <c r="N3120" s="448">
        <f t="shared" si="97"/>
        <v>-76.72</v>
      </c>
      <c r="O3120" s="461"/>
    </row>
    <row r="3121" s="419" customFormat="1" customHeight="1" spans="1:15">
      <c r="A3121" s="443" t="s">
        <v>6920</v>
      </c>
      <c r="B3121" s="444" t="s">
        <v>6921</v>
      </c>
      <c r="C3121" s="445"/>
      <c r="D3121" s="446" t="s">
        <v>2985</v>
      </c>
      <c r="E3121" s="446" t="s">
        <v>667</v>
      </c>
      <c r="F3121" s="446" t="s">
        <v>671</v>
      </c>
      <c r="G3121" s="447">
        <v>2</v>
      </c>
      <c r="H3121" s="448">
        <v>1768.6</v>
      </c>
      <c r="I3121" s="447">
        <v>3537.2</v>
      </c>
      <c r="J3121" s="460">
        <v>2</v>
      </c>
      <c r="K3121" s="448">
        <v>619.01</v>
      </c>
      <c r="L3121" s="448">
        <v>1238.02</v>
      </c>
      <c r="M3121" s="448">
        <f t="shared" si="96"/>
        <v>-2299.18</v>
      </c>
      <c r="N3121" s="448">
        <f t="shared" si="97"/>
        <v>-65</v>
      </c>
      <c r="O3121" s="461"/>
    </row>
    <row r="3122" s="419" customFormat="1" customHeight="1" spans="1:15">
      <c r="A3122" s="443" t="s">
        <v>6922</v>
      </c>
      <c r="B3122" s="444" t="s">
        <v>6923</v>
      </c>
      <c r="C3122" s="445"/>
      <c r="D3122" s="446" t="s">
        <v>2985</v>
      </c>
      <c r="E3122" s="446" t="s">
        <v>70</v>
      </c>
      <c r="F3122" s="446" t="s">
        <v>671</v>
      </c>
      <c r="G3122" s="447">
        <v>1</v>
      </c>
      <c r="H3122" s="448">
        <v>2222.22</v>
      </c>
      <c r="I3122" s="447">
        <v>2222.22</v>
      </c>
      <c r="J3122" s="460">
        <v>1</v>
      </c>
      <c r="K3122" s="448">
        <v>517.24</v>
      </c>
      <c r="L3122" s="448">
        <v>517.24</v>
      </c>
      <c r="M3122" s="448">
        <f t="shared" si="96"/>
        <v>-1704.98</v>
      </c>
      <c r="N3122" s="448">
        <f t="shared" si="97"/>
        <v>-76.72</v>
      </c>
      <c r="O3122" s="461"/>
    </row>
    <row r="3123" s="419" customFormat="1" customHeight="1" spans="1:15">
      <c r="A3123" s="443" t="s">
        <v>6924</v>
      </c>
      <c r="B3123" s="444" t="s">
        <v>6925</v>
      </c>
      <c r="C3123" s="445"/>
      <c r="D3123" s="446" t="s">
        <v>2985</v>
      </c>
      <c r="E3123" s="446" t="s">
        <v>667</v>
      </c>
      <c r="F3123" s="446" t="s">
        <v>671</v>
      </c>
      <c r="G3123" s="447">
        <v>2</v>
      </c>
      <c r="H3123" s="448">
        <v>703.33</v>
      </c>
      <c r="I3123" s="447">
        <v>1406.66</v>
      </c>
      <c r="J3123" s="460">
        <v>2</v>
      </c>
      <c r="K3123" s="448">
        <v>246.17</v>
      </c>
      <c r="L3123" s="448">
        <v>492.34</v>
      </c>
      <c r="M3123" s="448">
        <f t="shared" si="96"/>
        <v>-914.32</v>
      </c>
      <c r="N3123" s="448">
        <f t="shared" si="97"/>
        <v>-65</v>
      </c>
      <c r="O3123" s="461"/>
    </row>
    <row r="3124" s="419" customFormat="1" customHeight="1" spans="1:15">
      <c r="A3124" s="443" t="s">
        <v>6926</v>
      </c>
      <c r="B3124" s="444" t="s">
        <v>6927</v>
      </c>
      <c r="C3124" s="445"/>
      <c r="D3124" s="446" t="s">
        <v>2985</v>
      </c>
      <c r="E3124" s="446" t="s">
        <v>70</v>
      </c>
      <c r="F3124" s="446" t="s">
        <v>671</v>
      </c>
      <c r="G3124" s="447">
        <v>1</v>
      </c>
      <c r="H3124" s="448">
        <v>1282.05</v>
      </c>
      <c r="I3124" s="447">
        <v>1282.05</v>
      </c>
      <c r="J3124" s="460">
        <v>1</v>
      </c>
      <c r="K3124" s="448">
        <v>298.41</v>
      </c>
      <c r="L3124" s="448">
        <v>298.41</v>
      </c>
      <c r="M3124" s="448">
        <f t="shared" si="96"/>
        <v>-983.64</v>
      </c>
      <c r="N3124" s="448">
        <f t="shared" si="97"/>
        <v>-76.72</v>
      </c>
      <c r="O3124" s="461"/>
    </row>
    <row r="3125" s="419" customFormat="1" customHeight="1" spans="1:15">
      <c r="A3125" s="443" t="s">
        <v>6928</v>
      </c>
      <c r="B3125" s="444" t="s">
        <v>6929</v>
      </c>
      <c r="C3125" s="445"/>
      <c r="D3125" s="446" t="s">
        <v>2985</v>
      </c>
      <c r="E3125" s="446" t="s">
        <v>667</v>
      </c>
      <c r="F3125" s="446" t="s">
        <v>671</v>
      </c>
      <c r="G3125" s="447">
        <v>1</v>
      </c>
      <c r="H3125" s="448">
        <v>150.44</v>
      </c>
      <c r="I3125" s="447">
        <v>150.44</v>
      </c>
      <c r="J3125" s="460">
        <v>1</v>
      </c>
      <c r="K3125" s="448">
        <v>52.65</v>
      </c>
      <c r="L3125" s="448">
        <v>52.65</v>
      </c>
      <c r="M3125" s="448">
        <f t="shared" si="96"/>
        <v>-97.79</v>
      </c>
      <c r="N3125" s="448">
        <f t="shared" si="97"/>
        <v>-65</v>
      </c>
      <c r="O3125" s="461"/>
    </row>
    <row r="3126" s="419" customFormat="1" customHeight="1" spans="1:15">
      <c r="A3126" s="443" t="s">
        <v>6930</v>
      </c>
      <c r="B3126" s="444" t="s">
        <v>6931</v>
      </c>
      <c r="C3126" s="445"/>
      <c r="D3126" s="446" t="s">
        <v>2985</v>
      </c>
      <c r="E3126" s="446" t="s">
        <v>667</v>
      </c>
      <c r="F3126" s="446" t="s">
        <v>671</v>
      </c>
      <c r="G3126" s="447">
        <v>2</v>
      </c>
      <c r="H3126" s="448">
        <v>146.02</v>
      </c>
      <c r="I3126" s="447">
        <v>292.04</v>
      </c>
      <c r="J3126" s="460">
        <v>2</v>
      </c>
      <c r="K3126" s="448">
        <v>51.11</v>
      </c>
      <c r="L3126" s="448">
        <v>102.22</v>
      </c>
      <c r="M3126" s="448">
        <f t="shared" si="96"/>
        <v>-189.82</v>
      </c>
      <c r="N3126" s="448">
        <f t="shared" si="97"/>
        <v>-65</v>
      </c>
      <c r="O3126" s="461"/>
    </row>
    <row r="3127" s="419" customFormat="1" customHeight="1" spans="1:15">
      <c r="A3127" s="443" t="s">
        <v>6932</v>
      </c>
      <c r="B3127" s="444" t="s">
        <v>6933</v>
      </c>
      <c r="C3127" s="445"/>
      <c r="D3127" s="446" t="s">
        <v>2985</v>
      </c>
      <c r="E3127" s="446" t="s">
        <v>70</v>
      </c>
      <c r="F3127" s="446" t="s">
        <v>671</v>
      </c>
      <c r="G3127" s="447">
        <v>1</v>
      </c>
      <c r="H3127" s="448">
        <v>794.87</v>
      </c>
      <c r="I3127" s="447">
        <v>794.87</v>
      </c>
      <c r="J3127" s="460">
        <v>1</v>
      </c>
      <c r="K3127" s="448">
        <v>185.01</v>
      </c>
      <c r="L3127" s="448">
        <v>185.01</v>
      </c>
      <c r="M3127" s="448">
        <f t="shared" si="96"/>
        <v>-609.86</v>
      </c>
      <c r="N3127" s="448">
        <f t="shared" si="97"/>
        <v>-76.72</v>
      </c>
      <c r="O3127" s="461"/>
    </row>
    <row r="3128" s="419" customFormat="1" customHeight="1" spans="1:15">
      <c r="A3128" s="443" t="s">
        <v>6934</v>
      </c>
      <c r="B3128" s="444" t="s">
        <v>6935</v>
      </c>
      <c r="C3128" s="445"/>
      <c r="D3128" s="446" t="s">
        <v>679</v>
      </c>
      <c r="E3128" s="446" t="s">
        <v>70</v>
      </c>
      <c r="F3128" s="446" t="s">
        <v>671</v>
      </c>
      <c r="G3128" s="447">
        <v>1</v>
      </c>
      <c r="H3128" s="448">
        <v>22.62</v>
      </c>
      <c r="I3128" s="447">
        <v>22.62</v>
      </c>
      <c r="J3128" s="460">
        <v>1</v>
      </c>
      <c r="K3128" s="448">
        <v>5.26</v>
      </c>
      <c r="L3128" s="448">
        <v>5.26</v>
      </c>
      <c r="M3128" s="448">
        <f t="shared" si="96"/>
        <v>-17.36</v>
      </c>
      <c r="N3128" s="448">
        <f t="shared" si="97"/>
        <v>-76.75</v>
      </c>
      <c r="O3128" s="461"/>
    </row>
    <row r="3129" s="419" customFormat="1" customHeight="1" spans="1:15">
      <c r="A3129" s="443" t="s">
        <v>6936</v>
      </c>
      <c r="B3129" s="444" t="s">
        <v>6937</v>
      </c>
      <c r="C3129" s="445"/>
      <c r="D3129" s="446" t="s">
        <v>2985</v>
      </c>
      <c r="E3129" s="446" t="s">
        <v>70</v>
      </c>
      <c r="F3129" s="446" t="s">
        <v>671</v>
      </c>
      <c r="G3129" s="447">
        <v>9</v>
      </c>
      <c r="H3129" s="448">
        <v>339.63</v>
      </c>
      <c r="I3129" s="447">
        <v>3056.69</v>
      </c>
      <c r="J3129" s="460">
        <v>9</v>
      </c>
      <c r="K3129" s="448">
        <v>79.05</v>
      </c>
      <c r="L3129" s="448">
        <v>711.45</v>
      </c>
      <c r="M3129" s="448">
        <f t="shared" si="96"/>
        <v>-2345.24</v>
      </c>
      <c r="N3129" s="448">
        <f t="shared" si="97"/>
        <v>-76.72</v>
      </c>
      <c r="O3129" s="461"/>
    </row>
    <row r="3130" s="419" customFormat="1" customHeight="1" spans="1:15">
      <c r="A3130" s="443" t="s">
        <v>6938</v>
      </c>
      <c r="B3130" s="444" t="s">
        <v>6939</v>
      </c>
      <c r="C3130" s="445"/>
      <c r="D3130" s="446" t="s">
        <v>679</v>
      </c>
      <c r="E3130" s="446" t="s">
        <v>70</v>
      </c>
      <c r="F3130" s="446" t="s">
        <v>671</v>
      </c>
      <c r="G3130" s="447">
        <v>5</v>
      </c>
      <c r="H3130" s="448">
        <v>32.48</v>
      </c>
      <c r="I3130" s="447">
        <v>162.39</v>
      </c>
      <c r="J3130" s="460">
        <v>5</v>
      </c>
      <c r="K3130" s="448">
        <v>7.56</v>
      </c>
      <c r="L3130" s="448">
        <v>37.8</v>
      </c>
      <c r="M3130" s="448">
        <f t="shared" si="96"/>
        <v>-124.59</v>
      </c>
      <c r="N3130" s="448">
        <f t="shared" si="97"/>
        <v>-76.72</v>
      </c>
      <c r="O3130" s="461"/>
    </row>
    <row r="3131" s="419" customFormat="1" customHeight="1" spans="1:15">
      <c r="A3131" s="443" t="s">
        <v>6940</v>
      </c>
      <c r="B3131" s="444" t="s">
        <v>6941</v>
      </c>
      <c r="C3131" s="445"/>
      <c r="D3131" s="446" t="s">
        <v>679</v>
      </c>
      <c r="E3131" s="446" t="s">
        <v>70</v>
      </c>
      <c r="F3131" s="446" t="s">
        <v>671</v>
      </c>
      <c r="G3131" s="447">
        <v>7</v>
      </c>
      <c r="H3131" s="448">
        <v>48.54</v>
      </c>
      <c r="I3131" s="447">
        <v>339.81</v>
      </c>
      <c r="J3131" s="460">
        <v>7</v>
      </c>
      <c r="K3131" s="448">
        <v>11.3</v>
      </c>
      <c r="L3131" s="448">
        <v>79.1</v>
      </c>
      <c r="M3131" s="448">
        <f t="shared" si="96"/>
        <v>-260.71</v>
      </c>
      <c r="N3131" s="448">
        <f t="shared" si="97"/>
        <v>-76.72</v>
      </c>
      <c r="O3131" s="461"/>
    </row>
    <row r="3132" s="419" customFormat="1" customHeight="1" spans="1:15">
      <c r="A3132" s="443" t="s">
        <v>6942</v>
      </c>
      <c r="B3132" s="444" t="s">
        <v>6943</v>
      </c>
      <c r="C3132" s="445"/>
      <c r="D3132" s="446" t="s">
        <v>1934</v>
      </c>
      <c r="E3132" s="446" t="s">
        <v>667</v>
      </c>
      <c r="F3132" s="446" t="s">
        <v>671</v>
      </c>
      <c r="G3132" s="447">
        <v>7</v>
      </c>
      <c r="H3132" s="448">
        <v>3.5</v>
      </c>
      <c r="I3132" s="447">
        <v>24.5</v>
      </c>
      <c r="J3132" s="460">
        <v>7</v>
      </c>
      <c r="K3132" s="448">
        <v>1.23</v>
      </c>
      <c r="L3132" s="448">
        <v>8.61</v>
      </c>
      <c r="M3132" s="448">
        <f t="shared" si="96"/>
        <v>-15.89</v>
      </c>
      <c r="N3132" s="448">
        <f t="shared" si="97"/>
        <v>-64.86</v>
      </c>
      <c r="O3132" s="461"/>
    </row>
    <row r="3133" s="419" customFormat="1" customHeight="1" spans="1:15">
      <c r="A3133" s="443" t="s">
        <v>6944</v>
      </c>
      <c r="B3133" s="444" t="s">
        <v>6945</v>
      </c>
      <c r="C3133" s="445"/>
      <c r="D3133" s="446" t="s">
        <v>1934</v>
      </c>
      <c r="E3133" s="446" t="s">
        <v>687</v>
      </c>
      <c r="F3133" s="446" t="s">
        <v>671</v>
      </c>
      <c r="G3133" s="447">
        <v>65.5</v>
      </c>
      <c r="H3133" s="448">
        <v>2.56</v>
      </c>
      <c r="I3133" s="447">
        <v>167.95</v>
      </c>
      <c r="J3133" s="460">
        <v>65.5</v>
      </c>
      <c r="K3133" s="448">
        <v>0.27</v>
      </c>
      <c r="L3133" s="448">
        <v>17.69</v>
      </c>
      <c r="M3133" s="448">
        <f t="shared" si="96"/>
        <v>-150.26</v>
      </c>
      <c r="N3133" s="448">
        <f t="shared" si="97"/>
        <v>-89.47</v>
      </c>
      <c r="O3133" s="461"/>
    </row>
    <row r="3134" s="419" customFormat="1" customHeight="1" spans="1:15">
      <c r="A3134" s="443" t="s">
        <v>6946</v>
      </c>
      <c r="B3134" s="444" t="s">
        <v>6947</v>
      </c>
      <c r="C3134" s="445"/>
      <c r="D3134" s="446" t="s">
        <v>1934</v>
      </c>
      <c r="E3134" s="446" t="s">
        <v>667</v>
      </c>
      <c r="F3134" s="446" t="s">
        <v>671</v>
      </c>
      <c r="G3134" s="447">
        <v>4</v>
      </c>
      <c r="H3134" s="448">
        <v>2.99</v>
      </c>
      <c r="I3134" s="447">
        <v>11.96</v>
      </c>
      <c r="J3134" s="460">
        <v>4</v>
      </c>
      <c r="K3134" s="448">
        <v>1.05</v>
      </c>
      <c r="L3134" s="448">
        <v>4.2</v>
      </c>
      <c r="M3134" s="448">
        <f t="shared" si="96"/>
        <v>-7.76</v>
      </c>
      <c r="N3134" s="448">
        <f t="shared" si="97"/>
        <v>-64.88</v>
      </c>
      <c r="O3134" s="461"/>
    </row>
    <row r="3135" s="419" customFormat="1" customHeight="1" spans="1:15">
      <c r="A3135" s="443" t="s">
        <v>6948</v>
      </c>
      <c r="B3135" s="444" t="s">
        <v>6949</v>
      </c>
      <c r="C3135" s="445"/>
      <c r="D3135" s="446" t="s">
        <v>1934</v>
      </c>
      <c r="E3135" s="446" t="s">
        <v>687</v>
      </c>
      <c r="F3135" s="446" t="s">
        <v>671</v>
      </c>
      <c r="G3135" s="447">
        <v>157</v>
      </c>
      <c r="H3135" s="448">
        <v>6.5</v>
      </c>
      <c r="I3135" s="447">
        <v>1019.82</v>
      </c>
      <c r="J3135" s="460">
        <v>157</v>
      </c>
      <c r="K3135" s="448">
        <v>0.69</v>
      </c>
      <c r="L3135" s="448">
        <v>108.33</v>
      </c>
      <c r="M3135" s="448">
        <f t="shared" si="96"/>
        <v>-911.49</v>
      </c>
      <c r="N3135" s="448">
        <f t="shared" si="97"/>
        <v>-89.38</v>
      </c>
      <c r="O3135" s="461"/>
    </row>
    <row r="3136" s="419" customFormat="1" customHeight="1" spans="1:15">
      <c r="A3136" s="443" t="s">
        <v>6950</v>
      </c>
      <c r="B3136" s="444" t="s">
        <v>6951</v>
      </c>
      <c r="C3136" s="445"/>
      <c r="D3136" s="446" t="s">
        <v>679</v>
      </c>
      <c r="E3136" s="446" t="s">
        <v>687</v>
      </c>
      <c r="F3136" s="446" t="s">
        <v>671</v>
      </c>
      <c r="G3136" s="447">
        <v>23</v>
      </c>
      <c r="H3136" s="448">
        <v>1.95</v>
      </c>
      <c r="I3136" s="447">
        <v>44.96</v>
      </c>
      <c r="J3136" s="460">
        <v>23</v>
      </c>
      <c r="K3136" s="448">
        <v>0.21</v>
      </c>
      <c r="L3136" s="448">
        <v>4.83</v>
      </c>
      <c r="M3136" s="448">
        <f t="shared" si="96"/>
        <v>-40.13</v>
      </c>
      <c r="N3136" s="448">
        <f t="shared" si="97"/>
        <v>-89.26</v>
      </c>
      <c r="O3136" s="461"/>
    </row>
    <row r="3137" s="419" customFormat="1" customHeight="1" spans="1:15">
      <c r="A3137" s="443" t="s">
        <v>6952</v>
      </c>
      <c r="B3137" s="444" t="s">
        <v>6953</v>
      </c>
      <c r="C3137" s="445"/>
      <c r="D3137" s="446" t="s">
        <v>679</v>
      </c>
      <c r="E3137" s="446" t="s">
        <v>667</v>
      </c>
      <c r="F3137" s="446" t="s">
        <v>671</v>
      </c>
      <c r="G3137" s="447">
        <v>23</v>
      </c>
      <c r="H3137" s="448">
        <v>3.85</v>
      </c>
      <c r="I3137" s="447">
        <v>88.59</v>
      </c>
      <c r="J3137" s="460">
        <v>23</v>
      </c>
      <c r="K3137" s="448">
        <v>1.35</v>
      </c>
      <c r="L3137" s="448">
        <v>31.05</v>
      </c>
      <c r="M3137" s="448">
        <f t="shared" si="96"/>
        <v>-57.54</v>
      </c>
      <c r="N3137" s="448">
        <f t="shared" si="97"/>
        <v>-64.95</v>
      </c>
      <c r="O3137" s="461"/>
    </row>
    <row r="3138" s="419" customFormat="1" customHeight="1" spans="1:15">
      <c r="A3138" s="443" t="s">
        <v>6954</v>
      </c>
      <c r="B3138" s="444" t="s">
        <v>6955</v>
      </c>
      <c r="C3138" s="445"/>
      <c r="D3138" s="446" t="s">
        <v>679</v>
      </c>
      <c r="E3138" s="446" t="s">
        <v>667</v>
      </c>
      <c r="F3138" s="446" t="s">
        <v>671</v>
      </c>
      <c r="G3138" s="447">
        <v>19</v>
      </c>
      <c r="H3138" s="448">
        <v>4.34</v>
      </c>
      <c r="I3138" s="447">
        <v>82.5</v>
      </c>
      <c r="J3138" s="460">
        <v>19</v>
      </c>
      <c r="K3138" s="448">
        <v>1.52</v>
      </c>
      <c r="L3138" s="448">
        <v>28.88</v>
      </c>
      <c r="M3138" s="448">
        <f t="shared" si="96"/>
        <v>-53.62</v>
      </c>
      <c r="N3138" s="448">
        <f t="shared" si="97"/>
        <v>-64.99</v>
      </c>
      <c r="O3138" s="461"/>
    </row>
    <row r="3139" s="419" customFormat="1" customHeight="1" spans="1:15">
      <c r="A3139" s="443" t="s">
        <v>6956</v>
      </c>
      <c r="B3139" s="444" t="s">
        <v>6957</v>
      </c>
      <c r="C3139" s="445"/>
      <c r="D3139" s="446" t="s">
        <v>679</v>
      </c>
      <c r="E3139" s="446" t="s">
        <v>667</v>
      </c>
      <c r="F3139" s="446" t="s">
        <v>671</v>
      </c>
      <c r="G3139" s="447">
        <v>1</v>
      </c>
      <c r="H3139" s="448">
        <v>11.95</v>
      </c>
      <c r="I3139" s="447">
        <v>11.95</v>
      </c>
      <c r="J3139" s="460">
        <v>1</v>
      </c>
      <c r="K3139" s="448">
        <v>4.18</v>
      </c>
      <c r="L3139" s="448">
        <v>4.18</v>
      </c>
      <c r="M3139" s="448">
        <f t="shared" si="96"/>
        <v>-7.77</v>
      </c>
      <c r="N3139" s="448">
        <f t="shared" si="97"/>
        <v>-65.02</v>
      </c>
      <c r="O3139" s="461"/>
    </row>
    <row r="3140" s="419" customFormat="1" customHeight="1" spans="1:15">
      <c r="A3140" s="443" t="s">
        <v>6958</v>
      </c>
      <c r="B3140" s="444" t="s">
        <v>6959</v>
      </c>
      <c r="C3140" s="445"/>
      <c r="D3140" s="446" t="s">
        <v>679</v>
      </c>
      <c r="E3140" s="446" t="s">
        <v>687</v>
      </c>
      <c r="F3140" s="446" t="s">
        <v>671</v>
      </c>
      <c r="G3140" s="447">
        <v>40</v>
      </c>
      <c r="H3140" s="448">
        <v>2.73</v>
      </c>
      <c r="I3140" s="447">
        <v>109</v>
      </c>
      <c r="J3140" s="460">
        <v>40</v>
      </c>
      <c r="K3140" s="448">
        <v>0.29</v>
      </c>
      <c r="L3140" s="448">
        <v>11.6</v>
      </c>
      <c r="M3140" s="448">
        <f t="shared" si="96"/>
        <v>-97.4</v>
      </c>
      <c r="N3140" s="448">
        <f t="shared" si="97"/>
        <v>-89.36</v>
      </c>
      <c r="O3140" s="461"/>
    </row>
    <row r="3141" s="419" customFormat="1" customHeight="1" spans="1:15">
      <c r="A3141" s="443" t="s">
        <v>6960</v>
      </c>
      <c r="B3141" s="444" t="s">
        <v>6961</v>
      </c>
      <c r="C3141" s="445"/>
      <c r="D3141" s="446" t="s">
        <v>679</v>
      </c>
      <c r="E3141" s="446" t="s">
        <v>687</v>
      </c>
      <c r="F3141" s="446" t="s">
        <v>671</v>
      </c>
      <c r="G3141" s="447">
        <v>8</v>
      </c>
      <c r="H3141" s="448">
        <v>3.88</v>
      </c>
      <c r="I3141" s="447">
        <v>31.04</v>
      </c>
      <c r="J3141" s="460">
        <v>8</v>
      </c>
      <c r="K3141" s="448">
        <v>0.41</v>
      </c>
      <c r="L3141" s="448">
        <v>3.28</v>
      </c>
      <c r="M3141" s="448">
        <f t="shared" si="96"/>
        <v>-27.76</v>
      </c>
      <c r="N3141" s="448">
        <f t="shared" si="97"/>
        <v>-89.43</v>
      </c>
      <c r="O3141" s="461"/>
    </row>
    <row r="3142" s="419" customFormat="1" customHeight="1" spans="1:15">
      <c r="A3142" s="443" t="s">
        <v>6962</v>
      </c>
      <c r="B3142" s="444" t="s">
        <v>6963</v>
      </c>
      <c r="C3142" s="445"/>
      <c r="D3142" s="446" t="s">
        <v>679</v>
      </c>
      <c r="E3142" s="446" t="s">
        <v>687</v>
      </c>
      <c r="F3142" s="446" t="s">
        <v>671</v>
      </c>
      <c r="G3142" s="447">
        <v>9</v>
      </c>
      <c r="H3142" s="448">
        <v>2.43</v>
      </c>
      <c r="I3142" s="447">
        <v>21.87</v>
      </c>
      <c r="J3142" s="460">
        <v>9</v>
      </c>
      <c r="K3142" s="448">
        <v>0.26</v>
      </c>
      <c r="L3142" s="448">
        <v>2.34</v>
      </c>
      <c r="M3142" s="448">
        <f t="shared" si="96"/>
        <v>-19.53</v>
      </c>
      <c r="N3142" s="448">
        <f t="shared" si="97"/>
        <v>-89.3</v>
      </c>
      <c r="O3142" s="461"/>
    </row>
    <row r="3143" s="419" customFormat="1" customHeight="1" spans="1:15">
      <c r="A3143" s="443" t="s">
        <v>6964</v>
      </c>
      <c r="B3143" s="444" t="s">
        <v>6965</v>
      </c>
      <c r="C3143" s="445"/>
      <c r="D3143" s="446" t="s">
        <v>679</v>
      </c>
      <c r="E3143" s="446" t="s">
        <v>687</v>
      </c>
      <c r="F3143" s="446" t="s">
        <v>671</v>
      </c>
      <c r="G3143" s="447">
        <v>9</v>
      </c>
      <c r="H3143" s="448">
        <v>2.91</v>
      </c>
      <c r="I3143" s="447">
        <v>26.19</v>
      </c>
      <c r="J3143" s="460">
        <v>9</v>
      </c>
      <c r="K3143" s="448">
        <v>0.31</v>
      </c>
      <c r="L3143" s="448">
        <v>2.79</v>
      </c>
      <c r="M3143" s="448">
        <f t="shared" si="96"/>
        <v>-23.4</v>
      </c>
      <c r="N3143" s="448">
        <f t="shared" si="97"/>
        <v>-89.35</v>
      </c>
      <c r="O3143" s="461"/>
    </row>
    <row r="3144" s="419" customFormat="1" customHeight="1" spans="1:15">
      <c r="A3144" s="443" t="s">
        <v>6966</v>
      </c>
      <c r="B3144" s="444" t="s">
        <v>6967</v>
      </c>
      <c r="C3144" s="445"/>
      <c r="D3144" s="446" t="s">
        <v>679</v>
      </c>
      <c r="E3144" s="446" t="s">
        <v>667</v>
      </c>
      <c r="F3144" s="446" t="s">
        <v>671</v>
      </c>
      <c r="G3144" s="447">
        <v>100</v>
      </c>
      <c r="H3144" s="448">
        <v>3.8</v>
      </c>
      <c r="I3144" s="447">
        <v>380</v>
      </c>
      <c r="J3144" s="460">
        <v>100</v>
      </c>
      <c r="K3144" s="448">
        <v>1.33</v>
      </c>
      <c r="L3144" s="448">
        <v>133</v>
      </c>
      <c r="M3144" s="448">
        <f t="shared" ref="M3144:M3207" si="98">L3144-I3144</f>
        <v>-247</v>
      </c>
      <c r="N3144" s="448">
        <f t="shared" ref="N3144:N3207" si="99">IF(I3144=0,0,ROUND(M3144/I3144*100,2))</f>
        <v>-65</v>
      </c>
      <c r="O3144" s="461"/>
    </row>
    <row r="3145" s="419" customFormat="1" customHeight="1" spans="1:15">
      <c r="A3145" s="443" t="s">
        <v>6968</v>
      </c>
      <c r="B3145" s="444" t="s">
        <v>6969</v>
      </c>
      <c r="C3145" s="445"/>
      <c r="D3145" s="446" t="s">
        <v>679</v>
      </c>
      <c r="E3145" s="446" t="s">
        <v>687</v>
      </c>
      <c r="F3145" s="446" t="s">
        <v>671</v>
      </c>
      <c r="G3145" s="447">
        <v>1</v>
      </c>
      <c r="H3145" s="448">
        <v>3.77</v>
      </c>
      <c r="I3145" s="447">
        <v>3.77</v>
      </c>
      <c r="J3145" s="460">
        <v>1</v>
      </c>
      <c r="K3145" s="448">
        <v>0.4</v>
      </c>
      <c r="L3145" s="448">
        <v>0.4</v>
      </c>
      <c r="M3145" s="448">
        <f t="shared" si="98"/>
        <v>-3.37</v>
      </c>
      <c r="N3145" s="448">
        <f t="shared" si="99"/>
        <v>-89.39</v>
      </c>
      <c r="O3145" s="461"/>
    </row>
    <row r="3146" s="419" customFormat="1" customHeight="1" spans="1:15">
      <c r="A3146" s="443" t="s">
        <v>6970</v>
      </c>
      <c r="B3146" s="444" t="s">
        <v>6971</v>
      </c>
      <c r="C3146" s="445"/>
      <c r="D3146" s="446" t="s">
        <v>679</v>
      </c>
      <c r="E3146" s="446" t="s">
        <v>687</v>
      </c>
      <c r="F3146" s="446" t="s">
        <v>671</v>
      </c>
      <c r="G3146" s="447">
        <v>1</v>
      </c>
      <c r="H3146" s="448">
        <v>4.88</v>
      </c>
      <c r="I3146" s="447">
        <v>4.88</v>
      </c>
      <c r="J3146" s="460">
        <v>1</v>
      </c>
      <c r="K3146" s="448">
        <v>0.52</v>
      </c>
      <c r="L3146" s="448">
        <v>0.52</v>
      </c>
      <c r="M3146" s="448">
        <f t="shared" si="98"/>
        <v>-4.36</v>
      </c>
      <c r="N3146" s="448">
        <f t="shared" si="99"/>
        <v>-89.34</v>
      </c>
      <c r="O3146" s="461"/>
    </row>
    <row r="3147" s="419" customFormat="1" customHeight="1" spans="1:15">
      <c r="A3147" s="443" t="s">
        <v>6972</v>
      </c>
      <c r="B3147" s="444" t="s">
        <v>6973</v>
      </c>
      <c r="C3147" s="445"/>
      <c r="D3147" s="446" t="s">
        <v>679</v>
      </c>
      <c r="E3147" s="446" t="s">
        <v>687</v>
      </c>
      <c r="F3147" s="446" t="s">
        <v>671</v>
      </c>
      <c r="G3147" s="447">
        <v>29</v>
      </c>
      <c r="H3147" s="448">
        <v>1.84</v>
      </c>
      <c r="I3147" s="447">
        <v>53.36</v>
      </c>
      <c r="J3147" s="460">
        <v>29</v>
      </c>
      <c r="K3147" s="448">
        <v>0.2</v>
      </c>
      <c r="L3147" s="448">
        <v>5.8</v>
      </c>
      <c r="M3147" s="448">
        <f t="shared" si="98"/>
        <v>-47.56</v>
      </c>
      <c r="N3147" s="448">
        <f t="shared" si="99"/>
        <v>-89.13</v>
      </c>
      <c r="O3147" s="461"/>
    </row>
    <row r="3148" s="419" customFormat="1" customHeight="1" spans="1:15">
      <c r="A3148" s="443" t="s">
        <v>6974</v>
      </c>
      <c r="B3148" s="444" t="s">
        <v>6975</v>
      </c>
      <c r="C3148" s="445"/>
      <c r="D3148" s="446" t="s">
        <v>679</v>
      </c>
      <c r="E3148" s="446" t="s">
        <v>687</v>
      </c>
      <c r="F3148" s="446" t="s">
        <v>671</v>
      </c>
      <c r="G3148" s="447">
        <v>36</v>
      </c>
      <c r="H3148" s="448">
        <v>2.05</v>
      </c>
      <c r="I3148" s="447">
        <v>73.8</v>
      </c>
      <c r="J3148" s="460">
        <v>36</v>
      </c>
      <c r="K3148" s="448">
        <v>0.22</v>
      </c>
      <c r="L3148" s="448">
        <v>7.92</v>
      </c>
      <c r="M3148" s="448">
        <f t="shared" si="98"/>
        <v>-65.88</v>
      </c>
      <c r="N3148" s="448">
        <f t="shared" si="99"/>
        <v>-89.27</v>
      </c>
      <c r="O3148" s="461"/>
    </row>
    <row r="3149" s="419" customFormat="1" customHeight="1" spans="1:15">
      <c r="A3149" s="443" t="s">
        <v>6976</v>
      </c>
      <c r="B3149" s="444" t="s">
        <v>6977</v>
      </c>
      <c r="C3149" s="445"/>
      <c r="D3149" s="446" t="s">
        <v>679</v>
      </c>
      <c r="E3149" s="446" t="s">
        <v>687</v>
      </c>
      <c r="F3149" s="446" t="s">
        <v>671</v>
      </c>
      <c r="G3149" s="447">
        <v>18</v>
      </c>
      <c r="H3149" s="448">
        <v>2.56</v>
      </c>
      <c r="I3149" s="447">
        <v>46.08</v>
      </c>
      <c r="J3149" s="460">
        <v>18</v>
      </c>
      <c r="K3149" s="448">
        <v>0.27</v>
      </c>
      <c r="L3149" s="448">
        <v>4.86</v>
      </c>
      <c r="M3149" s="448">
        <f t="shared" si="98"/>
        <v>-41.22</v>
      </c>
      <c r="N3149" s="448">
        <f t="shared" si="99"/>
        <v>-89.45</v>
      </c>
      <c r="O3149" s="461"/>
    </row>
    <row r="3150" s="419" customFormat="1" customHeight="1" spans="1:15">
      <c r="A3150" s="443" t="s">
        <v>6978</v>
      </c>
      <c r="B3150" s="444" t="s">
        <v>6979</v>
      </c>
      <c r="C3150" s="445"/>
      <c r="D3150" s="446" t="s">
        <v>679</v>
      </c>
      <c r="E3150" s="446" t="s">
        <v>687</v>
      </c>
      <c r="F3150" s="446" t="s">
        <v>671</v>
      </c>
      <c r="G3150" s="447">
        <v>29</v>
      </c>
      <c r="H3150" s="448">
        <v>5.07</v>
      </c>
      <c r="I3150" s="447">
        <v>147.03</v>
      </c>
      <c r="J3150" s="460">
        <v>29</v>
      </c>
      <c r="K3150" s="448">
        <v>0.54</v>
      </c>
      <c r="L3150" s="448">
        <v>15.66</v>
      </c>
      <c r="M3150" s="448">
        <f t="shared" si="98"/>
        <v>-131.37</v>
      </c>
      <c r="N3150" s="448">
        <f t="shared" si="99"/>
        <v>-89.35</v>
      </c>
      <c r="O3150" s="461"/>
    </row>
    <row r="3151" s="419" customFormat="1" customHeight="1" spans="1:15">
      <c r="A3151" s="443" t="s">
        <v>6980</v>
      </c>
      <c r="B3151" s="444" t="s">
        <v>6981</v>
      </c>
      <c r="C3151" s="445"/>
      <c r="D3151" s="446" t="s">
        <v>679</v>
      </c>
      <c r="E3151" s="446" t="s">
        <v>687</v>
      </c>
      <c r="F3151" s="446" t="s">
        <v>671</v>
      </c>
      <c r="G3151" s="447">
        <v>19</v>
      </c>
      <c r="H3151" s="448">
        <v>2.14</v>
      </c>
      <c r="I3151" s="447">
        <v>40.66</v>
      </c>
      <c r="J3151" s="460">
        <v>19</v>
      </c>
      <c r="K3151" s="448">
        <v>0.23</v>
      </c>
      <c r="L3151" s="448">
        <v>4.37</v>
      </c>
      <c r="M3151" s="448">
        <f t="shared" si="98"/>
        <v>-36.29</v>
      </c>
      <c r="N3151" s="448">
        <f t="shared" si="99"/>
        <v>-89.25</v>
      </c>
      <c r="O3151" s="461"/>
    </row>
    <row r="3152" s="419" customFormat="1" customHeight="1" spans="1:15">
      <c r="A3152" s="443" t="s">
        <v>6982</v>
      </c>
      <c r="B3152" s="444" t="s">
        <v>6983</v>
      </c>
      <c r="C3152" s="445"/>
      <c r="D3152" s="446" t="s">
        <v>679</v>
      </c>
      <c r="E3152" s="446" t="s">
        <v>687</v>
      </c>
      <c r="F3152" s="446" t="s">
        <v>671</v>
      </c>
      <c r="G3152" s="447">
        <v>2</v>
      </c>
      <c r="H3152" s="448">
        <v>3.25</v>
      </c>
      <c r="I3152" s="447">
        <v>6.49</v>
      </c>
      <c r="J3152" s="460">
        <v>2</v>
      </c>
      <c r="K3152" s="448">
        <v>0.35</v>
      </c>
      <c r="L3152" s="448">
        <v>0.7</v>
      </c>
      <c r="M3152" s="448">
        <f t="shared" si="98"/>
        <v>-5.79</v>
      </c>
      <c r="N3152" s="448">
        <f t="shared" si="99"/>
        <v>-89.21</v>
      </c>
      <c r="O3152" s="461"/>
    </row>
    <row r="3153" s="419" customFormat="1" customHeight="1" spans="1:15">
      <c r="A3153" s="443" t="s">
        <v>6984</v>
      </c>
      <c r="B3153" s="444" t="s">
        <v>6985</v>
      </c>
      <c r="C3153" s="445"/>
      <c r="D3153" s="446" t="s">
        <v>679</v>
      </c>
      <c r="E3153" s="446" t="s">
        <v>687</v>
      </c>
      <c r="F3153" s="446" t="s">
        <v>671</v>
      </c>
      <c r="G3153" s="447">
        <v>8</v>
      </c>
      <c r="H3153" s="448">
        <v>3.1</v>
      </c>
      <c r="I3153" s="447">
        <v>24.77</v>
      </c>
      <c r="J3153" s="460">
        <v>8</v>
      </c>
      <c r="K3153" s="448">
        <v>0.33</v>
      </c>
      <c r="L3153" s="448">
        <v>2.64</v>
      </c>
      <c r="M3153" s="448">
        <f t="shared" si="98"/>
        <v>-22.13</v>
      </c>
      <c r="N3153" s="448">
        <f t="shared" si="99"/>
        <v>-89.34</v>
      </c>
      <c r="O3153" s="461"/>
    </row>
    <row r="3154" s="419" customFormat="1" customHeight="1" spans="1:15">
      <c r="A3154" s="443" t="s">
        <v>6986</v>
      </c>
      <c r="B3154" s="444" t="s">
        <v>6987</v>
      </c>
      <c r="C3154" s="445"/>
      <c r="D3154" s="446" t="s">
        <v>679</v>
      </c>
      <c r="E3154" s="446" t="s">
        <v>687</v>
      </c>
      <c r="F3154" s="446" t="s">
        <v>671</v>
      </c>
      <c r="G3154" s="447">
        <v>3</v>
      </c>
      <c r="H3154" s="448">
        <v>1.45</v>
      </c>
      <c r="I3154" s="447">
        <v>4.36</v>
      </c>
      <c r="J3154" s="460">
        <v>3</v>
      </c>
      <c r="K3154" s="448">
        <v>0.16</v>
      </c>
      <c r="L3154" s="448">
        <v>0.48</v>
      </c>
      <c r="M3154" s="448">
        <f t="shared" si="98"/>
        <v>-3.88</v>
      </c>
      <c r="N3154" s="448">
        <f t="shared" si="99"/>
        <v>-88.99</v>
      </c>
      <c r="O3154" s="461"/>
    </row>
    <row r="3155" s="419" customFormat="1" customHeight="1" spans="1:15">
      <c r="A3155" s="443" t="s">
        <v>6988</v>
      </c>
      <c r="B3155" s="444" t="s">
        <v>6989</v>
      </c>
      <c r="C3155" s="445"/>
      <c r="D3155" s="446" t="s">
        <v>679</v>
      </c>
      <c r="E3155" s="446" t="s">
        <v>667</v>
      </c>
      <c r="F3155" s="446" t="s">
        <v>671</v>
      </c>
      <c r="G3155" s="447">
        <v>105</v>
      </c>
      <c r="H3155" s="448">
        <v>3.59</v>
      </c>
      <c r="I3155" s="447">
        <v>376.89</v>
      </c>
      <c r="J3155" s="460">
        <v>105</v>
      </c>
      <c r="K3155" s="448">
        <v>1.26</v>
      </c>
      <c r="L3155" s="448">
        <v>132.3</v>
      </c>
      <c r="M3155" s="448">
        <f t="shared" si="98"/>
        <v>-244.59</v>
      </c>
      <c r="N3155" s="448">
        <f t="shared" si="99"/>
        <v>-64.9</v>
      </c>
      <c r="O3155" s="461"/>
    </row>
    <row r="3156" s="419" customFormat="1" customHeight="1" spans="1:15">
      <c r="A3156" s="443" t="s">
        <v>6990</v>
      </c>
      <c r="B3156" s="444" t="s">
        <v>6991</v>
      </c>
      <c r="C3156" s="445"/>
      <c r="D3156" s="446" t="s">
        <v>679</v>
      </c>
      <c r="E3156" s="446" t="s">
        <v>667</v>
      </c>
      <c r="F3156" s="446" t="s">
        <v>671</v>
      </c>
      <c r="G3156" s="447">
        <v>101</v>
      </c>
      <c r="H3156" s="448">
        <v>3.99</v>
      </c>
      <c r="I3156" s="447">
        <v>403.44</v>
      </c>
      <c r="J3156" s="460">
        <v>101</v>
      </c>
      <c r="K3156" s="448">
        <v>1.4</v>
      </c>
      <c r="L3156" s="448">
        <v>141.4</v>
      </c>
      <c r="M3156" s="448">
        <f t="shared" si="98"/>
        <v>-262.04</v>
      </c>
      <c r="N3156" s="448">
        <f t="shared" si="99"/>
        <v>-64.95</v>
      </c>
      <c r="O3156" s="461"/>
    </row>
    <row r="3157" s="419" customFormat="1" customHeight="1" spans="1:15">
      <c r="A3157" s="443" t="s">
        <v>6992</v>
      </c>
      <c r="B3157" s="444" t="s">
        <v>6993</v>
      </c>
      <c r="C3157" s="445"/>
      <c r="D3157" s="446" t="s">
        <v>679</v>
      </c>
      <c r="E3157" s="446" t="s">
        <v>667</v>
      </c>
      <c r="F3157" s="446" t="s">
        <v>671</v>
      </c>
      <c r="G3157" s="447">
        <v>105</v>
      </c>
      <c r="H3157" s="448">
        <v>4.06</v>
      </c>
      <c r="I3157" s="447">
        <v>426.03</v>
      </c>
      <c r="J3157" s="460">
        <v>105</v>
      </c>
      <c r="K3157" s="448">
        <v>1.42</v>
      </c>
      <c r="L3157" s="448">
        <v>149.1</v>
      </c>
      <c r="M3157" s="448">
        <f t="shared" si="98"/>
        <v>-276.93</v>
      </c>
      <c r="N3157" s="448">
        <f t="shared" si="99"/>
        <v>-65</v>
      </c>
      <c r="O3157" s="461"/>
    </row>
    <row r="3158" s="419" customFormat="1" customHeight="1" spans="1:15">
      <c r="A3158" s="443" t="s">
        <v>6994</v>
      </c>
      <c r="B3158" s="444" t="s">
        <v>6995</v>
      </c>
      <c r="C3158" s="445"/>
      <c r="D3158" s="446" t="s">
        <v>679</v>
      </c>
      <c r="E3158" s="446" t="s">
        <v>667</v>
      </c>
      <c r="F3158" s="446" t="s">
        <v>671</v>
      </c>
      <c r="G3158" s="447">
        <v>98</v>
      </c>
      <c r="H3158" s="448">
        <v>4.3</v>
      </c>
      <c r="I3158" s="447">
        <v>421.4</v>
      </c>
      <c r="J3158" s="460">
        <v>98</v>
      </c>
      <c r="K3158" s="448">
        <v>1.51</v>
      </c>
      <c r="L3158" s="448">
        <v>147.98</v>
      </c>
      <c r="M3158" s="448">
        <f t="shared" si="98"/>
        <v>-273.42</v>
      </c>
      <c r="N3158" s="448">
        <f t="shared" si="99"/>
        <v>-64.88</v>
      </c>
      <c r="O3158" s="461"/>
    </row>
    <row r="3159" s="419" customFormat="1" customHeight="1" spans="1:15">
      <c r="A3159" s="443" t="s">
        <v>6996</v>
      </c>
      <c r="B3159" s="444" t="s">
        <v>6997</v>
      </c>
      <c r="C3159" s="445"/>
      <c r="D3159" s="446" t="s">
        <v>679</v>
      </c>
      <c r="E3159" s="446" t="s">
        <v>667</v>
      </c>
      <c r="F3159" s="446" t="s">
        <v>671</v>
      </c>
      <c r="G3159" s="447">
        <v>100</v>
      </c>
      <c r="H3159" s="448">
        <v>4.5</v>
      </c>
      <c r="I3159" s="447">
        <v>450</v>
      </c>
      <c r="J3159" s="460">
        <v>100</v>
      </c>
      <c r="K3159" s="448">
        <v>1.58</v>
      </c>
      <c r="L3159" s="448">
        <v>158</v>
      </c>
      <c r="M3159" s="448">
        <f t="shared" si="98"/>
        <v>-292</v>
      </c>
      <c r="N3159" s="448">
        <f t="shared" si="99"/>
        <v>-64.89</v>
      </c>
      <c r="O3159" s="461"/>
    </row>
    <row r="3160" s="419" customFormat="1" customHeight="1" spans="1:15">
      <c r="A3160" s="443" t="s">
        <v>6998</v>
      </c>
      <c r="B3160" s="444" t="s">
        <v>6999</v>
      </c>
      <c r="C3160" s="445"/>
      <c r="D3160" s="446" t="s">
        <v>679</v>
      </c>
      <c r="E3160" s="446" t="s">
        <v>667</v>
      </c>
      <c r="F3160" s="446" t="s">
        <v>671</v>
      </c>
      <c r="G3160" s="447">
        <v>83</v>
      </c>
      <c r="H3160" s="448">
        <v>4.78</v>
      </c>
      <c r="I3160" s="447">
        <v>396.54</v>
      </c>
      <c r="J3160" s="460">
        <v>83</v>
      </c>
      <c r="K3160" s="448">
        <v>1.67</v>
      </c>
      <c r="L3160" s="448">
        <v>138.61</v>
      </c>
      <c r="M3160" s="448">
        <f t="shared" si="98"/>
        <v>-257.93</v>
      </c>
      <c r="N3160" s="448">
        <f t="shared" si="99"/>
        <v>-65.05</v>
      </c>
      <c r="O3160" s="461"/>
    </row>
    <row r="3161" s="419" customFormat="1" customHeight="1" spans="1:15">
      <c r="A3161" s="443" t="s">
        <v>7000</v>
      </c>
      <c r="B3161" s="444" t="s">
        <v>7001</v>
      </c>
      <c r="C3161" s="445"/>
      <c r="D3161" s="446" t="s">
        <v>679</v>
      </c>
      <c r="E3161" s="446" t="s">
        <v>687</v>
      </c>
      <c r="F3161" s="446" t="s">
        <v>671</v>
      </c>
      <c r="G3161" s="447">
        <v>3</v>
      </c>
      <c r="H3161" s="448">
        <v>6.03</v>
      </c>
      <c r="I3161" s="447">
        <v>18.08</v>
      </c>
      <c r="J3161" s="460">
        <v>3</v>
      </c>
      <c r="K3161" s="448">
        <v>0.64</v>
      </c>
      <c r="L3161" s="448">
        <v>1.92</v>
      </c>
      <c r="M3161" s="448">
        <f t="shared" si="98"/>
        <v>-16.16</v>
      </c>
      <c r="N3161" s="448">
        <f t="shared" si="99"/>
        <v>-89.38</v>
      </c>
      <c r="O3161" s="461"/>
    </row>
    <row r="3162" s="419" customFormat="1" customHeight="1" spans="1:15">
      <c r="A3162" s="443" t="s">
        <v>7002</v>
      </c>
      <c r="B3162" s="444" t="s">
        <v>7003</v>
      </c>
      <c r="C3162" s="445"/>
      <c r="D3162" s="446" t="s">
        <v>679</v>
      </c>
      <c r="E3162" s="446" t="s">
        <v>687</v>
      </c>
      <c r="F3162" s="446" t="s">
        <v>671</v>
      </c>
      <c r="G3162" s="447">
        <v>6</v>
      </c>
      <c r="H3162" s="448">
        <v>6.19</v>
      </c>
      <c r="I3162" s="447">
        <v>37.12</v>
      </c>
      <c r="J3162" s="460">
        <v>6</v>
      </c>
      <c r="K3162" s="448">
        <v>0.66</v>
      </c>
      <c r="L3162" s="448">
        <v>3.96</v>
      </c>
      <c r="M3162" s="448">
        <f t="shared" si="98"/>
        <v>-33.16</v>
      </c>
      <c r="N3162" s="448">
        <f t="shared" si="99"/>
        <v>-89.33</v>
      </c>
      <c r="O3162" s="461"/>
    </row>
    <row r="3163" s="419" customFormat="1" customHeight="1" spans="1:15">
      <c r="A3163" s="443" t="s">
        <v>7004</v>
      </c>
      <c r="B3163" s="444" t="s">
        <v>7005</v>
      </c>
      <c r="C3163" s="445"/>
      <c r="D3163" s="446" t="s">
        <v>679</v>
      </c>
      <c r="E3163" s="446" t="s">
        <v>667</v>
      </c>
      <c r="F3163" s="446" t="s">
        <v>671</v>
      </c>
      <c r="G3163" s="447">
        <v>22</v>
      </c>
      <c r="H3163" s="448">
        <v>6.5</v>
      </c>
      <c r="I3163" s="447">
        <v>143</v>
      </c>
      <c r="J3163" s="460">
        <v>22</v>
      </c>
      <c r="K3163" s="448">
        <v>2.28</v>
      </c>
      <c r="L3163" s="448">
        <v>50.16</v>
      </c>
      <c r="M3163" s="448">
        <f t="shared" si="98"/>
        <v>-92.84</v>
      </c>
      <c r="N3163" s="448">
        <f t="shared" si="99"/>
        <v>-64.92</v>
      </c>
      <c r="O3163" s="461"/>
    </row>
    <row r="3164" s="419" customFormat="1" customHeight="1" spans="1:15">
      <c r="A3164" s="443" t="s">
        <v>7006</v>
      </c>
      <c r="B3164" s="444" t="s">
        <v>7007</v>
      </c>
      <c r="C3164" s="445"/>
      <c r="D3164" s="446" t="s">
        <v>679</v>
      </c>
      <c r="E3164" s="446" t="s">
        <v>687</v>
      </c>
      <c r="F3164" s="446" t="s">
        <v>671</v>
      </c>
      <c r="G3164" s="447">
        <v>25</v>
      </c>
      <c r="H3164" s="448">
        <v>2.11</v>
      </c>
      <c r="I3164" s="447">
        <v>52.82</v>
      </c>
      <c r="J3164" s="460">
        <v>25</v>
      </c>
      <c r="K3164" s="448">
        <v>0.23</v>
      </c>
      <c r="L3164" s="448">
        <v>5.75</v>
      </c>
      <c r="M3164" s="448">
        <f t="shared" si="98"/>
        <v>-47.07</v>
      </c>
      <c r="N3164" s="448">
        <f t="shared" si="99"/>
        <v>-89.11</v>
      </c>
      <c r="O3164" s="461"/>
    </row>
    <row r="3165" s="419" customFormat="1" customHeight="1" spans="1:15">
      <c r="A3165" s="443" t="s">
        <v>7008</v>
      </c>
      <c r="B3165" s="444" t="s">
        <v>7009</v>
      </c>
      <c r="C3165" s="445"/>
      <c r="D3165" s="446" t="s">
        <v>679</v>
      </c>
      <c r="E3165" s="446" t="s">
        <v>687</v>
      </c>
      <c r="F3165" s="446" t="s">
        <v>671</v>
      </c>
      <c r="G3165" s="447">
        <v>51</v>
      </c>
      <c r="H3165" s="448">
        <v>2.01</v>
      </c>
      <c r="I3165" s="447">
        <v>102.51</v>
      </c>
      <c r="J3165" s="460">
        <v>51</v>
      </c>
      <c r="K3165" s="448">
        <v>0.22</v>
      </c>
      <c r="L3165" s="448">
        <v>11.22</v>
      </c>
      <c r="M3165" s="448">
        <f t="shared" si="98"/>
        <v>-91.29</v>
      </c>
      <c r="N3165" s="448">
        <f t="shared" si="99"/>
        <v>-89.05</v>
      </c>
      <c r="O3165" s="461"/>
    </row>
    <row r="3166" s="419" customFormat="1" customHeight="1" spans="1:15">
      <c r="A3166" s="443" t="s">
        <v>7010</v>
      </c>
      <c r="B3166" s="444" t="s">
        <v>7011</v>
      </c>
      <c r="C3166" s="445"/>
      <c r="D3166" s="446" t="s">
        <v>679</v>
      </c>
      <c r="E3166" s="446" t="s">
        <v>687</v>
      </c>
      <c r="F3166" s="446" t="s">
        <v>671</v>
      </c>
      <c r="G3166" s="447">
        <v>38</v>
      </c>
      <c r="H3166" s="448">
        <v>2.73</v>
      </c>
      <c r="I3166" s="447">
        <v>103.74</v>
      </c>
      <c r="J3166" s="460">
        <v>38</v>
      </c>
      <c r="K3166" s="448">
        <v>0.29</v>
      </c>
      <c r="L3166" s="448">
        <v>11.02</v>
      </c>
      <c r="M3166" s="448">
        <f t="shared" si="98"/>
        <v>-92.72</v>
      </c>
      <c r="N3166" s="448">
        <f t="shared" si="99"/>
        <v>-89.38</v>
      </c>
      <c r="O3166" s="461"/>
    </row>
    <row r="3167" s="419" customFormat="1" customHeight="1" spans="1:15">
      <c r="A3167" s="443" t="s">
        <v>7012</v>
      </c>
      <c r="B3167" s="444" t="s">
        <v>7013</v>
      </c>
      <c r="C3167" s="445"/>
      <c r="D3167" s="446" t="s">
        <v>679</v>
      </c>
      <c r="E3167" s="446" t="s">
        <v>667</v>
      </c>
      <c r="F3167" s="446" t="s">
        <v>671</v>
      </c>
      <c r="G3167" s="447">
        <v>40</v>
      </c>
      <c r="H3167" s="448">
        <v>2.48</v>
      </c>
      <c r="I3167" s="447">
        <v>99.1</v>
      </c>
      <c r="J3167" s="460">
        <v>40</v>
      </c>
      <c r="K3167" s="448">
        <v>0.87</v>
      </c>
      <c r="L3167" s="448">
        <v>34.8</v>
      </c>
      <c r="M3167" s="448">
        <f t="shared" si="98"/>
        <v>-64.3</v>
      </c>
      <c r="N3167" s="448">
        <f t="shared" si="99"/>
        <v>-64.88</v>
      </c>
      <c r="O3167" s="461"/>
    </row>
    <row r="3168" s="419" customFormat="1" customHeight="1" spans="1:15">
      <c r="A3168" s="443" t="s">
        <v>7014</v>
      </c>
      <c r="B3168" s="444" t="s">
        <v>7015</v>
      </c>
      <c r="C3168" s="445"/>
      <c r="D3168" s="446" t="s">
        <v>679</v>
      </c>
      <c r="E3168" s="446" t="s">
        <v>687</v>
      </c>
      <c r="F3168" s="446" t="s">
        <v>671</v>
      </c>
      <c r="G3168" s="447">
        <v>48</v>
      </c>
      <c r="H3168" s="448">
        <v>2.22</v>
      </c>
      <c r="I3168" s="447">
        <v>106.55</v>
      </c>
      <c r="J3168" s="460">
        <v>48</v>
      </c>
      <c r="K3168" s="448">
        <v>0.24</v>
      </c>
      <c r="L3168" s="448">
        <v>11.52</v>
      </c>
      <c r="M3168" s="448">
        <f t="shared" si="98"/>
        <v>-95.03</v>
      </c>
      <c r="N3168" s="448">
        <f t="shared" si="99"/>
        <v>-89.19</v>
      </c>
      <c r="O3168" s="461"/>
    </row>
    <row r="3169" s="419" customFormat="1" customHeight="1" spans="1:15">
      <c r="A3169" s="443" t="s">
        <v>7016</v>
      </c>
      <c r="B3169" s="444" t="s">
        <v>7017</v>
      </c>
      <c r="C3169" s="445"/>
      <c r="D3169" s="446" t="s">
        <v>679</v>
      </c>
      <c r="E3169" s="446" t="s">
        <v>687</v>
      </c>
      <c r="F3169" s="446" t="s">
        <v>671</v>
      </c>
      <c r="G3169" s="447">
        <v>8</v>
      </c>
      <c r="H3169" s="448">
        <v>2.71</v>
      </c>
      <c r="I3169" s="447">
        <v>21.64</v>
      </c>
      <c r="J3169" s="460">
        <v>8</v>
      </c>
      <c r="K3169" s="448">
        <v>0.29</v>
      </c>
      <c r="L3169" s="448">
        <v>2.32</v>
      </c>
      <c r="M3169" s="448">
        <f t="shared" si="98"/>
        <v>-19.32</v>
      </c>
      <c r="N3169" s="448">
        <f t="shared" si="99"/>
        <v>-89.28</v>
      </c>
      <c r="O3169" s="461"/>
    </row>
    <row r="3170" s="419" customFormat="1" customHeight="1" spans="1:15">
      <c r="A3170" s="443" t="s">
        <v>7018</v>
      </c>
      <c r="B3170" s="444" t="s">
        <v>7019</v>
      </c>
      <c r="C3170" s="445"/>
      <c r="D3170" s="446" t="s">
        <v>679</v>
      </c>
      <c r="E3170" s="446" t="s">
        <v>687</v>
      </c>
      <c r="F3170" s="446" t="s">
        <v>671</v>
      </c>
      <c r="G3170" s="447">
        <v>16</v>
      </c>
      <c r="H3170" s="448">
        <v>3.28</v>
      </c>
      <c r="I3170" s="447">
        <v>52.4</v>
      </c>
      <c r="J3170" s="460">
        <v>16</v>
      </c>
      <c r="K3170" s="448">
        <v>0.35</v>
      </c>
      <c r="L3170" s="448">
        <v>5.6</v>
      </c>
      <c r="M3170" s="448">
        <f t="shared" si="98"/>
        <v>-46.8</v>
      </c>
      <c r="N3170" s="448">
        <f t="shared" si="99"/>
        <v>-89.31</v>
      </c>
      <c r="O3170" s="461"/>
    </row>
    <row r="3171" s="419" customFormat="1" customHeight="1" spans="1:15">
      <c r="A3171" s="443" t="s">
        <v>7020</v>
      </c>
      <c r="B3171" s="444" t="s">
        <v>7021</v>
      </c>
      <c r="C3171" s="445"/>
      <c r="D3171" s="446" t="s">
        <v>679</v>
      </c>
      <c r="E3171" s="446" t="s">
        <v>687</v>
      </c>
      <c r="F3171" s="446" t="s">
        <v>671</v>
      </c>
      <c r="G3171" s="447">
        <v>66</v>
      </c>
      <c r="H3171" s="448">
        <v>1.63</v>
      </c>
      <c r="I3171" s="447">
        <v>107.34</v>
      </c>
      <c r="J3171" s="460">
        <v>66</v>
      </c>
      <c r="K3171" s="448">
        <v>0.17</v>
      </c>
      <c r="L3171" s="448">
        <v>11.22</v>
      </c>
      <c r="M3171" s="448">
        <f t="shared" si="98"/>
        <v>-96.12</v>
      </c>
      <c r="N3171" s="448">
        <f t="shared" si="99"/>
        <v>-89.55</v>
      </c>
      <c r="O3171" s="461"/>
    </row>
    <row r="3172" s="419" customFormat="1" customHeight="1" spans="1:15">
      <c r="A3172" s="443" t="s">
        <v>7022</v>
      </c>
      <c r="B3172" s="444" t="s">
        <v>7023</v>
      </c>
      <c r="C3172" s="445"/>
      <c r="D3172" s="446" t="s">
        <v>679</v>
      </c>
      <c r="E3172" s="446" t="s">
        <v>687</v>
      </c>
      <c r="F3172" s="446" t="s">
        <v>671</v>
      </c>
      <c r="G3172" s="447">
        <v>80</v>
      </c>
      <c r="H3172" s="448">
        <v>1.72</v>
      </c>
      <c r="I3172" s="447">
        <v>137.89</v>
      </c>
      <c r="J3172" s="460">
        <v>80</v>
      </c>
      <c r="K3172" s="448">
        <v>0.18</v>
      </c>
      <c r="L3172" s="448">
        <v>14.4</v>
      </c>
      <c r="M3172" s="448">
        <f t="shared" si="98"/>
        <v>-123.49</v>
      </c>
      <c r="N3172" s="448">
        <f t="shared" si="99"/>
        <v>-89.56</v>
      </c>
      <c r="O3172" s="461"/>
    </row>
    <row r="3173" s="419" customFormat="1" customHeight="1" spans="1:15">
      <c r="A3173" s="443" t="s">
        <v>7024</v>
      </c>
      <c r="B3173" s="444" t="s">
        <v>7025</v>
      </c>
      <c r="C3173" s="445"/>
      <c r="D3173" s="446" t="s">
        <v>679</v>
      </c>
      <c r="E3173" s="446" t="s">
        <v>667</v>
      </c>
      <c r="F3173" s="446" t="s">
        <v>671</v>
      </c>
      <c r="G3173" s="447">
        <v>9</v>
      </c>
      <c r="H3173" s="448">
        <v>2.65</v>
      </c>
      <c r="I3173" s="447">
        <v>23.89</v>
      </c>
      <c r="J3173" s="460">
        <v>9</v>
      </c>
      <c r="K3173" s="448">
        <v>0.93</v>
      </c>
      <c r="L3173" s="448">
        <v>8.37</v>
      </c>
      <c r="M3173" s="448">
        <f t="shared" si="98"/>
        <v>-15.52</v>
      </c>
      <c r="N3173" s="448">
        <f t="shared" si="99"/>
        <v>-64.96</v>
      </c>
      <c r="O3173" s="461"/>
    </row>
    <row r="3174" s="419" customFormat="1" customHeight="1" spans="1:15">
      <c r="A3174" s="443" t="s">
        <v>7026</v>
      </c>
      <c r="B3174" s="444" t="s">
        <v>7027</v>
      </c>
      <c r="C3174" s="445"/>
      <c r="D3174" s="446" t="s">
        <v>679</v>
      </c>
      <c r="E3174" s="446" t="s">
        <v>687</v>
      </c>
      <c r="F3174" s="446" t="s">
        <v>671</v>
      </c>
      <c r="G3174" s="447">
        <v>31</v>
      </c>
      <c r="H3174" s="448">
        <v>2.43</v>
      </c>
      <c r="I3174" s="447">
        <v>75.25</v>
      </c>
      <c r="J3174" s="460">
        <v>31</v>
      </c>
      <c r="K3174" s="448">
        <v>0.26</v>
      </c>
      <c r="L3174" s="448">
        <v>8.06</v>
      </c>
      <c r="M3174" s="448">
        <f t="shared" si="98"/>
        <v>-67.19</v>
      </c>
      <c r="N3174" s="448">
        <f t="shared" si="99"/>
        <v>-89.29</v>
      </c>
      <c r="O3174" s="461"/>
    </row>
    <row r="3175" s="419" customFormat="1" customHeight="1" spans="1:15">
      <c r="A3175" s="443" t="s">
        <v>7028</v>
      </c>
      <c r="B3175" s="444" t="s">
        <v>7029</v>
      </c>
      <c r="C3175" s="445"/>
      <c r="D3175" s="446" t="s">
        <v>679</v>
      </c>
      <c r="E3175" s="446" t="s">
        <v>687</v>
      </c>
      <c r="F3175" s="446" t="s">
        <v>671</v>
      </c>
      <c r="G3175" s="447">
        <v>15</v>
      </c>
      <c r="H3175" s="448">
        <v>2.44</v>
      </c>
      <c r="I3175" s="447">
        <v>36.58</v>
      </c>
      <c r="J3175" s="460">
        <v>15</v>
      </c>
      <c r="K3175" s="448">
        <v>0.26</v>
      </c>
      <c r="L3175" s="448">
        <v>3.9</v>
      </c>
      <c r="M3175" s="448">
        <f t="shared" si="98"/>
        <v>-32.68</v>
      </c>
      <c r="N3175" s="448">
        <f t="shared" si="99"/>
        <v>-89.34</v>
      </c>
      <c r="O3175" s="461"/>
    </row>
    <row r="3176" s="419" customFormat="1" customHeight="1" spans="1:15">
      <c r="A3176" s="443" t="s">
        <v>7030</v>
      </c>
      <c r="B3176" s="444" t="s">
        <v>7031</v>
      </c>
      <c r="C3176" s="445"/>
      <c r="D3176" s="446" t="s">
        <v>679</v>
      </c>
      <c r="E3176" s="446" t="s">
        <v>682</v>
      </c>
      <c r="F3176" s="446" t="s">
        <v>671</v>
      </c>
      <c r="G3176" s="447">
        <v>10</v>
      </c>
      <c r="H3176" s="448">
        <v>40.67</v>
      </c>
      <c r="I3176" s="447">
        <v>406.7</v>
      </c>
      <c r="J3176" s="460">
        <v>10</v>
      </c>
      <c r="K3176" s="448">
        <v>4.67</v>
      </c>
      <c r="L3176" s="448">
        <v>46.7</v>
      </c>
      <c r="M3176" s="448">
        <f t="shared" si="98"/>
        <v>-360</v>
      </c>
      <c r="N3176" s="448">
        <f t="shared" si="99"/>
        <v>-88.52</v>
      </c>
      <c r="O3176" s="461"/>
    </row>
    <row r="3177" s="419" customFormat="1" customHeight="1" spans="1:15">
      <c r="A3177" s="443" t="s">
        <v>7032</v>
      </c>
      <c r="B3177" s="444" t="s">
        <v>7033</v>
      </c>
      <c r="C3177" s="445"/>
      <c r="D3177" s="446" t="s">
        <v>679</v>
      </c>
      <c r="E3177" s="446" t="s">
        <v>682</v>
      </c>
      <c r="F3177" s="446" t="s">
        <v>671</v>
      </c>
      <c r="G3177" s="447">
        <v>10</v>
      </c>
      <c r="H3177" s="448">
        <v>40.78</v>
      </c>
      <c r="I3177" s="447">
        <v>407.79</v>
      </c>
      <c r="J3177" s="460">
        <v>10</v>
      </c>
      <c r="K3177" s="448">
        <v>4.68</v>
      </c>
      <c r="L3177" s="448">
        <v>46.8</v>
      </c>
      <c r="M3177" s="448">
        <f t="shared" si="98"/>
        <v>-360.99</v>
      </c>
      <c r="N3177" s="448">
        <f t="shared" si="99"/>
        <v>-88.52</v>
      </c>
      <c r="O3177" s="461"/>
    </row>
    <row r="3178" s="419" customFormat="1" customHeight="1" spans="1:15">
      <c r="A3178" s="443" t="s">
        <v>7034</v>
      </c>
      <c r="B3178" s="444" t="s">
        <v>7035</v>
      </c>
      <c r="C3178" s="445"/>
      <c r="D3178" s="446" t="s">
        <v>679</v>
      </c>
      <c r="E3178" s="446" t="s">
        <v>682</v>
      </c>
      <c r="F3178" s="446" t="s">
        <v>671</v>
      </c>
      <c r="G3178" s="447">
        <v>7</v>
      </c>
      <c r="H3178" s="448">
        <v>74.4</v>
      </c>
      <c r="I3178" s="447">
        <v>520.8</v>
      </c>
      <c r="J3178" s="460">
        <v>7</v>
      </c>
      <c r="K3178" s="448">
        <v>8.54</v>
      </c>
      <c r="L3178" s="448">
        <v>59.78</v>
      </c>
      <c r="M3178" s="448">
        <f t="shared" si="98"/>
        <v>-461.02</v>
      </c>
      <c r="N3178" s="448">
        <f t="shared" si="99"/>
        <v>-88.52</v>
      </c>
      <c r="O3178" s="461"/>
    </row>
    <row r="3179" s="419" customFormat="1" customHeight="1" spans="1:15">
      <c r="A3179" s="443" t="s">
        <v>7036</v>
      </c>
      <c r="B3179" s="444" t="s">
        <v>7037</v>
      </c>
      <c r="C3179" s="445"/>
      <c r="D3179" s="446" t="s">
        <v>679</v>
      </c>
      <c r="E3179" s="446" t="s">
        <v>682</v>
      </c>
      <c r="F3179" s="446" t="s">
        <v>671</v>
      </c>
      <c r="G3179" s="447">
        <v>9</v>
      </c>
      <c r="H3179" s="448">
        <v>64.6</v>
      </c>
      <c r="I3179" s="447">
        <v>581.4</v>
      </c>
      <c r="J3179" s="460">
        <v>9</v>
      </c>
      <c r="K3179" s="448">
        <v>7.42</v>
      </c>
      <c r="L3179" s="448">
        <v>66.78</v>
      </c>
      <c r="M3179" s="448">
        <f t="shared" si="98"/>
        <v>-514.62</v>
      </c>
      <c r="N3179" s="448">
        <f t="shared" si="99"/>
        <v>-88.51</v>
      </c>
      <c r="O3179" s="461"/>
    </row>
    <row r="3180" s="419" customFormat="1" customHeight="1" spans="1:15">
      <c r="A3180" s="443" t="s">
        <v>7038</v>
      </c>
      <c r="B3180" s="444" t="s">
        <v>7039</v>
      </c>
      <c r="C3180" s="445"/>
      <c r="D3180" s="446" t="s">
        <v>679</v>
      </c>
      <c r="E3180" s="446" t="s">
        <v>682</v>
      </c>
      <c r="F3180" s="446" t="s">
        <v>671</v>
      </c>
      <c r="G3180" s="447">
        <v>10</v>
      </c>
      <c r="H3180" s="448">
        <v>86.89</v>
      </c>
      <c r="I3180" s="447">
        <v>868.9</v>
      </c>
      <c r="J3180" s="460">
        <v>10</v>
      </c>
      <c r="K3180" s="448">
        <v>9.98</v>
      </c>
      <c r="L3180" s="448">
        <v>99.8</v>
      </c>
      <c r="M3180" s="448">
        <f t="shared" si="98"/>
        <v>-769.1</v>
      </c>
      <c r="N3180" s="448">
        <f t="shared" si="99"/>
        <v>-88.51</v>
      </c>
      <c r="O3180" s="461"/>
    </row>
    <row r="3181" s="419" customFormat="1" customHeight="1" spans="1:15">
      <c r="A3181" s="443" t="s">
        <v>7040</v>
      </c>
      <c r="B3181" s="444" t="s">
        <v>7041</v>
      </c>
      <c r="C3181" s="445"/>
      <c r="D3181" s="446" t="s">
        <v>679</v>
      </c>
      <c r="E3181" s="446" t="s">
        <v>682</v>
      </c>
      <c r="F3181" s="446" t="s">
        <v>671</v>
      </c>
      <c r="G3181" s="447">
        <v>10</v>
      </c>
      <c r="H3181" s="448">
        <v>28.67</v>
      </c>
      <c r="I3181" s="447">
        <v>286.7</v>
      </c>
      <c r="J3181" s="460">
        <v>10</v>
      </c>
      <c r="K3181" s="448">
        <v>3.29</v>
      </c>
      <c r="L3181" s="448">
        <v>32.9</v>
      </c>
      <c r="M3181" s="448">
        <f t="shared" si="98"/>
        <v>-253.8</v>
      </c>
      <c r="N3181" s="448">
        <f t="shared" si="99"/>
        <v>-88.52</v>
      </c>
      <c r="O3181" s="461"/>
    </row>
    <row r="3182" s="419" customFormat="1" customHeight="1" spans="1:15">
      <c r="A3182" s="443" t="s">
        <v>7042</v>
      </c>
      <c r="B3182" s="444" t="s">
        <v>7043</v>
      </c>
      <c r="C3182" s="445"/>
      <c r="D3182" s="446" t="s">
        <v>679</v>
      </c>
      <c r="E3182" s="446" t="s">
        <v>682</v>
      </c>
      <c r="F3182" s="446" t="s">
        <v>671</v>
      </c>
      <c r="G3182" s="447">
        <v>10</v>
      </c>
      <c r="H3182" s="448">
        <v>26.45</v>
      </c>
      <c r="I3182" s="447">
        <v>264.5</v>
      </c>
      <c r="J3182" s="460">
        <v>10</v>
      </c>
      <c r="K3182" s="448">
        <v>3.04</v>
      </c>
      <c r="L3182" s="448">
        <v>30.4</v>
      </c>
      <c r="M3182" s="448">
        <f t="shared" si="98"/>
        <v>-234.1</v>
      </c>
      <c r="N3182" s="448">
        <f t="shared" si="99"/>
        <v>-88.51</v>
      </c>
      <c r="O3182" s="461"/>
    </row>
    <row r="3183" s="419" customFormat="1" customHeight="1" spans="1:15">
      <c r="A3183" s="443" t="s">
        <v>7044</v>
      </c>
      <c r="B3183" s="444" t="s">
        <v>7045</v>
      </c>
      <c r="C3183" s="445"/>
      <c r="D3183" s="446" t="s">
        <v>679</v>
      </c>
      <c r="E3183" s="446" t="s">
        <v>682</v>
      </c>
      <c r="F3183" s="446" t="s">
        <v>671</v>
      </c>
      <c r="G3183" s="447">
        <v>9</v>
      </c>
      <c r="H3183" s="448">
        <v>31.78</v>
      </c>
      <c r="I3183" s="447">
        <v>286.01</v>
      </c>
      <c r="J3183" s="460">
        <v>9</v>
      </c>
      <c r="K3183" s="448">
        <v>3.65</v>
      </c>
      <c r="L3183" s="448">
        <v>32.85</v>
      </c>
      <c r="M3183" s="448">
        <f t="shared" si="98"/>
        <v>-253.16</v>
      </c>
      <c r="N3183" s="448">
        <f t="shared" si="99"/>
        <v>-88.51</v>
      </c>
      <c r="O3183" s="461"/>
    </row>
    <row r="3184" s="419" customFormat="1" customHeight="1" spans="1:15">
      <c r="A3184" s="443" t="s">
        <v>7046</v>
      </c>
      <c r="B3184" s="444" t="s">
        <v>7047</v>
      </c>
      <c r="C3184" s="445"/>
      <c r="D3184" s="446" t="s">
        <v>679</v>
      </c>
      <c r="E3184" s="446" t="s">
        <v>682</v>
      </c>
      <c r="F3184" s="446" t="s">
        <v>671</v>
      </c>
      <c r="G3184" s="447">
        <v>10</v>
      </c>
      <c r="H3184" s="448">
        <v>30.33</v>
      </c>
      <c r="I3184" s="447">
        <v>303.3</v>
      </c>
      <c r="J3184" s="460">
        <v>10</v>
      </c>
      <c r="K3184" s="448">
        <v>3.48</v>
      </c>
      <c r="L3184" s="448">
        <v>34.8</v>
      </c>
      <c r="M3184" s="448">
        <f t="shared" si="98"/>
        <v>-268.5</v>
      </c>
      <c r="N3184" s="448">
        <f t="shared" si="99"/>
        <v>-88.53</v>
      </c>
      <c r="O3184" s="461"/>
    </row>
    <row r="3185" s="419" customFormat="1" customHeight="1" spans="1:15">
      <c r="A3185" s="443" t="s">
        <v>7048</v>
      </c>
      <c r="B3185" s="444" t="s">
        <v>7049</v>
      </c>
      <c r="C3185" s="445"/>
      <c r="D3185" s="446" t="s">
        <v>679</v>
      </c>
      <c r="E3185" s="446" t="s">
        <v>682</v>
      </c>
      <c r="F3185" s="446" t="s">
        <v>671</v>
      </c>
      <c r="G3185" s="447">
        <v>7</v>
      </c>
      <c r="H3185" s="448">
        <v>37.9</v>
      </c>
      <c r="I3185" s="447">
        <v>265.3</v>
      </c>
      <c r="J3185" s="460">
        <v>7</v>
      </c>
      <c r="K3185" s="448">
        <v>4.35</v>
      </c>
      <c r="L3185" s="448">
        <v>30.45</v>
      </c>
      <c r="M3185" s="448">
        <f t="shared" si="98"/>
        <v>-234.85</v>
      </c>
      <c r="N3185" s="448">
        <f t="shared" si="99"/>
        <v>-88.52</v>
      </c>
      <c r="O3185" s="461"/>
    </row>
    <row r="3186" s="419" customFormat="1" customHeight="1" spans="1:15">
      <c r="A3186" s="443" t="s">
        <v>7050</v>
      </c>
      <c r="B3186" s="444" t="s">
        <v>7051</v>
      </c>
      <c r="C3186" s="445"/>
      <c r="D3186" s="446" t="s">
        <v>679</v>
      </c>
      <c r="E3186" s="446" t="s">
        <v>682</v>
      </c>
      <c r="F3186" s="446" t="s">
        <v>671</v>
      </c>
      <c r="G3186" s="447">
        <v>10</v>
      </c>
      <c r="H3186" s="448">
        <v>19.7</v>
      </c>
      <c r="I3186" s="447">
        <v>197</v>
      </c>
      <c r="J3186" s="460">
        <v>10</v>
      </c>
      <c r="K3186" s="448">
        <v>2.26</v>
      </c>
      <c r="L3186" s="448">
        <v>22.6</v>
      </c>
      <c r="M3186" s="448">
        <f t="shared" si="98"/>
        <v>-174.4</v>
      </c>
      <c r="N3186" s="448">
        <f t="shared" si="99"/>
        <v>-88.53</v>
      </c>
      <c r="O3186" s="461"/>
    </row>
    <row r="3187" s="419" customFormat="1" customHeight="1" spans="1:15">
      <c r="A3187" s="443" t="s">
        <v>7052</v>
      </c>
      <c r="B3187" s="444" t="s">
        <v>7053</v>
      </c>
      <c r="C3187" s="445"/>
      <c r="D3187" s="446" t="s">
        <v>679</v>
      </c>
      <c r="E3187" s="446" t="s">
        <v>682</v>
      </c>
      <c r="F3187" s="446" t="s">
        <v>671</v>
      </c>
      <c r="G3187" s="447">
        <v>10</v>
      </c>
      <c r="H3187" s="448">
        <v>19.5</v>
      </c>
      <c r="I3187" s="447">
        <v>195</v>
      </c>
      <c r="J3187" s="460">
        <v>10</v>
      </c>
      <c r="K3187" s="448">
        <v>2.24</v>
      </c>
      <c r="L3187" s="448">
        <v>22.4</v>
      </c>
      <c r="M3187" s="448">
        <f t="shared" si="98"/>
        <v>-172.6</v>
      </c>
      <c r="N3187" s="448">
        <f t="shared" si="99"/>
        <v>-88.51</v>
      </c>
      <c r="O3187" s="461"/>
    </row>
    <row r="3188" s="419" customFormat="1" customHeight="1" spans="1:15">
      <c r="A3188" s="443" t="s">
        <v>7054</v>
      </c>
      <c r="B3188" s="444" t="s">
        <v>7055</v>
      </c>
      <c r="C3188" s="445"/>
      <c r="D3188" s="446" t="s">
        <v>679</v>
      </c>
      <c r="E3188" s="446" t="s">
        <v>682</v>
      </c>
      <c r="F3188" s="446" t="s">
        <v>671</v>
      </c>
      <c r="G3188" s="447">
        <v>10</v>
      </c>
      <c r="H3188" s="448">
        <v>24.36</v>
      </c>
      <c r="I3188" s="447">
        <v>243.6</v>
      </c>
      <c r="J3188" s="460">
        <v>10</v>
      </c>
      <c r="K3188" s="448">
        <v>2.8</v>
      </c>
      <c r="L3188" s="448">
        <v>28</v>
      </c>
      <c r="M3188" s="448">
        <f t="shared" si="98"/>
        <v>-215.6</v>
      </c>
      <c r="N3188" s="448">
        <f t="shared" si="99"/>
        <v>-88.51</v>
      </c>
      <c r="O3188" s="461"/>
    </row>
    <row r="3189" s="419" customFormat="1" customHeight="1" spans="1:15">
      <c r="A3189" s="443" t="s">
        <v>7056</v>
      </c>
      <c r="B3189" s="444" t="s">
        <v>7057</v>
      </c>
      <c r="C3189" s="445"/>
      <c r="D3189" s="446" t="s">
        <v>679</v>
      </c>
      <c r="E3189" s="446" t="s">
        <v>682</v>
      </c>
      <c r="F3189" s="446" t="s">
        <v>671</v>
      </c>
      <c r="G3189" s="447">
        <v>7</v>
      </c>
      <c r="H3189" s="448">
        <v>37.18</v>
      </c>
      <c r="I3189" s="447">
        <v>260.29</v>
      </c>
      <c r="J3189" s="460">
        <v>7</v>
      </c>
      <c r="K3189" s="448">
        <v>4.27</v>
      </c>
      <c r="L3189" s="448">
        <v>29.89</v>
      </c>
      <c r="M3189" s="448">
        <f t="shared" si="98"/>
        <v>-230.4</v>
      </c>
      <c r="N3189" s="448">
        <f t="shared" si="99"/>
        <v>-88.52</v>
      </c>
      <c r="O3189" s="461"/>
    </row>
    <row r="3190" s="419" customFormat="1" customHeight="1" spans="1:15">
      <c r="A3190" s="443" t="s">
        <v>7058</v>
      </c>
      <c r="B3190" s="444" t="s">
        <v>7059</v>
      </c>
      <c r="C3190" s="445"/>
      <c r="D3190" s="446" t="s">
        <v>679</v>
      </c>
      <c r="E3190" s="446" t="s">
        <v>682</v>
      </c>
      <c r="F3190" s="446" t="s">
        <v>671</v>
      </c>
      <c r="G3190" s="447">
        <v>5</v>
      </c>
      <c r="H3190" s="448">
        <v>44.8</v>
      </c>
      <c r="I3190" s="447">
        <v>224</v>
      </c>
      <c r="J3190" s="460">
        <v>5</v>
      </c>
      <c r="K3190" s="448">
        <v>5.14</v>
      </c>
      <c r="L3190" s="448">
        <v>25.7</v>
      </c>
      <c r="M3190" s="448">
        <f t="shared" si="98"/>
        <v>-198.3</v>
      </c>
      <c r="N3190" s="448">
        <f t="shared" si="99"/>
        <v>-88.53</v>
      </c>
      <c r="O3190" s="461"/>
    </row>
    <row r="3191" s="419" customFormat="1" customHeight="1" spans="1:15">
      <c r="A3191" s="443" t="s">
        <v>7060</v>
      </c>
      <c r="B3191" s="444" t="s">
        <v>7061</v>
      </c>
      <c r="C3191" s="445"/>
      <c r="D3191" s="446" t="s">
        <v>679</v>
      </c>
      <c r="E3191" s="446" t="s">
        <v>682</v>
      </c>
      <c r="F3191" s="446" t="s">
        <v>671</v>
      </c>
      <c r="G3191" s="447">
        <v>10</v>
      </c>
      <c r="H3191" s="448">
        <v>14.56</v>
      </c>
      <c r="I3191" s="447">
        <v>145.6</v>
      </c>
      <c r="J3191" s="460">
        <v>10</v>
      </c>
      <c r="K3191" s="448">
        <v>1.67</v>
      </c>
      <c r="L3191" s="448">
        <v>16.7</v>
      </c>
      <c r="M3191" s="448">
        <f t="shared" si="98"/>
        <v>-128.9</v>
      </c>
      <c r="N3191" s="448">
        <f t="shared" si="99"/>
        <v>-88.53</v>
      </c>
      <c r="O3191" s="461"/>
    </row>
    <row r="3192" s="419" customFormat="1" customHeight="1" spans="1:15">
      <c r="A3192" s="443" t="s">
        <v>7062</v>
      </c>
      <c r="B3192" s="444" t="s">
        <v>7063</v>
      </c>
      <c r="C3192" s="445"/>
      <c r="D3192" s="446" t="s">
        <v>679</v>
      </c>
      <c r="E3192" s="446" t="s">
        <v>682</v>
      </c>
      <c r="F3192" s="446" t="s">
        <v>671</v>
      </c>
      <c r="G3192" s="447">
        <v>10</v>
      </c>
      <c r="H3192" s="448">
        <v>12.34</v>
      </c>
      <c r="I3192" s="447">
        <v>123.39</v>
      </c>
      <c r="J3192" s="460">
        <v>10</v>
      </c>
      <c r="K3192" s="448">
        <v>1.42</v>
      </c>
      <c r="L3192" s="448">
        <v>14.2</v>
      </c>
      <c r="M3192" s="448">
        <f t="shared" si="98"/>
        <v>-109.19</v>
      </c>
      <c r="N3192" s="448">
        <f t="shared" si="99"/>
        <v>-88.49</v>
      </c>
      <c r="O3192" s="461"/>
    </row>
    <row r="3193" s="419" customFormat="1" customHeight="1" spans="1:15">
      <c r="A3193" s="443" t="s">
        <v>7064</v>
      </c>
      <c r="B3193" s="444" t="s">
        <v>7065</v>
      </c>
      <c r="C3193" s="445"/>
      <c r="D3193" s="446" t="s">
        <v>679</v>
      </c>
      <c r="E3193" s="446" t="s">
        <v>682</v>
      </c>
      <c r="F3193" s="446" t="s">
        <v>671</v>
      </c>
      <c r="G3193" s="447">
        <v>10</v>
      </c>
      <c r="H3193" s="448">
        <v>17.5</v>
      </c>
      <c r="I3193" s="447">
        <v>175</v>
      </c>
      <c r="J3193" s="460">
        <v>10</v>
      </c>
      <c r="K3193" s="448">
        <v>2.01</v>
      </c>
      <c r="L3193" s="448">
        <v>20.1</v>
      </c>
      <c r="M3193" s="448">
        <f t="shared" si="98"/>
        <v>-154.9</v>
      </c>
      <c r="N3193" s="448">
        <f t="shared" si="99"/>
        <v>-88.51</v>
      </c>
      <c r="O3193" s="461"/>
    </row>
    <row r="3194" s="419" customFormat="1" customHeight="1" spans="1:15">
      <c r="A3194" s="443" t="s">
        <v>7066</v>
      </c>
      <c r="B3194" s="444" t="s">
        <v>7067</v>
      </c>
      <c r="C3194" s="445"/>
      <c r="D3194" s="446" t="s">
        <v>679</v>
      </c>
      <c r="E3194" s="446" t="s">
        <v>682</v>
      </c>
      <c r="F3194" s="446" t="s">
        <v>671</v>
      </c>
      <c r="G3194" s="447">
        <v>8</v>
      </c>
      <c r="H3194" s="448">
        <v>37.8</v>
      </c>
      <c r="I3194" s="447">
        <v>302.4</v>
      </c>
      <c r="J3194" s="460">
        <v>8</v>
      </c>
      <c r="K3194" s="448">
        <v>4.34</v>
      </c>
      <c r="L3194" s="448">
        <v>34.72</v>
      </c>
      <c r="M3194" s="448">
        <f t="shared" si="98"/>
        <v>-267.68</v>
      </c>
      <c r="N3194" s="448">
        <f t="shared" si="99"/>
        <v>-88.52</v>
      </c>
      <c r="O3194" s="461"/>
    </row>
    <row r="3195" s="419" customFormat="1" customHeight="1" spans="1:15">
      <c r="A3195" s="443" t="s">
        <v>7068</v>
      </c>
      <c r="B3195" s="444" t="s">
        <v>7069</v>
      </c>
      <c r="C3195" s="445"/>
      <c r="D3195" s="446" t="s">
        <v>679</v>
      </c>
      <c r="E3195" s="446" t="s">
        <v>682</v>
      </c>
      <c r="F3195" s="446" t="s">
        <v>671</v>
      </c>
      <c r="G3195" s="447">
        <v>10</v>
      </c>
      <c r="H3195" s="448">
        <v>15.4</v>
      </c>
      <c r="I3195" s="447">
        <v>154</v>
      </c>
      <c r="J3195" s="460">
        <v>10</v>
      </c>
      <c r="K3195" s="448">
        <v>1.77</v>
      </c>
      <c r="L3195" s="448">
        <v>17.7</v>
      </c>
      <c r="M3195" s="448">
        <f t="shared" si="98"/>
        <v>-136.3</v>
      </c>
      <c r="N3195" s="448">
        <f t="shared" si="99"/>
        <v>-88.51</v>
      </c>
      <c r="O3195" s="461"/>
    </row>
    <row r="3196" s="419" customFormat="1" customHeight="1" spans="1:15">
      <c r="A3196" s="443" t="s">
        <v>7070</v>
      </c>
      <c r="B3196" s="444" t="s">
        <v>7071</v>
      </c>
      <c r="C3196" s="445"/>
      <c r="D3196" s="446" t="s">
        <v>679</v>
      </c>
      <c r="E3196" s="446" t="s">
        <v>682</v>
      </c>
      <c r="F3196" s="446" t="s">
        <v>671</v>
      </c>
      <c r="G3196" s="447">
        <v>10</v>
      </c>
      <c r="H3196" s="448">
        <v>13.7</v>
      </c>
      <c r="I3196" s="447">
        <v>137</v>
      </c>
      <c r="J3196" s="460">
        <v>10</v>
      </c>
      <c r="K3196" s="448">
        <v>1.57</v>
      </c>
      <c r="L3196" s="448">
        <v>15.7</v>
      </c>
      <c r="M3196" s="448">
        <f t="shared" si="98"/>
        <v>-121.3</v>
      </c>
      <c r="N3196" s="448">
        <f t="shared" si="99"/>
        <v>-88.54</v>
      </c>
      <c r="O3196" s="461"/>
    </row>
    <row r="3197" s="419" customFormat="1" customHeight="1" spans="1:15">
      <c r="A3197" s="443" t="s">
        <v>7072</v>
      </c>
      <c r="B3197" s="444" t="s">
        <v>7073</v>
      </c>
      <c r="C3197" s="445"/>
      <c r="D3197" s="446" t="s">
        <v>679</v>
      </c>
      <c r="E3197" s="446" t="s">
        <v>682</v>
      </c>
      <c r="F3197" s="446" t="s">
        <v>671</v>
      </c>
      <c r="G3197" s="447">
        <v>10</v>
      </c>
      <c r="H3197" s="448">
        <v>23.56</v>
      </c>
      <c r="I3197" s="447">
        <v>235.6</v>
      </c>
      <c r="J3197" s="460">
        <v>10</v>
      </c>
      <c r="K3197" s="448">
        <v>2.71</v>
      </c>
      <c r="L3197" s="448">
        <v>27.1</v>
      </c>
      <c r="M3197" s="448">
        <f t="shared" si="98"/>
        <v>-208.5</v>
      </c>
      <c r="N3197" s="448">
        <f t="shared" si="99"/>
        <v>-88.5</v>
      </c>
      <c r="O3197" s="461"/>
    </row>
    <row r="3198" s="419" customFormat="1" customHeight="1" spans="1:15">
      <c r="A3198" s="443" t="s">
        <v>7074</v>
      </c>
      <c r="B3198" s="444" t="s">
        <v>7075</v>
      </c>
      <c r="C3198" s="445"/>
      <c r="D3198" s="446" t="s">
        <v>679</v>
      </c>
      <c r="E3198" s="446" t="s">
        <v>682</v>
      </c>
      <c r="F3198" s="446" t="s">
        <v>671</v>
      </c>
      <c r="G3198" s="447">
        <v>8</v>
      </c>
      <c r="H3198" s="448">
        <v>30.85</v>
      </c>
      <c r="I3198" s="447">
        <v>246.8</v>
      </c>
      <c r="J3198" s="460">
        <v>8</v>
      </c>
      <c r="K3198" s="448">
        <v>3.54</v>
      </c>
      <c r="L3198" s="448">
        <v>28.32</v>
      </c>
      <c r="M3198" s="448">
        <f t="shared" si="98"/>
        <v>-218.48</v>
      </c>
      <c r="N3198" s="448">
        <f t="shared" si="99"/>
        <v>-88.53</v>
      </c>
      <c r="O3198" s="461"/>
    </row>
    <row r="3199" s="419" customFormat="1" customHeight="1" spans="1:15">
      <c r="A3199" s="443" t="s">
        <v>7076</v>
      </c>
      <c r="B3199" s="444" t="s">
        <v>7077</v>
      </c>
      <c r="C3199" s="445"/>
      <c r="D3199" s="446" t="s">
        <v>679</v>
      </c>
      <c r="E3199" s="446" t="s">
        <v>682</v>
      </c>
      <c r="F3199" s="446" t="s">
        <v>671</v>
      </c>
      <c r="G3199" s="447">
        <v>10</v>
      </c>
      <c r="H3199" s="448">
        <v>15.97</v>
      </c>
      <c r="I3199" s="447">
        <v>159.7</v>
      </c>
      <c r="J3199" s="460">
        <v>10</v>
      </c>
      <c r="K3199" s="448">
        <v>1.83</v>
      </c>
      <c r="L3199" s="448">
        <v>18.3</v>
      </c>
      <c r="M3199" s="448">
        <f t="shared" si="98"/>
        <v>-141.4</v>
      </c>
      <c r="N3199" s="448">
        <f t="shared" si="99"/>
        <v>-88.54</v>
      </c>
      <c r="O3199" s="461"/>
    </row>
    <row r="3200" s="419" customFormat="1" customHeight="1" spans="1:15">
      <c r="A3200" s="443" t="s">
        <v>7078</v>
      </c>
      <c r="B3200" s="444" t="s">
        <v>7079</v>
      </c>
      <c r="C3200" s="445"/>
      <c r="D3200" s="446" t="s">
        <v>679</v>
      </c>
      <c r="E3200" s="446" t="s">
        <v>682</v>
      </c>
      <c r="F3200" s="446" t="s">
        <v>671</v>
      </c>
      <c r="G3200" s="447">
        <v>9</v>
      </c>
      <c r="H3200" s="448">
        <v>15.96</v>
      </c>
      <c r="I3200" s="447">
        <v>143.64</v>
      </c>
      <c r="J3200" s="460">
        <v>9</v>
      </c>
      <c r="K3200" s="448">
        <v>1.83</v>
      </c>
      <c r="L3200" s="448">
        <v>16.47</v>
      </c>
      <c r="M3200" s="448">
        <f t="shared" si="98"/>
        <v>-127.17</v>
      </c>
      <c r="N3200" s="448">
        <f t="shared" si="99"/>
        <v>-88.53</v>
      </c>
      <c r="O3200" s="461"/>
    </row>
    <row r="3201" s="419" customFormat="1" customHeight="1" spans="1:15">
      <c r="A3201" s="443" t="s">
        <v>7080</v>
      </c>
      <c r="B3201" s="444" t="s">
        <v>7081</v>
      </c>
      <c r="C3201" s="445"/>
      <c r="D3201" s="446" t="s">
        <v>679</v>
      </c>
      <c r="E3201" s="446" t="s">
        <v>682</v>
      </c>
      <c r="F3201" s="446" t="s">
        <v>671</v>
      </c>
      <c r="G3201" s="447">
        <v>10</v>
      </c>
      <c r="H3201" s="448">
        <v>22.68</v>
      </c>
      <c r="I3201" s="447">
        <v>226.79</v>
      </c>
      <c r="J3201" s="460">
        <v>10</v>
      </c>
      <c r="K3201" s="448">
        <v>2.6</v>
      </c>
      <c r="L3201" s="448">
        <v>26</v>
      </c>
      <c r="M3201" s="448">
        <f t="shared" si="98"/>
        <v>-200.79</v>
      </c>
      <c r="N3201" s="448">
        <f t="shared" si="99"/>
        <v>-88.54</v>
      </c>
      <c r="O3201" s="461"/>
    </row>
    <row r="3202" s="419" customFormat="1" customHeight="1" spans="1:15">
      <c r="A3202" s="443" t="s">
        <v>7082</v>
      </c>
      <c r="B3202" s="444" t="s">
        <v>7083</v>
      </c>
      <c r="C3202" s="445"/>
      <c r="D3202" s="446" t="s">
        <v>679</v>
      </c>
      <c r="E3202" s="446" t="s">
        <v>682</v>
      </c>
      <c r="F3202" s="446" t="s">
        <v>671</v>
      </c>
      <c r="G3202" s="447">
        <v>8</v>
      </c>
      <c r="H3202" s="448">
        <v>33.29</v>
      </c>
      <c r="I3202" s="447">
        <v>266.32</v>
      </c>
      <c r="J3202" s="460">
        <v>8</v>
      </c>
      <c r="K3202" s="448">
        <v>3.82</v>
      </c>
      <c r="L3202" s="448">
        <v>30.56</v>
      </c>
      <c r="M3202" s="448">
        <f t="shared" si="98"/>
        <v>-235.76</v>
      </c>
      <c r="N3202" s="448">
        <f t="shared" si="99"/>
        <v>-88.53</v>
      </c>
      <c r="O3202" s="461"/>
    </row>
    <row r="3203" s="419" customFormat="1" customHeight="1" spans="1:15">
      <c r="A3203" s="443" t="s">
        <v>7084</v>
      </c>
      <c r="B3203" s="444" t="s">
        <v>7085</v>
      </c>
      <c r="C3203" s="445"/>
      <c r="D3203" s="446" t="s">
        <v>679</v>
      </c>
      <c r="E3203" s="446" t="s">
        <v>682</v>
      </c>
      <c r="F3203" s="446" t="s">
        <v>671</v>
      </c>
      <c r="G3203" s="447">
        <v>10</v>
      </c>
      <c r="H3203" s="448">
        <v>23.66</v>
      </c>
      <c r="I3203" s="447">
        <v>236.61</v>
      </c>
      <c r="J3203" s="460">
        <v>10</v>
      </c>
      <c r="K3203" s="448">
        <v>2.72</v>
      </c>
      <c r="L3203" s="448">
        <v>27.2</v>
      </c>
      <c r="M3203" s="448">
        <f t="shared" si="98"/>
        <v>-209.41</v>
      </c>
      <c r="N3203" s="448">
        <f t="shared" si="99"/>
        <v>-88.5</v>
      </c>
      <c r="O3203" s="461"/>
    </row>
    <row r="3204" s="419" customFormat="1" customHeight="1" spans="1:15">
      <c r="A3204" s="443" t="s">
        <v>7086</v>
      </c>
      <c r="B3204" s="444" t="s">
        <v>7087</v>
      </c>
      <c r="C3204" s="445"/>
      <c r="D3204" s="446" t="s">
        <v>679</v>
      </c>
      <c r="E3204" s="446" t="s">
        <v>682</v>
      </c>
      <c r="F3204" s="446" t="s">
        <v>671</v>
      </c>
      <c r="G3204" s="447">
        <v>8</v>
      </c>
      <c r="H3204" s="448">
        <v>39.5</v>
      </c>
      <c r="I3204" s="447">
        <v>316.01</v>
      </c>
      <c r="J3204" s="460">
        <v>8</v>
      </c>
      <c r="K3204" s="448">
        <v>4.54</v>
      </c>
      <c r="L3204" s="448">
        <v>36.32</v>
      </c>
      <c r="M3204" s="448">
        <f t="shared" si="98"/>
        <v>-279.69</v>
      </c>
      <c r="N3204" s="448">
        <f t="shared" si="99"/>
        <v>-88.51</v>
      </c>
      <c r="O3204" s="461"/>
    </row>
    <row r="3205" s="419" customFormat="1" customHeight="1" spans="1:15">
      <c r="A3205" s="443" t="s">
        <v>7088</v>
      </c>
      <c r="B3205" s="444" t="s">
        <v>7089</v>
      </c>
      <c r="C3205" s="445"/>
      <c r="D3205" s="446" t="s">
        <v>679</v>
      </c>
      <c r="E3205" s="446" t="s">
        <v>682</v>
      </c>
      <c r="F3205" s="446" t="s">
        <v>671</v>
      </c>
      <c r="G3205" s="447">
        <v>10</v>
      </c>
      <c r="H3205" s="448">
        <v>25.4</v>
      </c>
      <c r="I3205" s="447">
        <v>254</v>
      </c>
      <c r="J3205" s="460">
        <v>10</v>
      </c>
      <c r="K3205" s="448">
        <v>2.92</v>
      </c>
      <c r="L3205" s="448">
        <v>29.2</v>
      </c>
      <c r="M3205" s="448">
        <f t="shared" si="98"/>
        <v>-224.8</v>
      </c>
      <c r="N3205" s="448">
        <f t="shared" si="99"/>
        <v>-88.5</v>
      </c>
      <c r="O3205" s="461"/>
    </row>
    <row r="3206" s="419" customFormat="1" customHeight="1" spans="1:15">
      <c r="A3206" s="443" t="s">
        <v>7090</v>
      </c>
      <c r="B3206" s="444" t="s">
        <v>7091</v>
      </c>
      <c r="C3206" s="445"/>
      <c r="D3206" s="446" t="s">
        <v>679</v>
      </c>
      <c r="E3206" s="446" t="s">
        <v>682</v>
      </c>
      <c r="F3206" s="446" t="s">
        <v>671</v>
      </c>
      <c r="G3206" s="447">
        <v>10</v>
      </c>
      <c r="H3206" s="448">
        <v>11.2</v>
      </c>
      <c r="I3206" s="447">
        <v>112</v>
      </c>
      <c r="J3206" s="460">
        <v>10</v>
      </c>
      <c r="K3206" s="448">
        <v>1.29</v>
      </c>
      <c r="L3206" s="448">
        <v>12.9</v>
      </c>
      <c r="M3206" s="448">
        <f t="shared" si="98"/>
        <v>-99.1</v>
      </c>
      <c r="N3206" s="448">
        <f t="shared" si="99"/>
        <v>-88.48</v>
      </c>
      <c r="O3206" s="461"/>
    </row>
    <row r="3207" s="419" customFormat="1" customHeight="1" spans="1:15">
      <c r="A3207" s="443" t="s">
        <v>7092</v>
      </c>
      <c r="B3207" s="444" t="s">
        <v>7093</v>
      </c>
      <c r="C3207" s="445"/>
      <c r="D3207" s="446" t="s">
        <v>679</v>
      </c>
      <c r="E3207" s="446" t="s">
        <v>682</v>
      </c>
      <c r="F3207" s="446" t="s">
        <v>671</v>
      </c>
      <c r="G3207" s="447">
        <v>10</v>
      </c>
      <c r="H3207" s="448">
        <v>9.8</v>
      </c>
      <c r="I3207" s="447">
        <v>98</v>
      </c>
      <c r="J3207" s="460">
        <v>10</v>
      </c>
      <c r="K3207" s="448">
        <v>1.13</v>
      </c>
      <c r="L3207" s="448">
        <v>11.3</v>
      </c>
      <c r="M3207" s="448">
        <f t="shared" si="98"/>
        <v>-86.7</v>
      </c>
      <c r="N3207" s="448">
        <f t="shared" si="99"/>
        <v>-88.47</v>
      </c>
      <c r="O3207" s="461"/>
    </row>
    <row r="3208" s="419" customFormat="1" customHeight="1" spans="1:15">
      <c r="A3208" s="443" t="s">
        <v>7094</v>
      </c>
      <c r="B3208" s="444" t="s">
        <v>7095</v>
      </c>
      <c r="C3208" s="445"/>
      <c r="D3208" s="446" t="s">
        <v>679</v>
      </c>
      <c r="E3208" s="446" t="s">
        <v>682</v>
      </c>
      <c r="F3208" s="446" t="s">
        <v>671</v>
      </c>
      <c r="G3208" s="447">
        <v>10</v>
      </c>
      <c r="H3208" s="448">
        <v>16.46</v>
      </c>
      <c r="I3208" s="447">
        <v>164.6</v>
      </c>
      <c r="J3208" s="460">
        <v>10</v>
      </c>
      <c r="K3208" s="448">
        <v>1.89</v>
      </c>
      <c r="L3208" s="448">
        <v>18.9</v>
      </c>
      <c r="M3208" s="448">
        <f t="shared" ref="M3208:M3271" si="100">L3208-I3208</f>
        <v>-145.7</v>
      </c>
      <c r="N3208" s="448">
        <f t="shared" ref="N3208:N3271" si="101">IF(I3208=0,0,ROUND(M3208/I3208*100,2))</f>
        <v>-88.52</v>
      </c>
      <c r="O3208" s="461"/>
    </row>
    <row r="3209" s="419" customFormat="1" customHeight="1" spans="1:15">
      <c r="A3209" s="443" t="s">
        <v>7096</v>
      </c>
      <c r="B3209" s="444" t="s">
        <v>7097</v>
      </c>
      <c r="C3209" s="445"/>
      <c r="D3209" s="446" t="s">
        <v>679</v>
      </c>
      <c r="E3209" s="446" t="s">
        <v>682</v>
      </c>
      <c r="F3209" s="446" t="s">
        <v>671</v>
      </c>
      <c r="G3209" s="447">
        <v>9</v>
      </c>
      <c r="H3209" s="448">
        <v>25.57</v>
      </c>
      <c r="I3209" s="447">
        <v>230.12</v>
      </c>
      <c r="J3209" s="460">
        <v>9</v>
      </c>
      <c r="K3209" s="448">
        <v>2.94</v>
      </c>
      <c r="L3209" s="448">
        <v>26.46</v>
      </c>
      <c r="M3209" s="448">
        <f t="shared" si="100"/>
        <v>-203.66</v>
      </c>
      <c r="N3209" s="448">
        <f t="shared" si="101"/>
        <v>-88.5</v>
      </c>
      <c r="O3209" s="461"/>
    </row>
    <row r="3210" s="419" customFormat="1" customHeight="1" spans="1:15">
      <c r="A3210" s="443" t="s">
        <v>7098</v>
      </c>
      <c r="B3210" s="444" t="s">
        <v>7099</v>
      </c>
      <c r="C3210" s="445"/>
      <c r="D3210" s="446" t="s">
        <v>679</v>
      </c>
      <c r="E3210" s="446" t="s">
        <v>682</v>
      </c>
      <c r="F3210" s="446" t="s">
        <v>671</v>
      </c>
      <c r="G3210" s="447">
        <v>3</v>
      </c>
      <c r="H3210" s="448">
        <v>12.6</v>
      </c>
      <c r="I3210" s="447">
        <v>37.8</v>
      </c>
      <c r="J3210" s="460">
        <v>3</v>
      </c>
      <c r="K3210" s="448">
        <v>1.45</v>
      </c>
      <c r="L3210" s="448">
        <v>4.35</v>
      </c>
      <c r="M3210" s="448">
        <f t="shared" si="100"/>
        <v>-33.45</v>
      </c>
      <c r="N3210" s="448">
        <f t="shared" si="101"/>
        <v>-88.49</v>
      </c>
      <c r="O3210" s="461"/>
    </row>
    <row r="3211" s="419" customFormat="1" customHeight="1" spans="1:15">
      <c r="A3211" s="443" t="s">
        <v>7100</v>
      </c>
      <c r="B3211" s="444" t="s">
        <v>7101</v>
      </c>
      <c r="C3211" s="445"/>
      <c r="D3211" s="446" t="s">
        <v>679</v>
      </c>
      <c r="E3211" s="446" t="s">
        <v>682</v>
      </c>
      <c r="F3211" s="446" t="s">
        <v>671</v>
      </c>
      <c r="G3211" s="447">
        <v>10</v>
      </c>
      <c r="H3211" s="448">
        <v>11.9</v>
      </c>
      <c r="I3211" s="447">
        <v>119</v>
      </c>
      <c r="J3211" s="460">
        <v>10</v>
      </c>
      <c r="K3211" s="448">
        <v>1.37</v>
      </c>
      <c r="L3211" s="448">
        <v>13.7</v>
      </c>
      <c r="M3211" s="448">
        <f t="shared" si="100"/>
        <v>-105.3</v>
      </c>
      <c r="N3211" s="448">
        <f t="shared" si="101"/>
        <v>-88.49</v>
      </c>
      <c r="O3211" s="461"/>
    </row>
    <row r="3212" s="419" customFormat="1" customHeight="1" spans="1:15">
      <c r="A3212" s="443" t="s">
        <v>7102</v>
      </c>
      <c r="B3212" s="444" t="s">
        <v>7103</v>
      </c>
      <c r="C3212" s="445"/>
      <c r="D3212" s="446" t="s">
        <v>679</v>
      </c>
      <c r="E3212" s="446" t="s">
        <v>682</v>
      </c>
      <c r="F3212" s="446" t="s">
        <v>671</v>
      </c>
      <c r="G3212" s="447">
        <v>6</v>
      </c>
      <c r="H3212" s="448">
        <v>17.22</v>
      </c>
      <c r="I3212" s="447">
        <v>103.32</v>
      </c>
      <c r="J3212" s="460">
        <v>6</v>
      </c>
      <c r="K3212" s="448">
        <v>1.98</v>
      </c>
      <c r="L3212" s="448">
        <v>11.88</v>
      </c>
      <c r="M3212" s="448">
        <f t="shared" si="100"/>
        <v>-91.44</v>
      </c>
      <c r="N3212" s="448">
        <f t="shared" si="101"/>
        <v>-88.5</v>
      </c>
      <c r="O3212" s="461"/>
    </row>
    <row r="3213" s="419" customFormat="1" customHeight="1" spans="1:15">
      <c r="A3213" s="443" t="s">
        <v>7104</v>
      </c>
      <c r="B3213" s="444" t="s">
        <v>7105</v>
      </c>
      <c r="C3213" s="445"/>
      <c r="D3213" s="446" t="s">
        <v>679</v>
      </c>
      <c r="E3213" s="446" t="s">
        <v>682</v>
      </c>
      <c r="F3213" s="446" t="s">
        <v>671</v>
      </c>
      <c r="G3213" s="447">
        <v>19</v>
      </c>
      <c r="H3213" s="448">
        <v>30.8</v>
      </c>
      <c r="I3213" s="447">
        <v>585.2</v>
      </c>
      <c r="J3213" s="460">
        <v>19</v>
      </c>
      <c r="K3213" s="448">
        <v>3.54</v>
      </c>
      <c r="L3213" s="448">
        <v>67.26</v>
      </c>
      <c r="M3213" s="448">
        <f t="shared" si="100"/>
        <v>-517.94</v>
      </c>
      <c r="N3213" s="448">
        <f t="shared" si="101"/>
        <v>-88.51</v>
      </c>
      <c r="O3213" s="461"/>
    </row>
    <row r="3214" s="419" customFormat="1" customHeight="1" spans="1:15">
      <c r="A3214" s="443" t="s">
        <v>7106</v>
      </c>
      <c r="B3214" s="444" t="s">
        <v>7107</v>
      </c>
      <c r="C3214" s="445"/>
      <c r="D3214" s="446" t="s">
        <v>679</v>
      </c>
      <c r="E3214" s="446" t="s">
        <v>682</v>
      </c>
      <c r="F3214" s="446" t="s">
        <v>671</v>
      </c>
      <c r="G3214" s="447">
        <v>13</v>
      </c>
      <c r="H3214" s="448">
        <v>36.8</v>
      </c>
      <c r="I3214" s="447">
        <v>478.4</v>
      </c>
      <c r="J3214" s="460">
        <v>13</v>
      </c>
      <c r="K3214" s="448">
        <v>4.23</v>
      </c>
      <c r="L3214" s="448">
        <v>54.99</v>
      </c>
      <c r="M3214" s="448">
        <f t="shared" si="100"/>
        <v>-423.41</v>
      </c>
      <c r="N3214" s="448">
        <f t="shared" si="101"/>
        <v>-88.51</v>
      </c>
      <c r="O3214" s="461"/>
    </row>
    <row r="3215" s="419" customFormat="1" customHeight="1" spans="1:15">
      <c r="A3215" s="443" t="s">
        <v>7108</v>
      </c>
      <c r="B3215" s="444" t="s">
        <v>7109</v>
      </c>
      <c r="C3215" s="445"/>
      <c r="D3215" s="446" t="s">
        <v>679</v>
      </c>
      <c r="E3215" s="446" t="s">
        <v>682</v>
      </c>
      <c r="F3215" s="446" t="s">
        <v>671</v>
      </c>
      <c r="G3215" s="447">
        <v>4</v>
      </c>
      <c r="H3215" s="448">
        <v>24.43</v>
      </c>
      <c r="I3215" s="447">
        <v>97.71</v>
      </c>
      <c r="J3215" s="460">
        <v>4</v>
      </c>
      <c r="K3215" s="448">
        <v>2.81</v>
      </c>
      <c r="L3215" s="448">
        <v>11.24</v>
      </c>
      <c r="M3215" s="448">
        <f t="shared" si="100"/>
        <v>-86.47</v>
      </c>
      <c r="N3215" s="448">
        <f t="shared" si="101"/>
        <v>-88.5</v>
      </c>
      <c r="O3215" s="461"/>
    </row>
    <row r="3216" s="419" customFormat="1" customHeight="1" spans="1:15">
      <c r="A3216" s="443" t="s">
        <v>7110</v>
      </c>
      <c r="B3216" s="444" t="s">
        <v>7111</v>
      </c>
      <c r="C3216" s="445"/>
      <c r="D3216" s="446" t="s">
        <v>679</v>
      </c>
      <c r="E3216" s="446" t="s">
        <v>682</v>
      </c>
      <c r="F3216" s="446" t="s">
        <v>671</v>
      </c>
      <c r="G3216" s="447">
        <v>11</v>
      </c>
      <c r="H3216" s="448">
        <v>29.87</v>
      </c>
      <c r="I3216" s="447">
        <v>328.57</v>
      </c>
      <c r="J3216" s="460">
        <v>11</v>
      </c>
      <c r="K3216" s="448">
        <v>3.43</v>
      </c>
      <c r="L3216" s="448">
        <v>37.73</v>
      </c>
      <c r="M3216" s="448">
        <f t="shared" si="100"/>
        <v>-290.84</v>
      </c>
      <c r="N3216" s="448">
        <f t="shared" si="101"/>
        <v>-88.52</v>
      </c>
      <c r="O3216" s="461"/>
    </row>
    <row r="3217" s="419" customFormat="1" customHeight="1" spans="1:15">
      <c r="A3217" s="443" t="s">
        <v>7112</v>
      </c>
      <c r="B3217" s="444" t="s">
        <v>7113</v>
      </c>
      <c r="C3217" s="445"/>
      <c r="D3217" s="446" t="s">
        <v>679</v>
      </c>
      <c r="E3217" s="446" t="s">
        <v>682</v>
      </c>
      <c r="F3217" s="446" t="s">
        <v>671</v>
      </c>
      <c r="G3217" s="447">
        <v>18</v>
      </c>
      <c r="H3217" s="448">
        <v>19.68</v>
      </c>
      <c r="I3217" s="447">
        <v>354.24</v>
      </c>
      <c r="J3217" s="460">
        <v>18</v>
      </c>
      <c r="K3217" s="448">
        <v>2.26</v>
      </c>
      <c r="L3217" s="448">
        <v>40.68</v>
      </c>
      <c r="M3217" s="448">
        <f t="shared" si="100"/>
        <v>-313.56</v>
      </c>
      <c r="N3217" s="448">
        <f t="shared" si="101"/>
        <v>-88.52</v>
      </c>
      <c r="O3217" s="461"/>
    </row>
    <row r="3218" s="419" customFormat="1" customHeight="1" spans="1:15">
      <c r="A3218" s="443" t="s">
        <v>7114</v>
      </c>
      <c r="B3218" s="444" t="s">
        <v>7115</v>
      </c>
      <c r="C3218" s="445"/>
      <c r="D3218" s="446" t="s">
        <v>679</v>
      </c>
      <c r="E3218" s="446" t="s">
        <v>682</v>
      </c>
      <c r="F3218" s="446" t="s">
        <v>671</v>
      </c>
      <c r="G3218" s="447">
        <v>9</v>
      </c>
      <c r="H3218" s="448">
        <v>46.55</v>
      </c>
      <c r="I3218" s="447">
        <v>418.95</v>
      </c>
      <c r="J3218" s="460">
        <v>9</v>
      </c>
      <c r="K3218" s="448">
        <v>5.34</v>
      </c>
      <c r="L3218" s="448">
        <v>48.06</v>
      </c>
      <c r="M3218" s="448">
        <f t="shared" si="100"/>
        <v>-370.89</v>
      </c>
      <c r="N3218" s="448">
        <f t="shared" si="101"/>
        <v>-88.53</v>
      </c>
      <c r="O3218" s="461"/>
    </row>
    <row r="3219" s="419" customFormat="1" customHeight="1" spans="1:15">
      <c r="A3219" s="443" t="s">
        <v>7116</v>
      </c>
      <c r="B3219" s="444" t="s">
        <v>7117</v>
      </c>
      <c r="C3219" s="445"/>
      <c r="D3219" s="446" t="s">
        <v>679</v>
      </c>
      <c r="E3219" s="446" t="s">
        <v>682</v>
      </c>
      <c r="F3219" s="446" t="s">
        <v>671</v>
      </c>
      <c r="G3219" s="447">
        <v>6</v>
      </c>
      <c r="H3219" s="448">
        <v>31.5</v>
      </c>
      <c r="I3219" s="447">
        <v>189</v>
      </c>
      <c r="J3219" s="460">
        <v>6</v>
      </c>
      <c r="K3219" s="448">
        <v>3.62</v>
      </c>
      <c r="L3219" s="448">
        <v>21.72</v>
      </c>
      <c r="M3219" s="448">
        <f t="shared" si="100"/>
        <v>-167.28</v>
      </c>
      <c r="N3219" s="448">
        <f t="shared" si="101"/>
        <v>-88.51</v>
      </c>
      <c r="O3219" s="461"/>
    </row>
    <row r="3220" s="419" customFormat="1" customHeight="1" spans="1:15">
      <c r="A3220" s="443" t="s">
        <v>7118</v>
      </c>
      <c r="B3220" s="444" t="s">
        <v>7119</v>
      </c>
      <c r="C3220" s="445"/>
      <c r="D3220" s="446" t="s">
        <v>679</v>
      </c>
      <c r="E3220" s="446" t="s">
        <v>682</v>
      </c>
      <c r="F3220" s="446" t="s">
        <v>671</v>
      </c>
      <c r="G3220" s="447">
        <v>19</v>
      </c>
      <c r="H3220" s="448">
        <v>21.03</v>
      </c>
      <c r="I3220" s="447">
        <v>399.48</v>
      </c>
      <c r="J3220" s="460">
        <v>19</v>
      </c>
      <c r="K3220" s="448">
        <v>2.41</v>
      </c>
      <c r="L3220" s="448">
        <v>45.79</v>
      </c>
      <c r="M3220" s="448">
        <f t="shared" si="100"/>
        <v>-353.69</v>
      </c>
      <c r="N3220" s="448">
        <f t="shared" si="101"/>
        <v>-88.54</v>
      </c>
      <c r="O3220" s="461"/>
    </row>
    <row r="3221" s="419" customFormat="1" customHeight="1" spans="1:15">
      <c r="A3221" s="443" t="s">
        <v>7120</v>
      </c>
      <c r="B3221" s="444" t="s">
        <v>7121</v>
      </c>
      <c r="C3221" s="445"/>
      <c r="D3221" s="446" t="s">
        <v>679</v>
      </c>
      <c r="E3221" s="446" t="s">
        <v>682</v>
      </c>
      <c r="F3221" s="446" t="s">
        <v>671</v>
      </c>
      <c r="G3221" s="447">
        <v>1</v>
      </c>
      <c r="H3221" s="448">
        <v>12.82</v>
      </c>
      <c r="I3221" s="447">
        <v>12.82</v>
      </c>
      <c r="J3221" s="460">
        <v>1</v>
      </c>
      <c r="K3221" s="448">
        <v>1.47</v>
      </c>
      <c r="L3221" s="448">
        <v>1.47</v>
      </c>
      <c r="M3221" s="448">
        <f t="shared" si="100"/>
        <v>-11.35</v>
      </c>
      <c r="N3221" s="448">
        <f t="shared" si="101"/>
        <v>-88.53</v>
      </c>
      <c r="O3221" s="461"/>
    </row>
    <row r="3222" s="419" customFormat="1" customHeight="1" spans="1:15">
      <c r="A3222" s="443" t="s">
        <v>7122</v>
      </c>
      <c r="B3222" s="444" t="s">
        <v>7123</v>
      </c>
      <c r="C3222" s="445"/>
      <c r="D3222" s="446" t="s">
        <v>679</v>
      </c>
      <c r="E3222" s="446" t="s">
        <v>682</v>
      </c>
      <c r="F3222" s="446" t="s">
        <v>671</v>
      </c>
      <c r="G3222" s="447">
        <v>20</v>
      </c>
      <c r="H3222" s="448">
        <v>56.56</v>
      </c>
      <c r="I3222" s="447">
        <v>1131.2</v>
      </c>
      <c r="J3222" s="460">
        <v>20</v>
      </c>
      <c r="K3222" s="448">
        <v>6.49</v>
      </c>
      <c r="L3222" s="448">
        <v>129.8</v>
      </c>
      <c r="M3222" s="448">
        <f t="shared" si="100"/>
        <v>-1001.4</v>
      </c>
      <c r="N3222" s="448">
        <f t="shared" si="101"/>
        <v>-88.53</v>
      </c>
      <c r="O3222" s="461"/>
    </row>
    <row r="3223" s="419" customFormat="1" customHeight="1" spans="1:15">
      <c r="A3223" s="443" t="s">
        <v>7124</v>
      </c>
      <c r="B3223" s="444" t="s">
        <v>7125</v>
      </c>
      <c r="C3223" s="445"/>
      <c r="D3223" s="446" t="s">
        <v>679</v>
      </c>
      <c r="E3223" s="446" t="s">
        <v>682</v>
      </c>
      <c r="F3223" s="446" t="s">
        <v>671</v>
      </c>
      <c r="G3223" s="447">
        <v>16</v>
      </c>
      <c r="H3223" s="448">
        <v>59.58</v>
      </c>
      <c r="I3223" s="447">
        <v>953.28</v>
      </c>
      <c r="J3223" s="460">
        <v>16</v>
      </c>
      <c r="K3223" s="448">
        <v>6.84</v>
      </c>
      <c r="L3223" s="448">
        <v>109.44</v>
      </c>
      <c r="M3223" s="448">
        <f t="shared" si="100"/>
        <v>-843.84</v>
      </c>
      <c r="N3223" s="448">
        <f t="shared" si="101"/>
        <v>-88.52</v>
      </c>
      <c r="O3223" s="461"/>
    </row>
    <row r="3224" s="419" customFormat="1" customHeight="1" spans="1:15">
      <c r="A3224" s="443" t="s">
        <v>7126</v>
      </c>
      <c r="B3224" s="444" t="s">
        <v>7127</v>
      </c>
      <c r="C3224" s="445"/>
      <c r="D3224" s="446" t="s">
        <v>679</v>
      </c>
      <c r="E3224" s="446" t="s">
        <v>682</v>
      </c>
      <c r="F3224" s="446" t="s">
        <v>671</v>
      </c>
      <c r="G3224" s="447">
        <v>15</v>
      </c>
      <c r="H3224" s="448">
        <v>73.58</v>
      </c>
      <c r="I3224" s="447">
        <v>1103.7</v>
      </c>
      <c r="J3224" s="460">
        <v>15</v>
      </c>
      <c r="K3224" s="448">
        <v>8.45</v>
      </c>
      <c r="L3224" s="448">
        <v>126.75</v>
      </c>
      <c r="M3224" s="448">
        <f t="shared" si="100"/>
        <v>-976.95</v>
      </c>
      <c r="N3224" s="448">
        <f t="shared" si="101"/>
        <v>-88.52</v>
      </c>
      <c r="O3224" s="461"/>
    </row>
    <row r="3225" s="419" customFormat="1" customHeight="1" spans="1:15">
      <c r="A3225" s="443" t="s">
        <v>7128</v>
      </c>
      <c r="B3225" s="444" t="s">
        <v>7129</v>
      </c>
      <c r="C3225" s="445"/>
      <c r="D3225" s="446" t="s">
        <v>679</v>
      </c>
      <c r="E3225" s="446" t="s">
        <v>682</v>
      </c>
      <c r="F3225" s="446" t="s">
        <v>671</v>
      </c>
      <c r="G3225" s="447">
        <v>20</v>
      </c>
      <c r="H3225" s="448">
        <v>60.67</v>
      </c>
      <c r="I3225" s="447">
        <v>1213.4</v>
      </c>
      <c r="J3225" s="460">
        <v>20</v>
      </c>
      <c r="K3225" s="448">
        <v>6.97</v>
      </c>
      <c r="L3225" s="448">
        <v>139.4</v>
      </c>
      <c r="M3225" s="448">
        <f t="shared" si="100"/>
        <v>-1074</v>
      </c>
      <c r="N3225" s="448">
        <f t="shared" si="101"/>
        <v>-88.51</v>
      </c>
      <c r="O3225" s="461"/>
    </row>
    <row r="3226" s="419" customFormat="1" customHeight="1" spans="1:15">
      <c r="A3226" s="443" t="s">
        <v>7130</v>
      </c>
      <c r="B3226" s="444" t="s">
        <v>7131</v>
      </c>
      <c r="C3226" s="445"/>
      <c r="D3226" s="446" t="s">
        <v>679</v>
      </c>
      <c r="E3226" s="446" t="s">
        <v>682</v>
      </c>
      <c r="F3226" s="446" t="s">
        <v>671</v>
      </c>
      <c r="G3226" s="447">
        <v>18</v>
      </c>
      <c r="H3226" s="448">
        <v>59.89</v>
      </c>
      <c r="I3226" s="447">
        <v>1078.02</v>
      </c>
      <c r="J3226" s="460">
        <v>18</v>
      </c>
      <c r="K3226" s="448">
        <v>6.88</v>
      </c>
      <c r="L3226" s="448">
        <v>123.84</v>
      </c>
      <c r="M3226" s="448">
        <f t="shared" si="100"/>
        <v>-954.18</v>
      </c>
      <c r="N3226" s="448">
        <f t="shared" si="101"/>
        <v>-88.51</v>
      </c>
      <c r="O3226" s="461"/>
    </row>
    <row r="3227" s="419" customFormat="1" customHeight="1" spans="1:15">
      <c r="A3227" s="443" t="s">
        <v>7132</v>
      </c>
      <c r="B3227" s="444" t="s">
        <v>7133</v>
      </c>
      <c r="C3227" s="445"/>
      <c r="D3227" s="446" t="s">
        <v>679</v>
      </c>
      <c r="E3227" s="446" t="s">
        <v>682</v>
      </c>
      <c r="F3227" s="446" t="s">
        <v>671</v>
      </c>
      <c r="G3227" s="447">
        <v>19</v>
      </c>
      <c r="H3227" s="448">
        <v>35.7</v>
      </c>
      <c r="I3227" s="447">
        <v>678.3</v>
      </c>
      <c r="J3227" s="460">
        <v>19</v>
      </c>
      <c r="K3227" s="448">
        <v>4.1</v>
      </c>
      <c r="L3227" s="448">
        <v>77.9</v>
      </c>
      <c r="M3227" s="448">
        <f t="shared" si="100"/>
        <v>-600.4</v>
      </c>
      <c r="N3227" s="448">
        <f t="shared" si="101"/>
        <v>-88.52</v>
      </c>
      <c r="O3227" s="461"/>
    </row>
    <row r="3228" s="419" customFormat="1" customHeight="1" spans="1:15">
      <c r="A3228" s="443" t="s">
        <v>7134</v>
      </c>
      <c r="B3228" s="444" t="s">
        <v>7135</v>
      </c>
      <c r="C3228" s="445"/>
      <c r="D3228" s="446" t="s">
        <v>679</v>
      </c>
      <c r="E3228" s="446" t="s">
        <v>682</v>
      </c>
      <c r="F3228" s="446" t="s">
        <v>671</v>
      </c>
      <c r="G3228" s="447">
        <v>20</v>
      </c>
      <c r="H3228" s="448">
        <v>34.8</v>
      </c>
      <c r="I3228" s="447">
        <v>696</v>
      </c>
      <c r="J3228" s="460">
        <v>20</v>
      </c>
      <c r="K3228" s="448">
        <v>4</v>
      </c>
      <c r="L3228" s="448">
        <v>80</v>
      </c>
      <c r="M3228" s="448">
        <f t="shared" si="100"/>
        <v>-616</v>
      </c>
      <c r="N3228" s="448">
        <f t="shared" si="101"/>
        <v>-88.51</v>
      </c>
      <c r="O3228" s="461"/>
    </row>
    <row r="3229" s="419" customFormat="1" customHeight="1" spans="1:15">
      <c r="A3229" s="443" t="s">
        <v>7136</v>
      </c>
      <c r="B3229" s="444" t="s">
        <v>7137</v>
      </c>
      <c r="C3229" s="445"/>
      <c r="D3229" s="446" t="s">
        <v>679</v>
      </c>
      <c r="E3229" s="446" t="s">
        <v>682</v>
      </c>
      <c r="F3229" s="446" t="s">
        <v>671</v>
      </c>
      <c r="G3229" s="447">
        <v>20</v>
      </c>
      <c r="H3229" s="448">
        <v>42.8</v>
      </c>
      <c r="I3229" s="447">
        <v>856</v>
      </c>
      <c r="J3229" s="460">
        <v>20</v>
      </c>
      <c r="K3229" s="448">
        <v>4.91</v>
      </c>
      <c r="L3229" s="448">
        <v>98.2</v>
      </c>
      <c r="M3229" s="448">
        <f t="shared" si="100"/>
        <v>-757.8</v>
      </c>
      <c r="N3229" s="448">
        <f t="shared" si="101"/>
        <v>-88.53</v>
      </c>
      <c r="O3229" s="461"/>
    </row>
    <row r="3230" s="419" customFormat="1" customHeight="1" spans="1:15">
      <c r="A3230" s="443" t="s">
        <v>7138</v>
      </c>
      <c r="B3230" s="444" t="s">
        <v>7139</v>
      </c>
      <c r="C3230" s="445"/>
      <c r="D3230" s="446" t="s">
        <v>679</v>
      </c>
      <c r="E3230" s="446" t="s">
        <v>682</v>
      </c>
      <c r="F3230" s="446" t="s">
        <v>671</v>
      </c>
      <c r="G3230" s="447">
        <v>18</v>
      </c>
      <c r="H3230" s="448">
        <v>42.7</v>
      </c>
      <c r="I3230" s="447">
        <v>768.6</v>
      </c>
      <c r="J3230" s="460">
        <v>18</v>
      </c>
      <c r="K3230" s="448">
        <v>4.9</v>
      </c>
      <c r="L3230" s="448">
        <v>88.2</v>
      </c>
      <c r="M3230" s="448">
        <f t="shared" si="100"/>
        <v>-680.4</v>
      </c>
      <c r="N3230" s="448">
        <f t="shared" si="101"/>
        <v>-88.52</v>
      </c>
      <c r="O3230" s="461"/>
    </row>
    <row r="3231" s="419" customFormat="1" customHeight="1" spans="1:15">
      <c r="A3231" s="443" t="s">
        <v>7140</v>
      </c>
      <c r="B3231" s="444" t="s">
        <v>7141</v>
      </c>
      <c r="C3231" s="445"/>
      <c r="D3231" s="446" t="s">
        <v>679</v>
      </c>
      <c r="E3231" s="446" t="s">
        <v>682</v>
      </c>
      <c r="F3231" s="446" t="s">
        <v>671</v>
      </c>
      <c r="G3231" s="447">
        <v>43</v>
      </c>
      <c r="H3231" s="448">
        <v>16.13</v>
      </c>
      <c r="I3231" s="447">
        <v>693.42</v>
      </c>
      <c r="J3231" s="460">
        <v>43</v>
      </c>
      <c r="K3231" s="448">
        <v>1.85</v>
      </c>
      <c r="L3231" s="448">
        <v>79.55</v>
      </c>
      <c r="M3231" s="448">
        <f t="shared" si="100"/>
        <v>-613.87</v>
      </c>
      <c r="N3231" s="448">
        <f t="shared" si="101"/>
        <v>-88.53</v>
      </c>
      <c r="O3231" s="461"/>
    </row>
    <row r="3232" s="419" customFormat="1" customHeight="1" spans="1:15">
      <c r="A3232" s="443" t="s">
        <v>7142</v>
      </c>
      <c r="B3232" s="444" t="s">
        <v>7143</v>
      </c>
      <c r="C3232" s="445"/>
      <c r="D3232" s="446" t="s">
        <v>679</v>
      </c>
      <c r="E3232" s="446" t="s">
        <v>682</v>
      </c>
      <c r="F3232" s="446" t="s">
        <v>671</v>
      </c>
      <c r="G3232" s="447">
        <v>29</v>
      </c>
      <c r="H3232" s="448">
        <v>14.05</v>
      </c>
      <c r="I3232" s="447">
        <v>407.54</v>
      </c>
      <c r="J3232" s="460">
        <v>29</v>
      </c>
      <c r="K3232" s="448">
        <v>1.61</v>
      </c>
      <c r="L3232" s="448">
        <v>46.69</v>
      </c>
      <c r="M3232" s="448">
        <f t="shared" si="100"/>
        <v>-360.85</v>
      </c>
      <c r="N3232" s="448">
        <f t="shared" si="101"/>
        <v>-88.54</v>
      </c>
      <c r="O3232" s="461"/>
    </row>
    <row r="3233" s="419" customFormat="1" customHeight="1" spans="1:15">
      <c r="A3233" s="443" t="s">
        <v>7144</v>
      </c>
      <c r="B3233" s="444" t="s">
        <v>7145</v>
      </c>
      <c r="C3233" s="445"/>
      <c r="D3233" s="446" t="s">
        <v>679</v>
      </c>
      <c r="E3233" s="446" t="s">
        <v>682</v>
      </c>
      <c r="F3233" s="446" t="s">
        <v>671</v>
      </c>
      <c r="G3233" s="447">
        <v>42</v>
      </c>
      <c r="H3233" s="448">
        <v>12.2</v>
      </c>
      <c r="I3233" s="447">
        <v>512.36</v>
      </c>
      <c r="J3233" s="460">
        <v>42</v>
      </c>
      <c r="K3233" s="448">
        <v>1.4</v>
      </c>
      <c r="L3233" s="448">
        <v>58.8</v>
      </c>
      <c r="M3233" s="448">
        <f t="shared" si="100"/>
        <v>-453.56</v>
      </c>
      <c r="N3233" s="448">
        <f t="shared" si="101"/>
        <v>-88.52</v>
      </c>
      <c r="O3233" s="461"/>
    </row>
    <row r="3234" s="419" customFormat="1" customHeight="1" spans="1:15">
      <c r="A3234" s="443" t="s">
        <v>7146</v>
      </c>
      <c r="B3234" s="444" t="s">
        <v>7147</v>
      </c>
      <c r="C3234" s="445"/>
      <c r="D3234" s="446" t="s">
        <v>679</v>
      </c>
      <c r="E3234" s="446" t="s">
        <v>682</v>
      </c>
      <c r="F3234" s="446" t="s">
        <v>671</v>
      </c>
      <c r="G3234" s="447">
        <v>34</v>
      </c>
      <c r="H3234" s="448">
        <v>16.4</v>
      </c>
      <c r="I3234" s="447">
        <v>557.6</v>
      </c>
      <c r="J3234" s="460">
        <v>34</v>
      </c>
      <c r="K3234" s="448">
        <v>1.88</v>
      </c>
      <c r="L3234" s="448">
        <v>63.92</v>
      </c>
      <c r="M3234" s="448">
        <f t="shared" si="100"/>
        <v>-493.68</v>
      </c>
      <c r="N3234" s="448">
        <f t="shared" si="101"/>
        <v>-88.54</v>
      </c>
      <c r="O3234" s="461"/>
    </row>
    <row r="3235" s="419" customFormat="1" customHeight="1" spans="1:15">
      <c r="A3235" s="443" t="s">
        <v>7148</v>
      </c>
      <c r="B3235" s="444" t="s">
        <v>7149</v>
      </c>
      <c r="C3235" s="445"/>
      <c r="D3235" s="446" t="s">
        <v>679</v>
      </c>
      <c r="E3235" s="446" t="s">
        <v>682</v>
      </c>
      <c r="F3235" s="446" t="s">
        <v>671</v>
      </c>
      <c r="G3235" s="447">
        <v>27</v>
      </c>
      <c r="H3235" s="448">
        <v>16.74</v>
      </c>
      <c r="I3235" s="447">
        <v>452.04</v>
      </c>
      <c r="J3235" s="460">
        <v>27</v>
      </c>
      <c r="K3235" s="448">
        <v>1.92</v>
      </c>
      <c r="L3235" s="448">
        <v>51.84</v>
      </c>
      <c r="M3235" s="448">
        <f t="shared" si="100"/>
        <v>-400.2</v>
      </c>
      <c r="N3235" s="448">
        <f t="shared" si="101"/>
        <v>-88.53</v>
      </c>
      <c r="O3235" s="461"/>
    </row>
    <row r="3236" s="419" customFormat="1" customHeight="1" spans="1:15">
      <c r="A3236" s="443" t="s">
        <v>7150</v>
      </c>
      <c r="B3236" s="444" t="s">
        <v>7151</v>
      </c>
      <c r="C3236" s="445"/>
      <c r="D3236" s="446" t="s">
        <v>679</v>
      </c>
      <c r="E3236" s="446" t="s">
        <v>682</v>
      </c>
      <c r="F3236" s="446" t="s">
        <v>671</v>
      </c>
      <c r="G3236" s="447">
        <v>26</v>
      </c>
      <c r="H3236" s="448">
        <v>16.51</v>
      </c>
      <c r="I3236" s="447">
        <v>429.18</v>
      </c>
      <c r="J3236" s="460">
        <v>26</v>
      </c>
      <c r="K3236" s="448">
        <v>1.9</v>
      </c>
      <c r="L3236" s="448">
        <v>49.4</v>
      </c>
      <c r="M3236" s="448">
        <f t="shared" si="100"/>
        <v>-379.78</v>
      </c>
      <c r="N3236" s="448">
        <f t="shared" si="101"/>
        <v>-88.49</v>
      </c>
      <c r="O3236" s="461"/>
    </row>
    <row r="3237" s="419" customFormat="1" customHeight="1" spans="1:15">
      <c r="A3237" s="443" t="s">
        <v>7152</v>
      </c>
      <c r="B3237" s="444" t="s">
        <v>7153</v>
      </c>
      <c r="C3237" s="445"/>
      <c r="D3237" s="446" t="s">
        <v>679</v>
      </c>
      <c r="E3237" s="446" t="s">
        <v>682</v>
      </c>
      <c r="F3237" s="446" t="s">
        <v>671</v>
      </c>
      <c r="G3237" s="447">
        <v>10</v>
      </c>
      <c r="H3237" s="448">
        <v>12.6</v>
      </c>
      <c r="I3237" s="447">
        <v>126</v>
      </c>
      <c r="J3237" s="460">
        <v>10</v>
      </c>
      <c r="K3237" s="448">
        <v>1.45</v>
      </c>
      <c r="L3237" s="448">
        <v>14.5</v>
      </c>
      <c r="M3237" s="448">
        <f t="shared" si="100"/>
        <v>-111.5</v>
      </c>
      <c r="N3237" s="448">
        <f t="shared" si="101"/>
        <v>-88.49</v>
      </c>
      <c r="O3237" s="461"/>
    </row>
    <row r="3238" s="419" customFormat="1" customHeight="1" spans="1:15">
      <c r="A3238" s="443" t="s">
        <v>7154</v>
      </c>
      <c r="B3238" s="444" t="s">
        <v>7155</v>
      </c>
      <c r="C3238" s="445"/>
      <c r="D3238" s="446" t="s">
        <v>679</v>
      </c>
      <c r="E3238" s="446" t="s">
        <v>682</v>
      </c>
      <c r="F3238" s="446" t="s">
        <v>671</v>
      </c>
      <c r="G3238" s="447">
        <v>10</v>
      </c>
      <c r="H3238" s="448">
        <v>11.2</v>
      </c>
      <c r="I3238" s="447">
        <v>112</v>
      </c>
      <c r="J3238" s="460">
        <v>10</v>
      </c>
      <c r="K3238" s="448">
        <v>1.29</v>
      </c>
      <c r="L3238" s="448">
        <v>12.9</v>
      </c>
      <c r="M3238" s="448">
        <f t="shared" si="100"/>
        <v>-99.1</v>
      </c>
      <c r="N3238" s="448">
        <f t="shared" si="101"/>
        <v>-88.48</v>
      </c>
      <c r="O3238" s="461"/>
    </row>
    <row r="3239" s="419" customFormat="1" customHeight="1" spans="1:15">
      <c r="A3239" s="443" t="s">
        <v>7156</v>
      </c>
      <c r="B3239" s="444" t="s">
        <v>7157</v>
      </c>
      <c r="C3239" s="445"/>
      <c r="D3239" s="446" t="s">
        <v>679</v>
      </c>
      <c r="E3239" s="446" t="s">
        <v>682</v>
      </c>
      <c r="F3239" s="446" t="s">
        <v>671</v>
      </c>
      <c r="G3239" s="447">
        <v>17</v>
      </c>
      <c r="H3239" s="448">
        <v>12.8</v>
      </c>
      <c r="I3239" s="447">
        <v>217.6</v>
      </c>
      <c r="J3239" s="460">
        <v>17</v>
      </c>
      <c r="K3239" s="448">
        <v>1.47</v>
      </c>
      <c r="L3239" s="448">
        <v>24.99</v>
      </c>
      <c r="M3239" s="448">
        <f t="shared" si="100"/>
        <v>-192.61</v>
      </c>
      <c r="N3239" s="448">
        <f t="shared" si="101"/>
        <v>-88.52</v>
      </c>
      <c r="O3239" s="461"/>
    </row>
    <row r="3240" s="419" customFormat="1" customHeight="1" spans="1:15">
      <c r="A3240" s="443" t="s">
        <v>7158</v>
      </c>
      <c r="B3240" s="444" t="s">
        <v>7159</v>
      </c>
      <c r="C3240" s="445"/>
      <c r="D3240" s="446" t="s">
        <v>679</v>
      </c>
      <c r="E3240" s="446" t="s">
        <v>682</v>
      </c>
      <c r="F3240" s="446" t="s">
        <v>671</v>
      </c>
      <c r="G3240" s="447">
        <v>20</v>
      </c>
      <c r="H3240" s="448">
        <v>11.06</v>
      </c>
      <c r="I3240" s="447">
        <v>221.2</v>
      </c>
      <c r="J3240" s="460">
        <v>20</v>
      </c>
      <c r="K3240" s="448">
        <v>1.27</v>
      </c>
      <c r="L3240" s="448">
        <v>25.4</v>
      </c>
      <c r="M3240" s="448">
        <f t="shared" si="100"/>
        <v>-195.8</v>
      </c>
      <c r="N3240" s="448">
        <f t="shared" si="101"/>
        <v>-88.52</v>
      </c>
      <c r="O3240" s="461"/>
    </row>
    <row r="3241" s="419" customFormat="1" customHeight="1" spans="1:15">
      <c r="A3241" s="443" t="s">
        <v>7160</v>
      </c>
      <c r="B3241" s="444" t="s">
        <v>7161</v>
      </c>
      <c r="C3241" s="445"/>
      <c r="D3241" s="446" t="s">
        <v>679</v>
      </c>
      <c r="E3241" s="446" t="s">
        <v>682</v>
      </c>
      <c r="F3241" s="446" t="s">
        <v>671</v>
      </c>
      <c r="G3241" s="447">
        <v>38</v>
      </c>
      <c r="H3241" s="448">
        <v>7.86</v>
      </c>
      <c r="I3241" s="447">
        <v>298.49</v>
      </c>
      <c r="J3241" s="460">
        <v>38</v>
      </c>
      <c r="K3241" s="448">
        <v>0.9</v>
      </c>
      <c r="L3241" s="448">
        <v>34.2</v>
      </c>
      <c r="M3241" s="448">
        <f t="shared" si="100"/>
        <v>-264.29</v>
      </c>
      <c r="N3241" s="448">
        <f t="shared" si="101"/>
        <v>-88.54</v>
      </c>
      <c r="O3241" s="461"/>
    </row>
    <row r="3242" s="419" customFormat="1" customHeight="1" spans="1:15">
      <c r="A3242" s="443" t="s">
        <v>7162</v>
      </c>
      <c r="B3242" s="444" t="s">
        <v>7163</v>
      </c>
      <c r="C3242" s="445"/>
      <c r="D3242" s="446" t="s">
        <v>679</v>
      </c>
      <c r="E3242" s="446" t="s">
        <v>682</v>
      </c>
      <c r="F3242" s="446" t="s">
        <v>671</v>
      </c>
      <c r="G3242" s="447">
        <v>13</v>
      </c>
      <c r="H3242" s="448">
        <v>14.5</v>
      </c>
      <c r="I3242" s="447">
        <v>188.5</v>
      </c>
      <c r="J3242" s="460">
        <v>13</v>
      </c>
      <c r="K3242" s="448">
        <v>1.67</v>
      </c>
      <c r="L3242" s="448">
        <v>21.71</v>
      </c>
      <c r="M3242" s="448">
        <f t="shared" si="100"/>
        <v>-166.79</v>
      </c>
      <c r="N3242" s="448">
        <f t="shared" si="101"/>
        <v>-88.48</v>
      </c>
      <c r="O3242" s="461"/>
    </row>
    <row r="3243" s="419" customFormat="1" customHeight="1" spans="1:15">
      <c r="A3243" s="443" t="s">
        <v>7164</v>
      </c>
      <c r="B3243" s="444" t="s">
        <v>7165</v>
      </c>
      <c r="C3243" s="445"/>
      <c r="D3243" s="446" t="s">
        <v>679</v>
      </c>
      <c r="E3243" s="446" t="s">
        <v>682</v>
      </c>
      <c r="F3243" s="446" t="s">
        <v>671</v>
      </c>
      <c r="G3243" s="447">
        <v>10</v>
      </c>
      <c r="H3243" s="448">
        <v>25.21</v>
      </c>
      <c r="I3243" s="447">
        <v>252.13</v>
      </c>
      <c r="J3243" s="460">
        <v>10</v>
      </c>
      <c r="K3243" s="448">
        <v>2.89</v>
      </c>
      <c r="L3243" s="448">
        <v>28.9</v>
      </c>
      <c r="M3243" s="448">
        <f t="shared" si="100"/>
        <v>-223.23</v>
      </c>
      <c r="N3243" s="448">
        <f t="shared" si="101"/>
        <v>-88.54</v>
      </c>
      <c r="O3243" s="461"/>
    </row>
    <row r="3244" s="419" customFormat="1" customHeight="1" spans="1:15">
      <c r="A3244" s="443" t="s">
        <v>7166</v>
      </c>
      <c r="B3244" s="444" t="s">
        <v>7167</v>
      </c>
      <c r="C3244" s="445"/>
      <c r="D3244" s="446" t="s">
        <v>679</v>
      </c>
      <c r="E3244" s="446" t="s">
        <v>682</v>
      </c>
      <c r="F3244" s="446" t="s">
        <v>671</v>
      </c>
      <c r="G3244" s="447">
        <v>9</v>
      </c>
      <c r="H3244" s="448">
        <v>34.6</v>
      </c>
      <c r="I3244" s="447">
        <v>311.4</v>
      </c>
      <c r="J3244" s="460">
        <v>9</v>
      </c>
      <c r="K3244" s="448">
        <v>3.97</v>
      </c>
      <c r="L3244" s="448">
        <v>35.73</v>
      </c>
      <c r="M3244" s="448">
        <f t="shared" si="100"/>
        <v>-275.67</v>
      </c>
      <c r="N3244" s="448">
        <f t="shared" si="101"/>
        <v>-88.53</v>
      </c>
      <c r="O3244" s="461"/>
    </row>
    <row r="3245" s="419" customFormat="1" customHeight="1" spans="1:15">
      <c r="A3245" s="443" t="s">
        <v>7168</v>
      </c>
      <c r="B3245" s="444" t="s">
        <v>7169</v>
      </c>
      <c r="C3245" s="445"/>
      <c r="D3245" s="446" t="s">
        <v>679</v>
      </c>
      <c r="E3245" s="446" t="s">
        <v>682</v>
      </c>
      <c r="F3245" s="446" t="s">
        <v>671</v>
      </c>
      <c r="G3245" s="447">
        <v>20</v>
      </c>
      <c r="H3245" s="448">
        <v>13.42</v>
      </c>
      <c r="I3245" s="447">
        <v>268.38</v>
      </c>
      <c r="J3245" s="460">
        <v>20</v>
      </c>
      <c r="K3245" s="448">
        <v>1.54</v>
      </c>
      <c r="L3245" s="448">
        <v>30.8</v>
      </c>
      <c r="M3245" s="448">
        <f t="shared" si="100"/>
        <v>-237.58</v>
      </c>
      <c r="N3245" s="448">
        <f t="shared" si="101"/>
        <v>-88.52</v>
      </c>
      <c r="O3245" s="461"/>
    </row>
    <row r="3246" s="419" customFormat="1" customHeight="1" spans="1:15">
      <c r="A3246" s="443" t="s">
        <v>7170</v>
      </c>
      <c r="B3246" s="444" t="s">
        <v>7171</v>
      </c>
      <c r="C3246" s="445"/>
      <c r="D3246" s="446" t="s">
        <v>679</v>
      </c>
      <c r="E3246" s="446" t="s">
        <v>682</v>
      </c>
      <c r="F3246" s="446" t="s">
        <v>671</v>
      </c>
      <c r="G3246" s="447">
        <v>15</v>
      </c>
      <c r="H3246" s="448">
        <v>19.23</v>
      </c>
      <c r="I3246" s="447">
        <v>288.47</v>
      </c>
      <c r="J3246" s="460">
        <v>15</v>
      </c>
      <c r="K3246" s="448">
        <v>2.21</v>
      </c>
      <c r="L3246" s="448">
        <v>33.15</v>
      </c>
      <c r="M3246" s="448">
        <f t="shared" si="100"/>
        <v>-255.32</v>
      </c>
      <c r="N3246" s="448">
        <f t="shared" si="101"/>
        <v>-88.51</v>
      </c>
      <c r="O3246" s="461"/>
    </row>
    <row r="3247" s="419" customFormat="1" customHeight="1" spans="1:15">
      <c r="A3247" s="443" t="s">
        <v>7172</v>
      </c>
      <c r="B3247" s="444" t="s">
        <v>7173</v>
      </c>
      <c r="C3247" s="445"/>
      <c r="D3247" s="446" t="s">
        <v>679</v>
      </c>
      <c r="E3247" s="446" t="s">
        <v>682</v>
      </c>
      <c r="F3247" s="446" t="s">
        <v>671</v>
      </c>
      <c r="G3247" s="447">
        <v>20</v>
      </c>
      <c r="H3247" s="448">
        <v>37.53</v>
      </c>
      <c r="I3247" s="447">
        <v>750.6</v>
      </c>
      <c r="J3247" s="460">
        <v>20</v>
      </c>
      <c r="K3247" s="448">
        <v>4.31</v>
      </c>
      <c r="L3247" s="448">
        <v>86.2</v>
      </c>
      <c r="M3247" s="448">
        <f t="shared" si="100"/>
        <v>-664.4</v>
      </c>
      <c r="N3247" s="448">
        <f t="shared" si="101"/>
        <v>-88.52</v>
      </c>
      <c r="O3247" s="461"/>
    </row>
    <row r="3248" s="419" customFormat="1" customHeight="1" spans="1:15">
      <c r="A3248" s="443" t="s">
        <v>7174</v>
      </c>
      <c r="B3248" s="444" t="s">
        <v>7175</v>
      </c>
      <c r="C3248" s="445"/>
      <c r="D3248" s="446" t="s">
        <v>679</v>
      </c>
      <c r="E3248" s="446" t="s">
        <v>682</v>
      </c>
      <c r="F3248" s="446" t="s">
        <v>671</v>
      </c>
      <c r="G3248" s="447">
        <v>17</v>
      </c>
      <c r="H3248" s="448">
        <v>38.95</v>
      </c>
      <c r="I3248" s="447">
        <v>662.15</v>
      </c>
      <c r="J3248" s="460">
        <v>17</v>
      </c>
      <c r="K3248" s="448">
        <v>4.47</v>
      </c>
      <c r="L3248" s="448">
        <v>75.99</v>
      </c>
      <c r="M3248" s="448">
        <f t="shared" si="100"/>
        <v>-586.16</v>
      </c>
      <c r="N3248" s="448">
        <f t="shared" si="101"/>
        <v>-88.52</v>
      </c>
      <c r="O3248" s="461"/>
    </row>
    <row r="3249" s="419" customFormat="1" customHeight="1" spans="1:15">
      <c r="A3249" s="443" t="s">
        <v>7176</v>
      </c>
      <c r="B3249" s="444" t="s">
        <v>7177</v>
      </c>
      <c r="C3249" s="445"/>
      <c r="D3249" s="446" t="s">
        <v>679</v>
      </c>
      <c r="E3249" s="446" t="s">
        <v>682</v>
      </c>
      <c r="F3249" s="446" t="s">
        <v>671</v>
      </c>
      <c r="G3249" s="447">
        <v>4</v>
      </c>
      <c r="H3249" s="448">
        <v>56.8</v>
      </c>
      <c r="I3249" s="447">
        <v>227.2</v>
      </c>
      <c r="J3249" s="460">
        <v>4</v>
      </c>
      <c r="K3249" s="448">
        <v>6.52</v>
      </c>
      <c r="L3249" s="448">
        <v>26.08</v>
      </c>
      <c r="M3249" s="448">
        <f t="shared" si="100"/>
        <v>-201.12</v>
      </c>
      <c r="N3249" s="448">
        <f t="shared" si="101"/>
        <v>-88.52</v>
      </c>
      <c r="O3249" s="461"/>
    </row>
    <row r="3250" s="419" customFormat="1" customHeight="1" spans="1:15">
      <c r="A3250" s="443" t="s">
        <v>7178</v>
      </c>
      <c r="B3250" s="444" t="s">
        <v>7179</v>
      </c>
      <c r="C3250" s="445"/>
      <c r="D3250" s="446" t="s">
        <v>679</v>
      </c>
      <c r="E3250" s="446" t="s">
        <v>682</v>
      </c>
      <c r="F3250" s="446" t="s">
        <v>671</v>
      </c>
      <c r="G3250" s="447">
        <v>18</v>
      </c>
      <c r="H3250" s="448">
        <v>42.8</v>
      </c>
      <c r="I3250" s="447">
        <v>770.4</v>
      </c>
      <c r="J3250" s="460">
        <v>18</v>
      </c>
      <c r="K3250" s="448">
        <v>4.91</v>
      </c>
      <c r="L3250" s="448">
        <v>88.38</v>
      </c>
      <c r="M3250" s="448">
        <f t="shared" si="100"/>
        <v>-682.02</v>
      </c>
      <c r="N3250" s="448">
        <f t="shared" si="101"/>
        <v>-88.53</v>
      </c>
      <c r="O3250" s="461"/>
    </row>
    <row r="3251" s="419" customFormat="1" customHeight="1" spans="1:15">
      <c r="A3251" s="443" t="s">
        <v>7180</v>
      </c>
      <c r="B3251" s="444" t="s">
        <v>7181</v>
      </c>
      <c r="C3251" s="445"/>
      <c r="D3251" s="446" t="s">
        <v>679</v>
      </c>
      <c r="E3251" s="446" t="s">
        <v>682</v>
      </c>
      <c r="F3251" s="446" t="s">
        <v>671</v>
      </c>
      <c r="G3251" s="447">
        <v>8</v>
      </c>
      <c r="H3251" s="448">
        <v>46.7</v>
      </c>
      <c r="I3251" s="447">
        <v>373.6</v>
      </c>
      <c r="J3251" s="460">
        <v>8</v>
      </c>
      <c r="K3251" s="448">
        <v>5.36</v>
      </c>
      <c r="L3251" s="448">
        <v>42.88</v>
      </c>
      <c r="M3251" s="448">
        <f t="shared" si="100"/>
        <v>-330.72</v>
      </c>
      <c r="N3251" s="448">
        <f t="shared" si="101"/>
        <v>-88.52</v>
      </c>
      <c r="O3251" s="461"/>
    </row>
    <row r="3252" s="419" customFormat="1" customHeight="1" spans="1:15">
      <c r="A3252" s="443" t="s">
        <v>7182</v>
      </c>
      <c r="B3252" s="444" t="s">
        <v>7183</v>
      </c>
      <c r="C3252" s="445"/>
      <c r="D3252" s="446" t="s">
        <v>679</v>
      </c>
      <c r="E3252" s="446" t="s">
        <v>682</v>
      </c>
      <c r="F3252" s="446" t="s">
        <v>671</v>
      </c>
      <c r="G3252" s="447">
        <v>10</v>
      </c>
      <c r="H3252" s="448">
        <v>25.5</v>
      </c>
      <c r="I3252" s="447">
        <v>255</v>
      </c>
      <c r="J3252" s="460">
        <v>10</v>
      </c>
      <c r="K3252" s="448">
        <v>2.93</v>
      </c>
      <c r="L3252" s="448">
        <v>29.3</v>
      </c>
      <c r="M3252" s="448">
        <f t="shared" si="100"/>
        <v>-225.7</v>
      </c>
      <c r="N3252" s="448">
        <f t="shared" si="101"/>
        <v>-88.51</v>
      </c>
      <c r="O3252" s="461"/>
    </row>
    <row r="3253" s="419" customFormat="1" customHeight="1" spans="1:15">
      <c r="A3253" s="443" t="s">
        <v>7184</v>
      </c>
      <c r="B3253" s="444" t="s">
        <v>7185</v>
      </c>
      <c r="C3253" s="445"/>
      <c r="D3253" s="446" t="s">
        <v>679</v>
      </c>
      <c r="E3253" s="446" t="s">
        <v>682</v>
      </c>
      <c r="F3253" s="446" t="s">
        <v>671</v>
      </c>
      <c r="G3253" s="447">
        <v>10</v>
      </c>
      <c r="H3253" s="448">
        <v>22.75</v>
      </c>
      <c r="I3253" s="447">
        <v>227.5</v>
      </c>
      <c r="J3253" s="460">
        <v>10</v>
      </c>
      <c r="K3253" s="448">
        <v>2.61</v>
      </c>
      <c r="L3253" s="448">
        <v>26.1</v>
      </c>
      <c r="M3253" s="448">
        <f t="shared" si="100"/>
        <v>-201.4</v>
      </c>
      <c r="N3253" s="448">
        <f t="shared" si="101"/>
        <v>-88.53</v>
      </c>
      <c r="O3253" s="461"/>
    </row>
    <row r="3254" s="419" customFormat="1" customHeight="1" spans="1:15">
      <c r="A3254" s="443" t="s">
        <v>7186</v>
      </c>
      <c r="B3254" s="444" t="s">
        <v>7187</v>
      </c>
      <c r="C3254" s="445"/>
      <c r="D3254" s="446" t="s">
        <v>679</v>
      </c>
      <c r="E3254" s="446" t="s">
        <v>682</v>
      </c>
      <c r="F3254" s="446" t="s">
        <v>671</v>
      </c>
      <c r="G3254" s="447">
        <v>20</v>
      </c>
      <c r="H3254" s="448">
        <v>26.8</v>
      </c>
      <c r="I3254" s="447">
        <v>536</v>
      </c>
      <c r="J3254" s="460">
        <v>20</v>
      </c>
      <c r="K3254" s="448">
        <v>3.08</v>
      </c>
      <c r="L3254" s="448">
        <v>61.6</v>
      </c>
      <c r="M3254" s="448">
        <f t="shared" si="100"/>
        <v>-474.4</v>
      </c>
      <c r="N3254" s="448">
        <f t="shared" si="101"/>
        <v>-88.51</v>
      </c>
      <c r="O3254" s="461"/>
    </row>
    <row r="3255" s="419" customFormat="1" customHeight="1" spans="1:15">
      <c r="A3255" s="443" t="s">
        <v>7188</v>
      </c>
      <c r="B3255" s="444" t="s">
        <v>7189</v>
      </c>
      <c r="C3255" s="445"/>
      <c r="D3255" s="446" t="s">
        <v>679</v>
      </c>
      <c r="E3255" s="446" t="s">
        <v>682</v>
      </c>
      <c r="F3255" s="446" t="s">
        <v>671</v>
      </c>
      <c r="G3255" s="447">
        <v>20</v>
      </c>
      <c r="H3255" s="448">
        <v>25.3</v>
      </c>
      <c r="I3255" s="447">
        <v>506</v>
      </c>
      <c r="J3255" s="460">
        <v>20</v>
      </c>
      <c r="K3255" s="448">
        <v>2.9</v>
      </c>
      <c r="L3255" s="448">
        <v>58</v>
      </c>
      <c r="M3255" s="448">
        <f t="shared" si="100"/>
        <v>-448</v>
      </c>
      <c r="N3255" s="448">
        <f t="shared" si="101"/>
        <v>-88.54</v>
      </c>
      <c r="O3255" s="461"/>
    </row>
    <row r="3256" s="419" customFormat="1" customHeight="1" spans="1:15">
      <c r="A3256" s="443" t="s">
        <v>7190</v>
      </c>
      <c r="B3256" s="444" t="s">
        <v>7191</v>
      </c>
      <c r="C3256" s="445"/>
      <c r="D3256" s="446" t="s">
        <v>679</v>
      </c>
      <c r="E3256" s="446" t="s">
        <v>682</v>
      </c>
      <c r="F3256" s="446" t="s">
        <v>671</v>
      </c>
      <c r="G3256" s="447">
        <v>9</v>
      </c>
      <c r="H3256" s="448">
        <v>29.8</v>
      </c>
      <c r="I3256" s="447">
        <v>268.2</v>
      </c>
      <c r="J3256" s="460">
        <v>9</v>
      </c>
      <c r="K3256" s="448">
        <v>3.42</v>
      </c>
      <c r="L3256" s="448">
        <v>30.78</v>
      </c>
      <c r="M3256" s="448">
        <f t="shared" si="100"/>
        <v>-237.42</v>
      </c>
      <c r="N3256" s="448">
        <f t="shared" si="101"/>
        <v>-88.52</v>
      </c>
      <c r="O3256" s="461"/>
    </row>
    <row r="3257" s="419" customFormat="1" customHeight="1" spans="1:15">
      <c r="A3257" s="443" t="s">
        <v>7192</v>
      </c>
      <c r="B3257" s="444" t="s">
        <v>7193</v>
      </c>
      <c r="C3257" s="445"/>
      <c r="D3257" s="446" t="s">
        <v>679</v>
      </c>
      <c r="E3257" s="446" t="s">
        <v>682</v>
      </c>
      <c r="F3257" s="446" t="s">
        <v>671</v>
      </c>
      <c r="G3257" s="447">
        <v>18</v>
      </c>
      <c r="H3257" s="448">
        <v>26.8</v>
      </c>
      <c r="I3257" s="447">
        <v>482.4</v>
      </c>
      <c r="J3257" s="460">
        <v>18</v>
      </c>
      <c r="K3257" s="448">
        <v>3.08</v>
      </c>
      <c r="L3257" s="448">
        <v>55.44</v>
      </c>
      <c r="M3257" s="448">
        <f t="shared" si="100"/>
        <v>-426.96</v>
      </c>
      <c r="N3257" s="448">
        <f t="shared" si="101"/>
        <v>-88.51</v>
      </c>
      <c r="O3257" s="461"/>
    </row>
    <row r="3258" s="419" customFormat="1" customHeight="1" spans="1:15">
      <c r="A3258" s="443" t="s">
        <v>7194</v>
      </c>
      <c r="B3258" s="444" t="s">
        <v>7195</v>
      </c>
      <c r="C3258" s="445"/>
      <c r="D3258" s="446" t="s">
        <v>679</v>
      </c>
      <c r="E3258" s="446" t="s">
        <v>682</v>
      </c>
      <c r="F3258" s="446" t="s">
        <v>671</v>
      </c>
      <c r="G3258" s="447">
        <v>1</v>
      </c>
      <c r="H3258" s="448">
        <v>4.42</v>
      </c>
      <c r="I3258" s="447">
        <v>4.42</v>
      </c>
      <c r="J3258" s="460">
        <v>1</v>
      </c>
      <c r="K3258" s="448">
        <v>0.51</v>
      </c>
      <c r="L3258" s="448">
        <v>0.51</v>
      </c>
      <c r="M3258" s="448">
        <f t="shared" si="100"/>
        <v>-3.91</v>
      </c>
      <c r="N3258" s="448">
        <f t="shared" si="101"/>
        <v>-88.46</v>
      </c>
      <c r="O3258" s="461"/>
    </row>
    <row r="3259" s="419" customFormat="1" customHeight="1" spans="1:15">
      <c r="A3259" s="443" t="s">
        <v>7196</v>
      </c>
      <c r="B3259" s="444" t="s">
        <v>7197</v>
      </c>
      <c r="C3259" s="445"/>
      <c r="D3259" s="446" t="s">
        <v>679</v>
      </c>
      <c r="E3259" s="446" t="s">
        <v>667</v>
      </c>
      <c r="F3259" s="446" t="s">
        <v>671</v>
      </c>
      <c r="G3259" s="447">
        <v>49</v>
      </c>
      <c r="H3259" s="448">
        <v>2.58</v>
      </c>
      <c r="I3259" s="447">
        <v>126.66</v>
      </c>
      <c r="J3259" s="460">
        <v>49</v>
      </c>
      <c r="K3259" s="448">
        <v>0.9</v>
      </c>
      <c r="L3259" s="448">
        <v>44.1</v>
      </c>
      <c r="M3259" s="448">
        <f t="shared" si="100"/>
        <v>-82.56</v>
      </c>
      <c r="N3259" s="448">
        <f t="shared" si="101"/>
        <v>-65.18</v>
      </c>
      <c r="O3259" s="461"/>
    </row>
    <row r="3260" s="419" customFormat="1" customHeight="1" spans="1:15">
      <c r="A3260" s="443" t="s">
        <v>7198</v>
      </c>
      <c r="B3260" s="444" t="s">
        <v>7199</v>
      </c>
      <c r="C3260" s="445"/>
      <c r="D3260" s="446" t="s">
        <v>679</v>
      </c>
      <c r="E3260" s="446" t="s">
        <v>667</v>
      </c>
      <c r="F3260" s="446" t="s">
        <v>671</v>
      </c>
      <c r="G3260" s="447">
        <v>49</v>
      </c>
      <c r="H3260" s="448">
        <v>2.84</v>
      </c>
      <c r="I3260" s="447">
        <v>139.1</v>
      </c>
      <c r="J3260" s="460">
        <v>49</v>
      </c>
      <c r="K3260" s="448">
        <v>0.99</v>
      </c>
      <c r="L3260" s="448">
        <v>48.51</v>
      </c>
      <c r="M3260" s="448">
        <f t="shared" si="100"/>
        <v>-90.59</v>
      </c>
      <c r="N3260" s="448">
        <f t="shared" si="101"/>
        <v>-65.13</v>
      </c>
      <c r="O3260" s="461"/>
    </row>
    <row r="3261" s="419" customFormat="1" customHeight="1" spans="1:15">
      <c r="A3261" s="443" t="s">
        <v>7200</v>
      </c>
      <c r="B3261" s="444" t="s">
        <v>7201</v>
      </c>
      <c r="C3261" s="445"/>
      <c r="D3261" s="446" t="s">
        <v>679</v>
      </c>
      <c r="E3261" s="446" t="s">
        <v>168</v>
      </c>
      <c r="F3261" s="446" t="s">
        <v>671</v>
      </c>
      <c r="G3261" s="447">
        <v>1</v>
      </c>
      <c r="H3261" s="448">
        <v>4700.85</v>
      </c>
      <c r="I3261" s="447">
        <v>4700.85</v>
      </c>
      <c r="J3261" s="460">
        <v>1</v>
      </c>
      <c r="K3261" s="448">
        <v>547.18</v>
      </c>
      <c r="L3261" s="448">
        <v>547.18</v>
      </c>
      <c r="M3261" s="448">
        <f t="shared" si="100"/>
        <v>-4153.67</v>
      </c>
      <c r="N3261" s="448">
        <f t="shared" si="101"/>
        <v>-88.36</v>
      </c>
      <c r="O3261" s="461"/>
    </row>
    <row r="3262" s="419" customFormat="1" customHeight="1" spans="1:15">
      <c r="A3262" s="443" t="s">
        <v>7202</v>
      </c>
      <c r="B3262" s="444" t="s">
        <v>7203</v>
      </c>
      <c r="C3262" s="445"/>
      <c r="D3262" s="446" t="s">
        <v>679</v>
      </c>
      <c r="E3262" s="446" t="s">
        <v>168</v>
      </c>
      <c r="F3262" s="446" t="s">
        <v>671</v>
      </c>
      <c r="G3262" s="447">
        <v>2</v>
      </c>
      <c r="H3262" s="448">
        <v>496.08</v>
      </c>
      <c r="I3262" s="447">
        <v>992.15</v>
      </c>
      <c r="J3262" s="460">
        <v>2</v>
      </c>
      <c r="K3262" s="448">
        <v>57.74</v>
      </c>
      <c r="L3262" s="448">
        <v>115.48</v>
      </c>
      <c r="M3262" s="448">
        <f t="shared" si="100"/>
        <v>-876.67</v>
      </c>
      <c r="N3262" s="448">
        <f t="shared" si="101"/>
        <v>-88.36</v>
      </c>
      <c r="O3262" s="461"/>
    </row>
    <row r="3263" s="419" customFormat="1" customHeight="1" spans="1:15">
      <c r="A3263" s="443" t="s">
        <v>7204</v>
      </c>
      <c r="B3263" s="444" t="s">
        <v>7205</v>
      </c>
      <c r="C3263" s="445"/>
      <c r="D3263" s="446" t="s">
        <v>679</v>
      </c>
      <c r="E3263" s="446" t="s">
        <v>168</v>
      </c>
      <c r="F3263" s="446" t="s">
        <v>671</v>
      </c>
      <c r="G3263" s="447">
        <v>28</v>
      </c>
      <c r="H3263" s="448">
        <v>11.11</v>
      </c>
      <c r="I3263" s="447">
        <v>311.12</v>
      </c>
      <c r="J3263" s="460">
        <v>28</v>
      </c>
      <c r="K3263" s="448">
        <v>1.29</v>
      </c>
      <c r="L3263" s="448">
        <v>36.12</v>
      </c>
      <c r="M3263" s="448">
        <f t="shared" si="100"/>
        <v>-275</v>
      </c>
      <c r="N3263" s="448">
        <f t="shared" si="101"/>
        <v>-88.39</v>
      </c>
      <c r="O3263" s="461"/>
    </row>
    <row r="3264" s="419" customFormat="1" customHeight="1" spans="1:15">
      <c r="A3264" s="443" t="s">
        <v>7206</v>
      </c>
      <c r="B3264" s="444" t="s">
        <v>7207</v>
      </c>
      <c r="C3264" s="445"/>
      <c r="D3264" s="446" t="s">
        <v>679</v>
      </c>
      <c r="E3264" s="446" t="s">
        <v>168</v>
      </c>
      <c r="F3264" s="446" t="s">
        <v>671</v>
      </c>
      <c r="G3264" s="447">
        <v>9</v>
      </c>
      <c r="H3264" s="448">
        <v>4.15</v>
      </c>
      <c r="I3264" s="447">
        <v>37.35</v>
      </c>
      <c r="J3264" s="460">
        <v>9</v>
      </c>
      <c r="K3264" s="448">
        <v>0.48</v>
      </c>
      <c r="L3264" s="448">
        <v>4.32</v>
      </c>
      <c r="M3264" s="448">
        <f t="shared" si="100"/>
        <v>-33.03</v>
      </c>
      <c r="N3264" s="448">
        <f t="shared" si="101"/>
        <v>-88.43</v>
      </c>
      <c r="O3264" s="461"/>
    </row>
    <row r="3265" s="419" customFormat="1" customHeight="1" spans="1:15">
      <c r="A3265" s="443" t="s">
        <v>7208</v>
      </c>
      <c r="B3265" s="444" t="s">
        <v>7209</v>
      </c>
      <c r="C3265" s="445"/>
      <c r="D3265" s="446" t="s">
        <v>679</v>
      </c>
      <c r="E3265" s="446" t="s">
        <v>168</v>
      </c>
      <c r="F3265" s="446" t="s">
        <v>671</v>
      </c>
      <c r="G3265" s="447">
        <v>6</v>
      </c>
      <c r="H3265" s="448">
        <v>5.81</v>
      </c>
      <c r="I3265" s="447">
        <v>34.86</v>
      </c>
      <c r="J3265" s="460">
        <v>6</v>
      </c>
      <c r="K3265" s="448">
        <v>0.68</v>
      </c>
      <c r="L3265" s="448">
        <v>4.08</v>
      </c>
      <c r="M3265" s="448">
        <f t="shared" si="100"/>
        <v>-30.78</v>
      </c>
      <c r="N3265" s="448">
        <f t="shared" si="101"/>
        <v>-88.3</v>
      </c>
      <c r="O3265" s="461"/>
    </row>
    <row r="3266" s="419" customFormat="1" customHeight="1" spans="1:15">
      <c r="A3266" s="443" t="s">
        <v>7210</v>
      </c>
      <c r="B3266" s="444" t="s">
        <v>7211</v>
      </c>
      <c r="C3266" s="445"/>
      <c r="D3266" s="446" t="s">
        <v>1934</v>
      </c>
      <c r="E3266" s="446" t="s">
        <v>168</v>
      </c>
      <c r="F3266" s="446" t="s">
        <v>671</v>
      </c>
      <c r="G3266" s="447">
        <v>5</v>
      </c>
      <c r="H3266" s="448">
        <v>66.24</v>
      </c>
      <c r="I3266" s="447">
        <v>331.18</v>
      </c>
      <c r="J3266" s="460">
        <v>5</v>
      </c>
      <c r="K3266" s="448">
        <v>7.71</v>
      </c>
      <c r="L3266" s="448">
        <v>38.55</v>
      </c>
      <c r="M3266" s="448">
        <f t="shared" si="100"/>
        <v>-292.63</v>
      </c>
      <c r="N3266" s="448">
        <f t="shared" si="101"/>
        <v>-88.36</v>
      </c>
      <c r="O3266" s="461"/>
    </row>
    <row r="3267" s="419" customFormat="1" customHeight="1" spans="1:15">
      <c r="A3267" s="443" t="s">
        <v>7212</v>
      </c>
      <c r="B3267" s="444" t="s">
        <v>7213</v>
      </c>
      <c r="C3267" s="445"/>
      <c r="D3267" s="446" t="s">
        <v>703</v>
      </c>
      <c r="E3267" s="446" t="s">
        <v>168</v>
      </c>
      <c r="F3267" s="446" t="s">
        <v>671</v>
      </c>
      <c r="G3267" s="447">
        <v>8</v>
      </c>
      <c r="H3267" s="448">
        <v>82.5</v>
      </c>
      <c r="I3267" s="447">
        <v>659.96</v>
      </c>
      <c r="J3267" s="460">
        <v>8</v>
      </c>
      <c r="K3267" s="448">
        <v>9.6</v>
      </c>
      <c r="L3267" s="448">
        <v>76.8</v>
      </c>
      <c r="M3267" s="448">
        <f t="shared" si="100"/>
        <v>-583.16</v>
      </c>
      <c r="N3267" s="448">
        <f t="shared" si="101"/>
        <v>-88.36</v>
      </c>
      <c r="O3267" s="461"/>
    </row>
    <row r="3268" s="419" customFormat="1" customHeight="1" spans="1:15">
      <c r="A3268" s="443" t="s">
        <v>7214</v>
      </c>
      <c r="B3268" s="444" t="s">
        <v>7215</v>
      </c>
      <c r="C3268" s="445"/>
      <c r="D3268" s="446" t="s">
        <v>679</v>
      </c>
      <c r="E3268" s="446" t="s">
        <v>168</v>
      </c>
      <c r="F3268" s="446" t="s">
        <v>671</v>
      </c>
      <c r="G3268" s="447">
        <v>8</v>
      </c>
      <c r="H3268" s="448">
        <v>81.2</v>
      </c>
      <c r="I3268" s="447">
        <v>649.58</v>
      </c>
      <c r="J3268" s="460">
        <v>8</v>
      </c>
      <c r="K3268" s="448">
        <v>9.45</v>
      </c>
      <c r="L3268" s="448">
        <v>75.6</v>
      </c>
      <c r="M3268" s="448">
        <f t="shared" si="100"/>
        <v>-573.98</v>
      </c>
      <c r="N3268" s="448">
        <f t="shared" si="101"/>
        <v>-88.36</v>
      </c>
      <c r="O3268" s="461"/>
    </row>
    <row r="3269" s="419" customFormat="1" customHeight="1" spans="1:15">
      <c r="A3269" s="443" t="s">
        <v>7216</v>
      </c>
      <c r="B3269" s="444" t="s">
        <v>7217</v>
      </c>
      <c r="C3269" s="445"/>
      <c r="D3269" s="446" t="s">
        <v>703</v>
      </c>
      <c r="E3269" s="446" t="s">
        <v>168</v>
      </c>
      <c r="F3269" s="446" t="s">
        <v>671</v>
      </c>
      <c r="G3269" s="447">
        <v>2</v>
      </c>
      <c r="H3269" s="448">
        <v>121.37</v>
      </c>
      <c r="I3269" s="447">
        <v>242.74</v>
      </c>
      <c r="J3269" s="460">
        <v>2</v>
      </c>
      <c r="K3269" s="448">
        <v>14.13</v>
      </c>
      <c r="L3269" s="448">
        <v>28.26</v>
      </c>
      <c r="M3269" s="448">
        <f t="shared" si="100"/>
        <v>-214.48</v>
      </c>
      <c r="N3269" s="448">
        <f t="shared" si="101"/>
        <v>-88.36</v>
      </c>
      <c r="O3269" s="461"/>
    </row>
    <row r="3270" s="419" customFormat="1" customHeight="1" spans="1:15">
      <c r="A3270" s="443" t="s">
        <v>7218</v>
      </c>
      <c r="B3270" s="444" t="s">
        <v>7219</v>
      </c>
      <c r="C3270" s="445"/>
      <c r="D3270" s="446" t="s">
        <v>698</v>
      </c>
      <c r="E3270" s="446" t="s">
        <v>168</v>
      </c>
      <c r="F3270" s="446" t="s">
        <v>671</v>
      </c>
      <c r="G3270" s="447">
        <v>1</v>
      </c>
      <c r="H3270" s="448">
        <v>158.12</v>
      </c>
      <c r="I3270" s="447">
        <v>158.12</v>
      </c>
      <c r="J3270" s="460">
        <v>1</v>
      </c>
      <c r="K3270" s="448">
        <v>18.41</v>
      </c>
      <c r="L3270" s="448">
        <v>18.41</v>
      </c>
      <c r="M3270" s="448">
        <f t="shared" si="100"/>
        <v>-139.71</v>
      </c>
      <c r="N3270" s="448">
        <f t="shared" si="101"/>
        <v>-88.36</v>
      </c>
      <c r="O3270" s="461"/>
    </row>
    <row r="3271" s="419" customFormat="1" customHeight="1" spans="1:15">
      <c r="A3271" s="443" t="s">
        <v>7220</v>
      </c>
      <c r="B3271" s="444" t="s">
        <v>7221</v>
      </c>
      <c r="C3271" s="445"/>
      <c r="D3271" s="446" t="s">
        <v>3122</v>
      </c>
      <c r="E3271" s="446" t="s">
        <v>168</v>
      </c>
      <c r="F3271" s="446" t="s">
        <v>671</v>
      </c>
      <c r="G3271" s="447">
        <v>3</v>
      </c>
      <c r="H3271" s="448">
        <v>2.56</v>
      </c>
      <c r="I3271" s="447">
        <v>7.68</v>
      </c>
      <c r="J3271" s="460">
        <v>3</v>
      </c>
      <c r="K3271" s="448">
        <v>0.3</v>
      </c>
      <c r="L3271" s="448">
        <v>0.9</v>
      </c>
      <c r="M3271" s="448">
        <f t="shared" si="100"/>
        <v>-6.78</v>
      </c>
      <c r="N3271" s="448">
        <f t="shared" si="101"/>
        <v>-88.28</v>
      </c>
      <c r="O3271" s="461"/>
    </row>
    <row r="3272" s="419" customFormat="1" customHeight="1" spans="1:15">
      <c r="A3272" s="443" t="s">
        <v>7222</v>
      </c>
      <c r="B3272" s="444" t="s">
        <v>7223</v>
      </c>
      <c r="C3272" s="445"/>
      <c r="D3272" s="446" t="s">
        <v>703</v>
      </c>
      <c r="E3272" s="446" t="s">
        <v>667</v>
      </c>
      <c r="F3272" s="446" t="s">
        <v>671</v>
      </c>
      <c r="G3272" s="447">
        <v>3</v>
      </c>
      <c r="H3272" s="448">
        <v>88.49</v>
      </c>
      <c r="I3272" s="447">
        <v>265.48</v>
      </c>
      <c r="J3272" s="460">
        <v>3</v>
      </c>
      <c r="K3272" s="448">
        <v>30.97</v>
      </c>
      <c r="L3272" s="448">
        <v>92.91</v>
      </c>
      <c r="M3272" s="448">
        <f t="shared" ref="M3272:M3335" si="102">L3272-I3272</f>
        <v>-172.57</v>
      </c>
      <c r="N3272" s="448">
        <f t="shared" ref="N3272:N3335" si="103">IF(I3272=0,0,ROUND(M3272/I3272*100,2))</f>
        <v>-65</v>
      </c>
      <c r="O3272" s="461"/>
    </row>
    <row r="3273" s="419" customFormat="1" customHeight="1" spans="1:15">
      <c r="A3273" s="443" t="s">
        <v>7224</v>
      </c>
      <c r="B3273" s="444" t="s">
        <v>7225</v>
      </c>
      <c r="C3273" s="445"/>
      <c r="D3273" s="446" t="s">
        <v>679</v>
      </c>
      <c r="E3273" s="446" t="s">
        <v>168</v>
      </c>
      <c r="F3273" s="446" t="s">
        <v>671</v>
      </c>
      <c r="G3273" s="447">
        <v>2</v>
      </c>
      <c r="H3273" s="448">
        <v>37.87</v>
      </c>
      <c r="I3273" s="447">
        <v>75.73</v>
      </c>
      <c r="J3273" s="460">
        <v>2</v>
      </c>
      <c r="K3273" s="448">
        <v>4.41</v>
      </c>
      <c r="L3273" s="448">
        <v>8.82</v>
      </c>
      <c r="M3273" s="448">
        <f t="shared" si="102"/>
        <v>-66.91</v>
      </c>
      <c r="N3273" s="448">
        <f t="shared" si="103"/>
        <v>-88.35</v>
      </c>
      <c r="O3273" s="461"/>
    </row>
    <row r="3274" s="419" customFormat="1" customHeight="1" spans="1:15">
      <c r="A3274" s="443" t="s">
        <v>7226</v>
      </c>
      <c r="B3274" s="444" t="s">
        <v>7227</v>
      </c>
      <c r="C3274" s="445"/>
      <c r="D3274" s="446" t="s">
        <v>679</v>
      </c>
      <c r="E3274" s="446" t="s">
        <v>168</v>
      </c>
      <c r="F3274" s="446" t="s">
        <v>671</v>
      </c>
      <c r="G3274" s="447">
        <v>1</v>
      </c>
      <c r="H3274" s="448">
        <v>368.93</v>
      </c>
      <c r="I3274" s="447">
        <v>368.93</v>
      </c>
      <c r="J3274" s="460">
        <v>1</v>
      </c>
      <c r="K3274" s="448">
        <v>42.94</v>
      </c>
      <c r="L3274" s="448">
        <v>42.94</v>
      </c>
      <c r="M3274" s="448">
        <f t="shared" si="102"/>
        <v>-325.99</v>
      </c>
      <c r="N3274" s="448">
        <f t="shared" si="103"/>
        <v>-88.36</v>
      </c>
      <c r="O3274" s="461"/>
    </row>
    <row r="3275" s="419" customFormat="1" customHeight="1" spans="1:15">
      <c r="A3275" s="443" t="s">
        <v>7228</v>
      </c>
      <c r="B3275" s="444" t="s">
        <v>7229</v>
      </c>
      <c r="C3275" s="445"/>
      <c r="D3275" s="446" t="s">
        <v>679</v>
      </c>
      <c r="E3275" s="446" t="s">
        <v>168</v>
      </c>
      <c r="F3275" s="446" t="s">
        <v>671</v>
      </c>
      <c r="G3275" s="447">
        <v>5</v>
      </c>
      <c r="H3275" s="448">
        <v>11.16</v>
      </c>
      <c r="I3275" s="447">
        <v>55.82</v>
      </c>
      <c r="J3275" s="460">
        <v>5</v>
      </c>
      <c r="K3275" s="448">
        <v>1.3</v>
      </c>
      <c r="L3275" s="448">
        <v>6.5</v>
      </c>
      <c r="M3275" s="448">
        <f t="shared" si="102"/>
        <v>-49.32</v>
      </c>
      <c r="N3275" s="448">
        <f t="shared" si="103"/>
        <v>-88.36</v>
      </c>
      <c r="O3275" s="461"/>
    </row>
    <row r="3276" s="419" customFormat="1" customHeight="1" spans="1:15">
      <c r="A3276" s="443" t="s">
        <v>7230</v>
      </c>
      <c r="B3276" s="444" t="s">
        <v>7231</v>
      </c>
      <c r="C3276" s="445"/>
      <c r="D3276" s="446" t="s">
        <v>679</v>
      </c>
      <c r="E3276" s="446" t="s">
        <v>168</v>
      </c>
      <c r="F3276" s="446" t="s">
        <v>671</v>
      </c>
      <c r="G3276" s="447">
        <v>9</v>
      </c>
      <c r="H3276" s="448">
        <v>8.93</v>
      </c>
      <c r="I3276" s="447">
        <v>80.39</v>
      </c>
      <c r="J3276" s="460">
        <v>9</v>
      </c>
      <c r="K3276" s="448">
        <v>1.04</v>
      </c>
      <c r="L3276" s="448">
        <v>9.36</v>
      </c>
      <c r="M3276" s="448">
        <f t="shared" si="102"/>
        <v>-71.03</v>
      </c>
      <c r="N3276" s="448">
        <f t="shared" si="103"/>
        <v>-88.36</v>
      </c>
      <c r="O3276" s="461"/>
    </row>
    <row r="3277" s="419" customFormat="1" customHeight="1" spans="1:15">
      <c r="A3277" s="443" t="s">
        <v>7232</v>
      </c>
      <c r="B3277" s="444" t="s">
        <v>7233</v>
      </c>
      <c r="C3277" s="445"/>
      <c r="D3277" s="446" t="s">
        <v>679</v>
      </c>
      <c r="E3277" s="446" t="s">
        <v>168</v>
      </c>
      <c r="F3277" s="446" t="s">
        <v>671</v>
      </c>
      <c r="G3277" s="447">
        <v>2</v>
      </c>
      <c r="H3277" s="448">
        <v>29.13</v>
      </c>
      <c r="I3277" s="447">
        <v>58.25</v>
      </c>
      <c r="J3277" s="460">
        <v>2</v>
      </c>
      <c r="K3277" s="448">
        <v>3.39</v>
      </c>
      <c r="L3277" s="448">
        <v>6.78</v>
      </c>
      <c r="M3277" s="448">
        <f t="shared" si="102"/>
        <v>-51.47</v>
      </c>
      <c r="N3277" s="448">
        <f t="shared" si="103"/>
        <v>-88.36</v>
      </c>
      <c r="O3277" s="461"/>
    </row>
    <row r="3278" s="419" customFormat="1" customHeight="1" spans="1:15">
      <c r="A3278" s="443" t="s">
        <v>7234</v>
      </c>
      <c r="B3278" s="444" t="s">
        <v>7235</v>
      </c>
      <c r="C3278" s="445"/>
      <c r="D3278" s="446" t="s">
        <v>679</v>
      </c>
      <c r="E3278" s="446" t="s">
        <v>168</v>
      </c>
      <c r="F3278" s="446" t="s">
        <v>671</v>
      </c>
      <c r="G3278" s="447">
        <v>3</v>
      </c>
      <c r="H3278" s="448">
        <v>470.08</v>
      </c>
      <c r="I3278" s="447">
        <v>1410.25</v>
      </c>
      <c r="J3278" s="460">
        <v>3</v>
      </c>
      <c r="K3278" s="448">
        <v>54.72</v>
      </c>
      <c r="L3278" s="448">
        <v>164.16</v>
      </c>
      <c r="M3278" s="448">
        <f t="shared" si="102"/>
        <v>-1246.09</v>
      </c>
      <c r="N3278" s="448">
        <f t="shared" si="103"/>
        <v>-88.36</v>
      </c>
      <c r="O3278" s="461"/>
    </row>
    <row r="3279" s="419" customFormat="1" customHeight="1" spans="1:15">
      <c r="A3279" s="443" t="s">
        <v>7236</v>
      </c>
      <c r="B3279" s="444" t="s">
        <v>7237</v>
      </c>
      <c r="C3279" s="445"/>
      <c r="D3279" s="446" t="s">
        <v>679</v>
      </c>
      <c r="E3279" s="446" t="s">
        <v>168</v>
      </c>
      <c r="F3279" s="446" t="s">
        <v>671</v>
      </c>
      <c r="G3279" s="447">
        <v>2</v>
      </c>
      <c r="H3279" s="448">
        <v>3418.81</v>
      </c>
      <c r="I3279" s="447">
        <v>6837.61</v>
      </c>
      <c r="J3279" s="460">
        <v>2</v>
      </c>
      <c r="K3279" s="448">
        <v>397.95</v>
      </c>
      <c r="L3279" s="448">
        <v>795.9</v>
      </c>
      <c r="M3279" s="448">
        <f t="shared" si="102"/>
        <v>-6041.71</v>
      </c>
      <c r="N3279" s="448">
        <f t="shared" si="103"/>
        <v>-88.36</v>
      </c>
      <c r="O3279" s="461"/>
    </row>
    <row r="3280" s="419" customFormat="1" customHeight="1" spans="1:15">
      <c r="A3280" s="443" t="s">
        <v>7238</v>
      </c>
      <c r="B3280" s="444" t="s">
        <v>7239</v>
      </c>
      <c r="C3280" s="445"/>
      <c r="D3280" s="446" t="s">
        <v>679</v>
      </c>
      <c r="E3280" s="446" t="s">
        <v>168</v>
      </c>
      <c r="F3280" s="446" t="s">
        <v>671</v>
      </c>
      <c r="G3280" s="447">
        <v>1</v>
      </c>
      <c r="H3280" s="448">
        <v>1170.94</v>
      </c>
      <c r="I3280" s="447">
        <v>1170.94</v>
      </c>
      <c r="J3280" s="460">
        <v>1</v>
      </c>
      <c r="K3280" s="448">
        <v>136.3</v>
      </c>
      <c r="L3280" s="448">
        <v>136.3</v>
      </c>
      <c r="M3280" s="448">
        <f t="shared" si="102"/>
        <v>-1034.64</v>
      </c>
      <c r="N3280" s="448">
        <f t="shared" si="103"/>
        <v>-88.36</v>
      </c>
      <c r="O3280" s="461"/>
    </row>
    <row r="3281" s="419" customFormat="1" customHeight="1" spans="1:15">
      <c r="A3281" s="443" t="s">
        <v>7240</v>
      </c>
      <c r="B3281" s="444" t="s">
        <v>7241</v>
      </c>
      <c r="C3281" s="445"/>
      <c r="D3281" s="446" t="s">
        <v>679</v>
      </c>
      <c r="E3281" s="446" t="s">
        <v>168</v>
      </c>
      <c r="F3281" s="446" t="s">
        <v>671</v>
      </c>
      <c r="G3281" s="447">
        <v>1</v>
      </c>
      <c r="H3281" s="448">
        <v>141.03</v>
      </c>
      <c r="I3281" s="447">
        <v>141.03</v>
      </c>
      <c r="J3281" s="460">
        <v>1</v>
      </c>
      <c r="K3281" s="448">
        <v>16.42</v>
      </c>
      <c r="L3281" s="448">
        <v>16.42</v>
      </c>
      <c r="M3281" s="448">
        <f t="shared" si="102"/>
        <v>-124.61</v>
      </c>
      <c r="N3281" s="448">
        <f t="shared" si="103"/>
        <v>-88.36</v>
      </c>
      <c r="O3281" s="461"/>
    </row>
    <row r="3282" s="419" customFormat="1" customHeight="1" spans="1:15">
      <c r="A3282" s="443" t="s">
        <v>7242</v>
      </c>
      <c r="B3282" s="444" t="s">
        <v>7243</v>
      </c>
      <c r="C3282" s="445"/>
      <c r="D3282" s="446" t="s">
        <v>679</v>
      </c>
      <c r="E3282" s="446" t="s">
        <v>168</v>
      </c>
      <c r="F3282" s="446" t="s">
        <v>671</v>
      </c>
      <c r="G3282" s="447">
        <v>1</v>
      </c>
      <c r="H3282" s="448">
        <v>43.59</v>
      </c>
      <c r="I3282" s="447">
        <v>43.59</v>
      </c>
      <c r="J3282" s="460">
        <v>1</v>
      </c>
      <c r="K3282" s="448">
        <v>5.07</v>
      </c>
      <c r="L3282" s="448">
        <v>5.07</v>
      </c>
      <c r="M3282" s="448">
        <f t="shared" si="102"/>
        <v>-38.52</v>
      </c>
      <c r="N3282" s="448">
        <f t="shared" si="103"/>
        <v>-88.37</v>
      </c>
      <c r="O3282" s="461"/>
    </row>
    <row r="3283" s="419" customFormat="1" customHeight="1" spans="1:15">
      <c r="A3283" s="443" t="s">
        <v>7244</v>
      </c>
      <c r="B3283" s="444" t="s">
        <v>7245</v>
      </c>
      <c r="C3283" s="445"/>
      <c r="D3283" s="446" t="s">
        <v>679</v>
      </c>
      <c r="E3283" s="446" t="s">
        <v>168</v>
      </c>
      <c r="F3283" s="446" t="s">
        <v>671</v>
      </c>
      <c r="G3283" s="447">
        <v>1</v>
      </c>
      <c r="H3283" s="448">
        <v>457.26</v>
      </c>
      <c r="I3283" s="447">
        <v>457.26</v>
      </c>
      <c r="J3283" s="460">
        <v>1</v>
      </c>
      <c r="K3283" s="448">
        <v>53.23</v>
      </c>
      <c r="L3283" s="448">
        <v>53.23</v>
      </c>
      <c r="M3283" s="448">
        <f t="shared" si="102"/>
        <v>-404.03</v>
      </c>
      <c r="N3283" s="448">
        <f t="shared" si="103"/>
        <v>-88.36</v>
      </c>
      <c r="O3283" s="461"/>
    </row>
    <row r="3284" s="419" customFormat="1" customHeight="1" spans="1:15">
      <c r="A3284" s="443" t="s">
        <v>7246</v>
      </c>
      <c r="B3284" s="444" t="s">
        <v>7247</v>
      </c>
      <c r="C3284" s="445"/>
      <c r="D3284" s="446" t="s">
        <v>679</v>
      </c>
      <c r="E3284" s="446" t="s">
        <v>168</v>
      </c>
      <c r="F3284" s="446" t="s">
        <v>671</v>
      </c>
      <c r="G3284" s="447">
        <v>2</v>
      </c>
      <c r="H3284" s="448">
        <v>8863.25</v>
      </c>
      <c r="I3284" s="447">
        <v>17726.5</v>
      </c>
      <c r="J3284" s="460">
        <v>2</v>
      </c>
      <c r="K3284" s="448">
        <v>1031.68</v>
      </c>
      <c r="L3284" s="448">
        <v>2063.36</v>
      </c>
      <c r="M3284" s="448">
        <f t="shared" si="102"/>
        <v>-15663.14</v>
      </c>
      <c r="N3284" s="448">
        <f t="shared" si="103"/>
        <v>-88.36</v>
      </c>
      <c r="O3284" s="461"/>
    </row>
    <row r="3285" s="419" customFormat="1" customHeight="1" spans="1:15">
      <c r="A3285" s="443" t="s">
        <v>7248</v>
      </c>
      <c r="B3285" s="444" t="s">
        <v>7249</v>
      </c>
      <c r="C3285" s="445"/>
      <c r="D3285" s="446" t="s">
        <v>679</v>
      </c>
      <c r="E3285" s="446" t="s">
        <v>168</v>
      </c>
      <c r="F3285" s="446" t="s">
        <v>671</v>
      </c>
      <c r="G3285" s="447">
        <v>1</v>
      </c>
      <c r="H3285" s="448">
        <v>8863.25</v>
      </c>
      <c r="I3285" s="447">
        <v>8863.25</v>
      </c>
      <c r="J3285" s="460">
        <v>1</v>
      </c>
      <c r="K3285" s="448">
        <v>1031.68</v>
      </c>
      <c r="L3285" s="448">
        <v>1031.68</v>
      </c>
      <c r="M3285" s="448">
        <f t="shared" si="102"/>
        <v>-7831.57</v>
      </c>
      <c r="N3285" s="448">
        <f t="shared" si="103"/>
        <v>-88.36</v>
      </c>
      <c r="O3285" s="461"/>
    </row>
    <row r="3286" s="419" customFormat="1" customHeight="1" spans="1:15">
      <c r="A3286" s="443" t="s">
        <v>7250</v>
      </c>
      <c r="B3286" s="444" t="s">
        <v>7251</v>
      </c>
      <c r="C3286" s="445"/>
      <c r="D3286" s="446" t="s">
        <v>679</v>
      </c>
      <c r="E3286" s="446" t="s">
        <v>168</v>
      </c>
      <c r="F3286" s="446" t="s">
        <v>671</v>
      </c>
      <c r="G3286" s="447">
        <v>1</v>
      </c>
      <c r="H3286" s="448">
        <v>230.77</v>
      </c>
      <c r="I3286" s="447">
        <v>230.77</v>
      </c>
      <c r="J3286" s="460">
        <v>1</v>
      </c>
      <c r="K3286" s="448">
        <v>26.86</v>
      </c>
      <c r="L3286" s="448">
        <v>26.86</v>
      </c>
      <c r="M3286" s="448">
        <f t="shared" si="102"/>
        <v>-203.91</v>
      </c>
      <c r="N3286" s="448">
        <f t="shared" si="103"/>
        <v>-88.36</v>
      </c>
      <c r="O3286" s="461"/>
    </row>
    <row r="3287" s="419" customFormat="1" customHeight="1" spans="1:15">
      <c r="A3287" s="443" t="s">
        <v>7252</v>
      </c>
      <c r="B3287" s="444" t="s">
        <v>7253</v>
      </c>
      <c r="C3287" s="445"/>
      <c r="D3287" s="446" t="s">
        <v>679</v>
      </c>
      <c r="E3287" s="446" t="s">
        <v>168</v>
      </c>
      <c r="F3287" s="446" t="s">
        <v>671</v>
      </c>
      <c r="G3287" s="447">
        <v>1</v>
      </c>
      <c r="H3287" s="448">
        <v>1085.47</v>
      </c>
      <c r="I3287" s="447">
        <v>1085.47</v>
      </c>
      <c r="J3287" s="460">
        <v>1</v>
      </c>
      <c r="K3287" s="448">
        <v>126.35</v>
      </c>
      <c r="L3287" s="448">
        <v>126.35</v>
      </c>
      <c r="M3287" s="448">
        <f t="shared" si="102"/>
        <v>-959.12</v>
      </c>
      <c r="N3287" s="448">
        <f t="shared" si="103"/>
        <v>-88.36</v>
      </c>
      <c r="O3287" s="461"/>
    </row>
    <row r="3288" s="419" customFormat="1" customHeight="1" spans="1:15">
      <c r="A3288" s="443" t="s">
        <v>7254</v>
      </c>
      <c r="B3288" s="444" t="s">
        <v>7255</v>
      </c>
      <c r="C3288" s="445"/>
      <c r="D3288" s="446" t="s">
        <v>703</v>
      </c>
      <c r="E3288" s="446" t="s">
        <v>168</v>
      </c>
      <c r="F3288" s="446" t="s">
        <v>671</v>
      </c>
      <c r="G3288" s="447">
        <v>1</v>
      </c>
      <c r="H3288" s="448">
        <v>982.9</v>
      </c>
      <c r="I3288" s="447">
        <v>982.9</v>
      </c>
      <c r="J3288" s="460">
        <v>1</v>
      </c>
      <c r="K3288" s="448">
        <v>114.41</v>
      </c>
      <c r="L3288" s="448">
        <v>114.41</v>
      </c>
      <c r="M3288" s="448">
        <f t="shared" si="102"/>
        <v>-868.49</v>
      </c>
      <c r="N3288" s="448">
        <f t="shared" si="103"/>
        <v>-88.36</v>
      </c>
      <c r="O3288" s="461"/>
    </row>
    <row r="3289" s="419" customFormat="1" customHeight="1" spans="1:15">
      <c r="A3289" s="443" t="s">
        <v>7256</v>
      </c>
      <c r="B3289" s="444" t="s">
        <v>7257</v>
      </c>
      <c r="C3289" s="445"/>
      <c r="D3289" s="446" t="s">
        <v>679</v>
      </c>
      <c r="E3289" s="446" t="s">
        <v>168</v>
      </c>
      <c r="F3289" s="446" t="s">
        <v>671</v>
      </c>
      <c r="G3289" s="447">
        <v>4</v>
      </c>
      <c r="H3289" s="448">
        <v>43.69</v>
      </c>
      <c r="I3289" s="447">
        <v>174.76</v>
      </c>
      <c r="J3289" s="460">
        <v>4</v>
      </c>
      <c r="K3289" s="448">
        <v>5.09</v>
      </c>
      <c r="L3289" s="448">
        <v>20.36</v>
      </c>
      <c r="M3289" s="448">
        <f t="shared" si="102"/>
        <v>-154.4</v>
      </c>
      <c r="N3289" s="448">
        <f t="shared" si="103"/>
        <v>-88.35</v>
      </c>
      <c r="O3289" s="461"/>
    </row>
    <row r="3290" s="419" customFormat="1" customHeight="1" spans="1:15">
      <c r="A3290" s="443" t="s">
        <v>7258</v>
      </c>
      <c r="B3290" s="444" t="s">
        <v>7259</v>
      </c>
      <c r="C3290" s="445"/>
      <c r="D3290" s="446" t="s">
        <v>679</v>
      </c>
      <c r="E3290" s="446" t="s">
        <v>168</v>
      </c>
      <c r="F3290" s="446" t="s">
        <v>671</v>
      </c>
      <c r="G3290" s="447">
        <v>1</v>
      </c>
      <c r="H3290" s="448">
        <v>470.11</v>
      </c>
      <c r="I3290" s="447">
        <v>470.11</v>
      </c>
      <c r="J3290" s="460">
        <v>1</v>
      </c>
      <c r="K3290" s="448">
        <v>54.72</v>
      </c>
      <c r="L3290" s="448">
        <v>54.72</v>
      </c>
      <c r="M3290" s="448">
        <f t="shared" si="102"/>
        <v>-415.39</v>
      </c>
      <c r="N3290" s="448">
        <f t="shared" si="103"/>
        <v>-88.36</v>
      </c>
      <c r="O3290" s="461"/>
    </row>
    <row r="3291" s="419" customFormat="1" customHeight="1" spans="1:15">
      <c r="A3291" s="443" t="s">
        <v>7260</v>
      </c>
      <c r="B3291" s="444" t="s">
        <v>7261</v>
      </c>
      <c r="C3291" s="445"/>
      <c r="D3291" s="446" t="s">
        <v>698</v>
      </c>
      <c r="E3291" s="446" t="s">
        <v>667</v>
      </c>
      <c r="F3291" s="446" t="s">
        <v>671</v>
      </c>
      <c r="G3291" s="447">
        <v>1</v>
      </c>
      <c r="H3291" s="448">
        <v>11946.9</v>
      </c>
      <c r="I3291" s="447">
        <v>11946.9</v>
      </c>
      <c r="J3291" s="460">
        <v>1</v>
      </c>
      <c r="K3291" s="448">
        <v>4181.42</v>
      </c>
      <c r="L3291" s="448">
        <v>4181.42</v>
      </c>
      <c r="M3291" s="448">
        <f t="shared" si="102"/>
        <v>-7765.48</v>
      </c>
      <c r="N3291" s="448">
        <f t="shared" si="103"/>
        <v>-65</v>
      </c>
      <c r="O3291" s="461"/>
    </row>
    <row r="3292" s="419" customFormat="1" customHeight="1" spans="1:15">
      <c r="A3292" s="443" t="s">
        <v>7262</v>
      </c>
      <c r="B3292" s="444" t="s">
        <v>7263</v>
      </c>
      <c r="C3292" s="445"/>
      <c r="D3292" s="446" t="s">
        <v>698</v>
      </c>
      <c r="E3292" s="446" t="s">
        <v>168</v>
      </c>
      <c r="F3292" s="446" t="s">
        <v>671</v>
      </c>
      <c r="G3292" s="447">
        <v>1</v>
      </c>
      <c r="H3292" s="448">
        <v>675.21</v>
      </c>
      <c r="I3292" s="447">
        <v>675.21</v>
      </c>
      <c r="J3292" s="460">
        <v>1</v>
      </c>
      <c r="K3292" s="448">
        <v>78.59</v>
      </c>
      <c r="L3292" s="448">
        <v>78.59</v>
      </c>
      <c r="M3292" s="448">
        <f t="shared" si="102"/>
        <v>-596.62</v>
      </c>
      <c r="N3292" s="448">
        <f t="shared" si="103"/>
        <v>-88.36</v>
      </c>
      <c r="O3292" s="461"/>
    </row>
    <row r="3293" s="419" customFormat="1" customHeight="1" spans="1:15">
      <c r="A3293" s="443" t="s">
        <v>7264</v>
      </c>
      <c r="B3293" s="444" t="s">
        <v>7265</v>
      </c>
      <c r="C3293" s="445"/>
      <c r="D3293" s="446" t="s">
        <v>679</v>
      </c>
      <c r="E3293" s="446" t="s">
        <v>168</v>
      </c>
      <c r="F3293" s="446" t="s">
        <v>671</v>
      </c>
      <c r="G3293" s="447">
        <v>2</v>
      </c>
      <c r="H3293" s="448">
        <v>50</v>
      </c>
      <c r="I3293" s="447">
        <v>100</v>
      </c>
      <c r="J3293" s="460">
        <v>2</v>
      </c>
      <c r="K3293" s="448">
        <v>5.82</v>
      </c>
      <c r="L3293" s="448">
        <v>11.64</v>
      </c>
      <c r="M3293" s="448">
        <f t="shared" si="102"/>
        <v>-88.36</v>
      </c>
      <c r="N3293" s="448">
        <f t="shared" si="103"/>
        <v>-88.36</v>
      </c>
      <c r="O3293" s="461"/>
    </row>
    <row r="3294" s="419" customFormat="1" customHeight="1" spans="1:15">
      <c r="A3294" s="443" t="s">
        <v>7266</v>
      </c>
      <c r="B3294" s="444" t="s">
        <v>7267</v>
      </c>
      <c r="C3294" s="445"/>
      <c r="D3294" s="446" t="s">
        <v>684</v>
      </c>
      <c r="E3294" s="446" t="s">
        <v>168</v>
      </c>
      <c r="F3294" s="446" t="s">
        <v>671</v>
      </c>
      <c r="G3294" s="447">
        <v>15</v>
      </c>
      <c r="H3294" s="448">
        <v>5.56</v>
      </c>
      <c r="I3294" s="447">
        <v>83.33</v>
      </c>
      <c r="J3294" s="460">
        <v>15</v>
      </c>
      <c r="K3294" s="448">
        <v>0.65</v>
      </c>
      <c r="L3294" s="448">
        <v>9.75</v>
      </c>
      <c r="M3294" s="448">
        <f t="shared" si="102"/>
        <v>-73.58</v>
      </c>
      <c r="N3294" s="448">
        <f t="shared" si="103"/>
        <v>-88.3</v>
      </c>
      <c r="O3294" s="461"/>
    </row>
    <row r="3295" s="419" customFormat="1" customHeight="1" spans="1:15">
      <c r="A3295" s="443" t="s">
        <v>7268</v>
      </c>
      <c r="B3295" s="444" t="s">
        <v>7269</v>
      </c>
      <c r="C3295" s="445"/>
      <c r="D3295" s="446" t="s">
        <v>684</v>
      </c>
      <c r="E3295" s="446" t="s">
        <v>168</v>
      </c>
      <c r="F3295" s="446" t="s">
        <v>671</v>
      </c>
      <c r="G3295" s="447">
        <v>6</v>
      </c>
      <c r="H3295" s="448">
        <v>20.09</v>
      </c>
      <c r="I3295" s="447">
        <v>120.52</v>
      </c>
      <c r="J3295" s="460">
        <v>6</v>
      </c>
      <c r="K3295" s="448">
        <v>2.34</v>
      </c>
      <c r="L3295" s="448">
        <v>14.04</v>
      </c>
      <c r="M3295" s="448">
        <f t="shared" si="102"/>
        <v>-106.48</v>
      </c>
      <c r="N3295" s="448">
        <f t="shared" si="103"/>
        <v>-88.35</v>
      </c>
      <c r="O3295" s="461"/>
    </row>
    <row r="3296" s="419" customFormat="1" customHeight="1" spans="1:15">
      <c r="A3296" s="443" t="s">
        <v>7270</v>
      </c>
      <c r="B3296" s="444" t="s">
        <v>7271</v>
      </c>
      <c r="C3296" s="445"/>
      <c r="D3296" s="446" t="s">
        <v>679</v>
      </c>
      <c r="E3296" s="446" t="s">
        <v>168</v>
      </c>
      <c r="F3296" s="446" t="s">
        <v>671</v>
      </c>
      <c r="G3296" s="447">
        <v>2</v>
      </c>
      <c r="H3296" s="448">
        <v>58.25</v>
      </c>
      <c r="I3296" s="447">
        <v>116.5</v>
      </c>
      <c r="J3296" s="460">
        <v>2</v>
      </c>
      <c r="K3296" s="448">
        <v>6.78</v>
      </c>
      <c r="L3296" s="448">
        <v>13.56</v>
      </c>
      <c r="M3296" s="448">
        <f t="shared" si="102"/>
        <v>-102.94</v>
      </c>
      <c r="N3296" s="448">
        <f t="shared" si="103"/>
        <v>-88.36</v>
      </c>
      <c r="O3296" s="461"/>
    </row>
    <row r="3297" s="419" customFormat="1" customHeight="1" spans="1:15">
      <c r="A3297" s="443" t="s">
        <v>7272</v>
      </c>
      <c r="B3297" s="444" t="s">
        <v>7273</v>
      </c>
      <c r="C3297" s="445"/>
      <c r="D3297" s="446" t="s">
        <v>679</v>
      </c>
      <c r="E3297" s="446" t="s">
        <v>70</v>
      </c>
      <c r="F3297" s="446" t="s">
        <v>671</v>
      </c>
      <c r="G3297" s="447">
        <v>2</v>
      </c>
      <c r="H3297" s="448">
        <v>48.55</v>
      </c>
      <c r="I3297" s="447">
        <v>97.09</v>
      </c>
      <c r="J3297" s="460">
        <v>2</v>
      </c>
      <c r="K3297" s="448">
        <v>11.3</v>
      </c>
      <c r="L3297" s="448">
        <v>22.6</v>
      </c>
      <c r="M3297" s="448">
        <f t="shared" si="102"/>
        <v>-74.49</v>
      </c>
      <c r="N3297" s="448">
        <f t="shared" si="103"/>
        <v>-76.72</v>
      </c>
      <c r="O3297" s="461"/>
    </row>
    <row r="3298" s="419" customFormat="1" customHeight="1" spans="1:15">
      <c r="A3298" s="443" t="s">
        <v>7274</v>
      </c>
      <c r="B3298" s="444" t="s">
        <v>7275</v>
      </c>
      <c r="C3298" s="445"/>
      <c r="D3298" s="446" t="s">
        <v>703</v>
      </c>
      <c r="E3298" s="446" t="s">
        <v>70</v>
      </c>
      <c r="F3298" s="446" t="s">
        <v>671</v>
      </c>
      <c r="G3298" s="447">
        <v>8</v>
      </c>
      <c r="H3298" s="448">
        <v>10.26</v>
      </c>
      <c r="I3298" s="447">
        <v>82.08</v>
      </c>
      <c r="J3298" s="460">
        <v>8</v>
      </c>
      <c r="K3298" s="448">
        <v>2.39</v>
      </c>
      <c r="L3298" s="448">
        <v>19.12</v>
      </c>
      <c r="M3298" s="448">
        <f t="shared" si="102"/>
        <v>-62.96</v>
      </c>
      <c r="N3298" s="448">
        <f t="shared" si="103"/>
        <v>-76.71</v>
      </c>
      <c r="O3298" s="461"/>
    </row>
    <row r="3299" s="419" customFormat="1" customHeight="1" spans="1:15">
      <c r="A3299" s="443" t="s">
        <v>7276</v>
      </c>
      <c r="B3299" s="444" t="s">
        <v>7277</v>
      </c>
      <c r="C3299" s="445"/>
      <c r="D3299" s="446" t="s">
        <v>703</v>
      </c>
      <c r="E3299" s="446" t="s">
        <v>70</v>
      </c>
      <c r="F3299" s="446" t="s">
        <v>671</v>
      </c>
      <c r="G3299" s="447">
        <v>1</v>
      </c>
      <c r="H3299" s="448">
        <v>2000</v>
      </c>
      <c r="I3299" s="447">
        <v>2000</v>
      </c>
      <c r="J3299" s="460">
        <v>1</v>
      </c>
      <c r="K3299" s="448">
        <v>465.52</v>
      </c>
      <c r="L3299" s="448">
        <v>465.52</v>
      </c>
      <c r="M3299" s="448">
        <f t="shared" si="102"/>
        <v>-1534.48</v>
      </c>
      <c r="N3299" s="448">
        <f t="shared" si="103"/>
        <v>-76.72</v>
      </c>
      <c r="O3299" s="461"/>
    </row>
    <row r="3300" s="419" customFormat="1" customHeight="1" spans="1:15">
      <c r="A3300" s="443" t="s">
        <v>7278</v>
      </c>
      <c r="B3300" s="444" t="s">
        <v>7279</v>
      </c>
      <c r="C3300" s="445"/>
      <c r="D3300" s="446" t="s">
        <v>679</v>
      </c>
      <c r="E3300" s="446" t="s">
        <v>70</v>
      </c>
      <c r="F3300" s="446" t="s">
        <v>671</v>
      </c>
      <c r="G3300" s="447">
        <v>8</v>
      </c>
      <c r="H3300" s="448">
        <v>6.84</v>
      </c>
      <c r="I3300" s="447">
        <v>54.72</v>
      </c>
      <c r="J3300" s="460">
        <v>8</v>
      </c>
      <c r="K3300" s="448">
        <v>1.59</v>
      </c>
      <c r="L3300" s="448">
        <v>12.72</v>
      </c>
      <c r="M3300" s="448">
        <f t="shared" si="102"/>
        <v>-42</v>
      </c>
      <c r="N3300" s="448">
        <f t="shared" si="103"/>
        <v>-76.75</v>
      </c>
      <c r="O3300" s="461"/>
    </row>
    <row r="3301" s="419" customFormat="1" customHeight="1" spans="1:15">
      <c r="A3301" s="443" t="s">
        <v>7280</v>
      </c>
      <c r="B3301" s="444" t="s">
        <v>7281</v>
      </c>
      <c r="C3301" s="445"/>
      <c r="D3301" s="446" t="s">
        <v>703</v>
      </c>
      <c r="E3301" s="446" t="s">
        <v>70</v>
      </c>
      <c r="F3301" s="446" t="s">
        <v>671</v>
      </c>
      <c r="G3301" s="447">
        <v>1</v>
      </c>
      <c r="H3301" s="448">
        <v>233.01</v>
      </c>
      <c r="I3301" s="447">
        <v>233.01</v>
      </c>
      <c r="J3301" s="460">
        <v>1</v>
      </c>
      <c r="K3301" s="448">
        <v>54.23</v>
      </c>
      <c r="L3301" s="448">
        <v>54.23</v>
      </c>
      <c r="M3301" s="448">
        <f t="shared" si="102"/>
        <v>-178.78</v>
      </c>
      <c r="N3301" s="448">
        <f t="shared" si="103"/>
        <v>-76.73</v>
      </c>
      <c r="O3301" s="461"/>
    </row>
    <row r="3302" s="419" customFormat="1" customHeight="1" spans="1:15">
      <c r="A3302" s="443" t="s">
        <v>7282</v>
      </c>
      <c r="B3302" s="444" t="s">
        <v>7283</v>
      </c>
      <c r="C3302" s="445"/>
      <c r="D3302" s="446" t="s">
        <v>2985</v>
      </c>
      <c r="E3302" s="446" t="s">
        <v>70</v>
      </c>
      <c r="F3302" s="446" t="s">
        <v>671</v>
      </c>
      <c r="G3302" s="447">
        <v>1</v>
      </c>
      <c r="H3302" s="448">
        <v>77.67</v>
      </c>
      <c r="I3302" s="447">
        <v>77.67</v>
      </c>
      <c r="J3302" s="460">
        <v>1</v>
      </c>
      <c r="K3302" s="448">
        <v>18.08</v>
      </c>
      <c r="L3302" s="448">
        <v>18.08</v>
      </c>
      <c r="M3302" s="448">
        <f t="shared" si="102"/>
        <v>-59.59</v>
      </c>
      <c r="N3302" s="448">
        <f t="shared" si="103"/>
        <v>-76.72</v>
      </c>
      <c r="O3302" s="461"/>
    </row>
    <row r="3303" s="419" customFormat="1" customHeight="1" spans="1:15">
      <c r="A3303" s="443" t="s">
        <v>7284</v>
      </c>
      <c r="B3303" s="444" t="s">
        <v>7285</v>
      </c>
      <c r="C3303" s="445"/>
      <c r="D3303" s="446" t="s">
        <v>679</v>
      </c>
      <c r="E3303" s="446" t="s">
        <v>70</v>
      </c>
      <c r="F3303" s="446" t="s">
        <v>671</v>
      </c>
      <c r="G3303" s="447">
        <v>6</v>
      </c>
      <c r="H3303" s="448">
        <v>13.45</v>
      </c>
      <c r="I3303" s="447">
        <v>80.67</v>
      </c>
      <c r="J3303" s="460">
        <v>6</v>
      </c>
      <c r="K3303" s="448">
        <v>3.13</v>
      </c>
      <c r="L3303" s="448">
        <v>18.78</v>
      </c>
      <c r="M3303" s="448">
        <f t="shared" si="102"/>
        <v>-61.89</v>
      </c>
      <c r="N3303" s="448">
        <f t="shared" si="103"/>
        <v>-76.72</v>
      </c>
      <c r="O3303" s="461"/>
    </row>
    <row r="3304" s="419" customFormat="1" customHeight="1" spans="1:15">
      <c r="A3304" s="443" t="s">
        <v>7286</v>
      </c>
      <c r="B3304" s="444" t="s">
        <v>7287</v>
      </c>
      <c r="C3304" s="445"/>
      <c r="D3304" s="446" t="s">
        <v>679</v>
      </c>
      <c r="E3304" s="446" t="s">
        <v>70</v>
      </c>
      <c r="F3304" s="446" t="s">
        <v>671</v>
      </c>
      <c r="G3304" s="447">
        <v>40</v>
      </c>
      <c r="H3304" s="448">
        <v>10.26</v>
      </c>
      <c r="I3304" s="447">
        <v>410.26</v>
      </c>
      <c r="J3304" s="460">
        <v>40</v>
      </c>
      <c r="K3304" s="448">
        <v>2.39</v>
      </c>
      <c r="L3304" s="448">
        <v>95.6</v>
      </c>
      <c r="M3304" s="448">
        <f t="shared" si="102"/>
        <v>-314.66</v>
      </c>
      <c r="N3304" s="448">
        <f t="shared" si="103"/>
        <v>-76.7</v>
      </c>
      <c r="O3304" s="461"/>
    </row>
    <row r="3305" s="419" customFormat="1" customHeight="1" spans="1:15">
      <c r="A3305" s="443" t="s">
        <v>7288</v>
      </c>
      <c r="B3305" s="444" t="s">
        <v>7289</v>
      </c>
      <c r="C3305" s="445"/>
      <c r="D3305" s="446" t="s">
        <v>679</v>
      </c>
      <c r="E3305" s="446" t="s">
        <v>70</v>
      </c>
      <c r="F3305" s="446" t="s">
        <v>671</v>
      </c>
      <c r="G3305" s="447">
        <v>28</v>
      </c>
      <c r="H3305" s="448">
        <v>2.99</v>
      </c>
      <c r="I3305" s="447">
        <v>83.76</v>
      </c>
      <c r="J3305" s="460">
        <v>28</v>
      </c>
      <c r="K3305" s="448">
        <v>0.7</v>
      </c>
      <c r="L3305" s="448">
        <v>19.6</v>
      </c>
      <c r="M3305" s="448">
        <f t="shared" si="102"/>
        <v>-64.16</v>
      </c>
      <c r="N3305" s="448">
        <f t="shared" si="103"/>
        <v>-76.6</v>
      </c>
      <c r="O3305" s="461"/>
    </row>
    <row r="3306" s="419" customFormat="1" customHeight="1" spans="1:15">
      <c r="A3306" s="443" t="s">
        <v>7290</v>
      </c>
      <c r="B3306" s="444" t="s">
        <v>7291</v>
      </c>
      <c r="C3306" s="445"/>
      <c r="D3306" s="446" t="s">
        <v>679</v>
      </c>
      <c r="E3306" s="446" t="s">
        <v>70</v>
      </c>
      <c r="F3306" s="446" t="s">
        <v>671</v>
      </c>
      <c r="G3306" s="447">
        <v>2</v>
      </c>
      <c r="H3306" s="448">
        <v>340.17</v>
      </c>
      <c r="I3306" s="447">
        <v>680.34</v>
      </c>
      <c r="J3306" s="460">
        <v>2</v>
      </c>
      <c r="K3306" s="448">
        <v>79.18</v>
      </c>
      <c r="L3306" s="448">
        <v>158.36</v>
      </c>
      <c r="M3306" s="448">
        <f t="shared" si="102"/>
        <v>-521.98</v>
      </c>
      <c r="N3306" s="448">
        <f t="shared" si="103"/>
        <v>-76.72</v>
      </c>
      <c r="O3306" s="461"/>
    </row>
    <row r="3307" s="419" customFormat="1" customHeight="1" spans="1:15">
      <c r="A3307" s="443" t="s">
        <v>7292</v>
      </c>
      <c r="B3307" s="444" t="s">
        <v>7293</v>
      </c>
      <c r="C3307" s="445"/>
      <c r="D3307" s="446" t="s">
        <v>679</v>
      </c>
      <c r="E3307" s="446" t="s">
        <v>70</v>
      </c>
      <c r="F3307" s="446" t="s">
        <v>671</v>
      </c>
      <c r="G3307" s="447">
        <v>6</v>
      </c>
      <c r="H3307" s="448">
        <v>411.37</v>
      </c>
      <c r="I3307" s="447">
        <v>2468.24</v>
      </c>
      <c r="J3307" s="460">
        <v>6</v>
      </c>
      <c r="K3307" s="448">
        <v>95.75</v>
      </c>
      <c r="L3307" s="448">
        <v>574.5</v>
      </c>
      <c r="M3307" s="448">
        <f t="shared" si="102"/>
        <v>-1893.74</v>
      </c>
      <c r="N3307" s="448">
        <f t="shared" si="103"/>
        <v>-76.72</v>
      </c>
      <c r="O3307" s="461"/>
    </row>
    <row r="3308" s="419" customFormat="1" customHeight="1" spans="1:15">
      <c r="A3308" s="443" t="s">
        <v>7294</v>
      </c>
      <c r="B3308" s="444" t="s">
        <v>7295</v>
      </c>
      <c r="C3308" s="445"/>
      <c r="D3308" s="446" t="s">
        <v>679</v>
      </c>
      <c r="E3308" s="446" t="s">
        <v>667</v>
      </c>
      <c r="F3308" s="446" t="s">
        <v>671</v>
      </c>
      <c r="G3308" s="447">
        <v>3</v>
      </c>
      <c r="H3308" s="448">
        <v>4424.78</v>
      </c>
      <c r="I3308" s="447">
        <v>13274.33</v>
      </c>
      <c r="J3308" s="460">
        <v>3</v>
      </c>
      <c r="K3308" s="448">
        <v>1548.67</v>
      </c>
      <c r="L3308" s="448">
        <v>4646.01</v>
      </c>
      <c r="M3308" s="448">
        <f t="shared" si="102"/>
        <v>-8628.32</v>
      </c>
      <c r="N3308" s="448">
        <f t="shared" si="103"/>
        <v>-65</v>
      </c>
      <c r="O3308" s="461"/>
    </row>
    <row r="3309" s="419" customFormat="1" customHeight="1" spans="1:15">
      <c r="A3309" s="443" t="s">
        <v>7296</v>
      </c>
      <c r="B3309" s="444" t="s">
        <v>7297</v>
      </c>
      <c r="C3309" s="445"/>
      <c r="D3309" s="446" t="s">
        <v>684</v>
      </c>
      <c r="E3309" s="446" t="s">
        <v>667</v>
      </c>
      <c r="F3309" s="446" t="s">
        <v>671</v>
      </c>
      <c r="G3309" s="447">
        <v>2</v>
      </c>
      <c r="H3309" s="448">
        <v>464.6</v>
      </c>
      <c r="I3309" s="447">
        <v>929.2</v>
      </c>
      <c r="J3309" s="460">
        <v>2</v>
      </c>
      <c r="K3309" s="448">
        <v>162.61</v>
      </c>
      <c r="L3309" s="448">
        <v>325.22</v>
      </c>
      <c r="M3309" s="448">
        <f t="shared" si="102"/>
        <v>-603.98</v>
      </c>
      <c r="N3309" s="448">
        <f t="shared" si="103"/>
        <v>-65</v>
      </c>
      <c r="O3309" s="461"/>
    </row>
    <row r="3310" s="419" customFormat="1" customHeight="1" spans="1:15">
      <c r="A3310" s="443" t="s">
        <v>7298</v>
      </c>
      <c r="B3310" s="444" t="s">
        <v>7299</v>
      </c>
      <c r="C3310" s="445"/>
      <c r="D3310" s="446" t="s">
        <v>684</v>
      </c>
      <c r="E3310" s="446" t="s">
        <v>70</v>
      </c>
      <c r="F3310" s="446" t="s">
        <v>671</v>
      </c>
      <c r="G3310" s="447">
        <v>1</v>
      </c>
      <c r="H3310" s="448">
        <v>690.26</v>
      </c>
      <c r="I3310" s="447">
        <v>690.26</v>
      </c>
      <c r="J3310" s="460">
        <v>1</v>
      </c>
      <c r="K3310" s="448">
        <v>160.67</v>
      </c>
      <c r="L3310" s="448">
        <v>160.67</v>
      </c>
      <c r="M3310" s="448">
        <f t="shared" si="102"/>
        <v>-529.59</v>
      </c>
      <c r="N3310" s="448">
        <f t="shared" si="103"/>
        <v>-76.72</v>
      </c>
      <c r="O3310" s="461"/>
    </row>
    <row r="3311" s="419" customFormat="1" customHeight="1" spans="1:15">
      <c r="A3311" s="443" t="s">
        <v>7300</v>
      </c>
      <c r="B3311" s="444" t="s">
        <v>7301</v>
      </c>
      <c r="C3311" s="445"/>
      <c r="D3311" s="446" t="s">
        <v>1934</v>
      </c>
      <c r="E3311" s="446" t="s">
        <v>70</v>
      </c>
      <c r="F3311" s="446" t="s">
        <v>671</v>
      </c>
      <c r="G3311" s="447">
        <v>8.2</v>
      </c>
      <c r="H3311" s="448">
        <v>219.66</v>
      </c>
      <c r="I3311" s="447">
        <v>1801.21</v>
      </c>
      <c r="J3311" s="460">
        <v>8.2</v>
      </c>
      <c r="K3311" s="448">
        <v>51.13</v>
      </c>
      <c r="L3311" s="448">
        <v>419.27</v>
      </c>
      <c r="M3311" s="448">
        <f t="shared" si="102"/>
        <v>-1381.94</v>
      </c>
      <c r="N3311" s="448">
        <f t="shared" si="103"/>
        <v>-76.72</v>
      </c>
      <c r="O3311" s="461"/>
    </row>
    <row r="3312" s="419" customFormat="1" customHeight="1" spans="1:15">
      <c r="A3312" s="443" t="s">
        <v>7302</v>
      </c>
      <c r="B3312" s="444" t="s">
        <v>7303</v>
      </c>
      <c r="C3312" s="445"/>
      <c r="D3312" s="446" t="s">
        <v>703</v>
      </c>
      <c r="E3312" s="446" t="s">
        <v>70</v>
      </c>
      <c r="F3312" s="446" t="s">
        <v>671</v>
      </c>
      <c r="G3312" s="447">
        <v>6</v>
      </c>
      <c r="H3312" s="448">
        <v>50.94</v>
      </c>
      <c r="I3312" s="447">
        <v>305.65</v>
      </c>
      <c r="J3312" s="460">
        <v>6</v>
      </c>
      <c r="K3312" s="448">
        <v>11.86</v>
      </c>
      <c r="L3312" s="448">
        <v>71.16</v>
      </c>
      <c r="M3312" s="448">
        <f t="shared" si="102"/>
        <v>-234.49</v>
      </c>
      <c r="N3312" s="448">
        <f t="shared" si="103"/>
        <v>-76.72</v>
      </c>
      <c r="O3312" s="461"/>
    </row>
    <row r="3313" s="419" customFormat="1" customHeight="1" spans="1:15">
      <c r="A3313" s="443" t="s">
        <v>7304</v>
      </c>
      <c r="B3313" s="444" t="s">
        <v>7305</v>
      </c>
      <c r="C3313" s="445"/>
      <c r="D3313" s="446" t="s">
        <v>679</v>
      </c>
      <c r="E3313" s="446" t="s">
        <v>70</v>
      </c>
      <c r="F3313" s="446" t="s">
        <v>671</v>
      </c>
      <c r="G3313" s="447">
        <v>1</v>
      </c>
      <c r="H3313" s="448">
        <v>38.83</v>
      </c>
      <c r="I3313" s="447">
        <v>38.83</v>
      </c>
      <c r="J3313" s="460">
        <v>1</v>
      </c>
      <c r="K3313" s="448">
        <v>9.04</v>
      </c>
      <c r="L3313" s="448">
        <v>9.04</v>
      </c>
      <c r="M3313" s="448">
        <f t="shared" si="102"/>
        <v>-29.79</v>
      </c>
      <c r="N3313" s="448">
        <f t="shared" si="103"/>
        <v>-76.72</v>
      </c>
      <c r="O3313" s="461"/>
    </row>
    <row r="3314" s="419" customFormat="1" customHeight="1" spans="1:15">
      <c r="A3314" s="443" t="s">
        <v>7306</v>
      </c>
      <c r="B3314" s="444" t="s">
        <v>7307</v>
      </c>
      <c r="C3314" s="445"/>
      <c r="D3314" s="446" t="s">
        <v>679</v>
      </c>
      <c r="E3314" s="446" t="s">
        <v>70</v>
      </c>
      <c r="F3314" s="446" t="s">
        <v>671</v>
      </c>
      <c r="G3314" s="447">
        <v>5</v>
      </c>
      <c r="H3314" s="448">
        <v>167.87</v>
      </c>
      <c r="I3314" s="447">
        <v>839.35</v>
      </c>
      <c r="J3314" s="460">
        <v>5</v>
      </c>
      <c r="K3314" s="448">
        <v>39.07</v>
      </c>
      <c r="L3314" s="448">
        <v>195.35</v>
      </c>
      <c r="M3314" s="448">
        <f t="shared" si="102"/>
        <v>-644</v>
      </c>
      <c r="N3314" s="448">
        <f t="shared" si="103"/>
        <v>-76.73</v>
      </c>
      <c r="O3314" s="461"/>
    </row>
    <row r="3315" s="419" customFormat="1" customHeight="1" spans="1:15">
      <c r="A3315" s="443" t="s">
        <v>7308</v>
      </c>
      <c r="B3315" s="444" t="s">
        <v>7309</v>
      </c>
      <c r="C3315" s="445"/>
      <c r="D3315" s="446" t="s">
        <v>679</v>
      </c>
      <c r="E3315" s="446" t="s">
        <v>667</v>
      </c>
      <c r="F3315" s="446" t="s">
        <v>671</v>
      </c>
      <c r="G3315" s="447">
        <v>7</v>
      </c>
      <c r="H3315" s="448">
        <v>294.57</v>
      </c>
      <c r="I3315" s="447">
        <v>2062.02</v>
      </c>
      <c r="J3315" s="460">
        <v>7</v>
      </c>
      <c r="K3315" s="448">
        <v>103.1</v>
      </c>
      <c r="L3315" s="448">
        <v>721.7</v>
      </c>
      <c r="M3315" s="448">
        <f t="shared" si="102"/>
        <v>-1340.32</v>
      </c>
      <c r="N3315" s="448">
        <f t="shared" si="103"/>
        <v>-65</v>
      </c>
      <c r="O3315" s="461"/>
    </row>
    <row r="3316" s="419" customFormat="1" customHeight="1" spans="1:15">
      <c r="A3316" s="443" t="s">
        <v>7310</v>
      </c>
      <c r="B3316" s="444" t="s">
        <v>7311</v>
      </c>
      <c r="C3316" s="445"/>
      <c r="D3316" s="446" t="s">
        <v>703</v>
      </c>
      <c r="E3316" s="446" t="s">
        <v>667</v>
      </c>
      <c r="F3316" s="446" t="s">
        <v>671</v>
      </c>
      <c r="G3316" s="447">
        <v>1</v>
      </c>
      <c r="H3316" s="448">
        <v>2168.14</v>
      </c>
      <c r="I3316" s="447">
        <v>2168.14</v>
      </c>
      <c r="J3316" s="460">
        <v>1</v>
      </c>
      <c r="K3316" s="448">
        <v>758.85</v>
      </c>
      <c r="L3316" s="448">
        <v>758.85</v>
      </c>
      <c r="M3316" s="448">
        <f t="shared" si="102"/>
        <v>-1409.29</v>
      </c>
      <c r="N3316" s="448">
        <f t="shared" si="103"/>
        <v>-65</v>
      </c>
      <c r="O3316" s="461"/>
    </row>
    <row r="3317" s="419" customFormat="1" customHeight="1" spans="1:15">
      <c r="A3317" s="443" t="s">
        <v>7312</v>
      </c>
      <c r="B3317" s="444" t="s">
        <v>7313</v>
      </c>
      <c r="C3317" s="445"/>
      <c r="D3317" s="446" t="s">
        <v>679</v>
      </c>
      <c r="E3317" s="446" t="s">
        <v>70</v>
      </c>
      <c r="F3317" s="446" t="s">
        <v>671</v>
      </c>
      <c r="G3317" s="447">
        <v>3</v>
      </c>
      <c r="H3317" s="448">
        <v>138.84</v>
      </c>
      <c r="I3317" s="447">
        <v>416.53</v>
      </c>
      <c r="J3317" s="460">
        <v>3</v>
      </c>
      <c r="K3317" s="448">
        <v>32.32</v>
      </c>
      <c r="L3317" s="448">
        <v>96.96</v>
      </c>
      <c r="M3317" s="448">
        <f t="shared" si="102"/>
        <v>-319.57</v>
      </c>
      <c r="N3317" s="448">
        <f t="shared" si="103"/>
        <v>-76.72</v>
      </c>
      <c r="O3317" s="461"/>
    </row>
    <row r="3318" s="419" customFormat="1" customHeight="1" spans="1:15">
      <c r="A3318" s="443" t="s">
        <v>7314</v>
      </c>
      <c r="B3318" s="444" t="s">
        <v>7315</v>
      </c>
      <c r="C3318" s="445"/>
      <c r="D3318" s="446" t="s">
        <v>679</v>
      </c>
      <c r="E3318" s="446" t="s">
        <v>70</v>
      </c>
      <c r="F3318" s="446" t="s">
        <v>671</v>
      </c>
      <c r="G3318" s="447">
        <v>16</v>
      </c>
      <c r="H3318" s="448">
        <v>118.8</v>
      </c>
      <c r="I3318" s="447">
        <v>1900.8</v>
      </c>
      <c r="J3318" s="460">
        <v>16</v>
      </c>
      <c r="K3318" s="448">
        <v>27.65</v>
      </c>
      <c r="L3318" s="448">
        <v>442.4</v>
      </c>
      <c r="M3318" s="448">
        <f t="shared" si="102"/>
        <v>-1458.4</v>
      </c>
      <c r="N3318" s="448">
        <f t="shared" si="103"/>
        <v>-76.73</v>
      </c>
      <c r="O3318" s="461"/>
    </row>
    <row r="3319" s="419" customFormat="1" customHeight="1" spans="1:15">
      <c r="A3319" s="443" t="s">
        <v>7316</v>
      </c>
      <c r="B3319" s="444" t="s">
        <v>7317</v>
      </c>
      <c r="C3319" s="445"/>
      <c r="D3319" s="446" t="s">
        <v>703</v>
      </c>
      <c r="E3319" s="446" t="s">
        <v>168</v>
      </c>
      <c r="F3319" s="446" t="s">
        <v>671</v>
      </c>
      <c r="G3319" s="447">
        <v>1</v>
      </c>
      <c r="H3319" s="448">
        <v>443.07</v>
      </c>
      <c r="I3319" s="447">
        <v>443.07</v>
      </c>
      <c r="J3319" s="460">
        <v>1</v>
      </c>
      <c r="K3319" s="448">
        <v>51.57</v>
      </c>
      <c r="L3319" s="448">
        <v>51.57</v>
      </c>
      <c r="M3319" s="448">
        <f t="shared" si="102"/>
        <v>-391.5</v>
      </c>
      <c r="N3319" s="448">
        <f t="shared" si="103"/>
        <v>-88.36</v>
      </c>
      <c r="O3319" s="461"/>
    </row>
    <row r="3320" s="419" customFormat="1" customHeight="1" spans="1:15">
      <c r="A3320" s="443" t="s">
        <v>7318</v>
      </c>
      <c r="B3320" s="444" t="s">
        <v>7319</v>
      </c>
      <c r="C3320" s="445"/>
      <c r="D3320" s="446" t="s">
        <v>677</v>
      </c>
      <c r="E3320" s="446" t="s">
        <v>168</v>
      </c>
      <c r="F3320" s="446" t="s">
        <v>671</v>
      </c>
      <c r="G3320" s="447">
        <v>2</v>
      </c>
      <c r="H3320" s="448">
        <v>4538.8</v>
      </c>
      <c r="I3320" s="447">
        <v>9077.59</v>
      </c>
      <c r="J3320" s="460">
        <v>2</v>
      </c>
      <c r="K3320" s="448">
        <v>528.32</v>
      </c>
      <c r="L3320" s="448">
        <v>1056.64</v>
      </c>
      <c r="M3320" s="448">
        <f t="shared" si="102"/>
        <v>-8020.95</v>
      </c>
      <c r="N3320" s="448">
        <f t="shared" si="103"/>
        <v>-88.36</v>
      </c>
      <c r="O3320" s="461"/>
    </row>
    <row r="3321" s="419" customFormat="1" customHeight="1" spans="1:15">
      <c r="A3321" s="443" t="s">
        <v>7320</v>
      </c>
      <c r="B3321" s="444" t="s">
        <v>7321</v>
      </c>
      <c r="C3321" s="445"/>
      <c r="D3321" s="446" t="s">
        <v>677</v>
      </c>
      <c r="E3321" s="446" t="s">
        <v>168</v>
      </c>
      <c r="F3321" s="446" t="s">
        <v>671</v>
      </c>
      <c r="G3321" s="447">
        <v>1</v>
      </c>
      <c r="H3321" s="448">
        <v>2542.73</v>
      </c>
      <c r="I3321" s="447">
        <v>2542.73</v>
      </c>
      <c r="J3321" s="460">
        <v>1</v>
      </c>
      <c r="K3321" s="448">
        <v>295.97</v>
      </c>
      <c r="L3321" s="448">
        <v>295.97</v>
      </c>
      <c r="M3321" s="448">
        <f t="shared" si="102"/>
        <v>-2246.76</v>
      </c>
      <c r="N3321" s="448">
        <f t="shared" si="103"/>
        <v>-88.36</v>
      </c>
      <c r="O3321" s="461"/>
    </row>
    <row r="3322" s="419" customFormat="1" customHeight="1" spans="1:15">
      <c r="A3322" s="443" t="s">
        <v>7322</v>
      </c>
      <c r="B3322" s="444" t="s">
        <v>7323</v>
      </c>
      <c r="C3322" s="445"/>
      <c r="D3322" s="446" t="s">
        <v>677</v>
      </c>
      <c r="E3322" s="446" t="s">
        <v>168</v>
      </c>
      <c r="F3322" s="446" t="s">
        <v>671</v>
      </c>
      <c r="G3322" s="447">
        <v>1</v>
      </c>
      <c r="H3322" s="448">
        <v>1623.07</v>
      </c>
      <c r="I3322" s="447">
        <v>1623.07</v>
      </c>
      <c r="J3322" s="460">
        <v>1</v>
      </c>
      <c r="K3322" s="448">
        <v>188.93</v>
      </c>
      <c r="L3322" s="448">
        <v>188.93</v>
      </c>
      <c r="M3322" s="448">
        <f t="shared" si="102"/>
        <v>-1434.14</v>
      </c>
      <c r="N3322" s="448">
        <f t="shared" si="103"/>
        <v>-88.36</v>
      </c>
      <c r="O3322" s="461"/>
    </row>
    <row r="3323" s="419" customFormat="1" customHeight="1" spans="1:15">
      <c r="A3323" s="443" t="s">
        <v>7324</v>
      </c>
      <c r="B3323" s="444" t="s">
        <v>7325</v>
      </c>
      <c r="C3323" s="445"/>
      <c r="D3323" s="446" t="s">
        <v>679</v>
      </c>
      <c r="E3323" s="446" t="s">
        <v>168</v>
      </c>
      <c r="F3323" s="446" t="s">
        <v>671</v>
      </c>
      <c r="G3323" s="447">
        <v>1</v>
      </c>
      <c r="H3323" s="448">
        <v>1025.64</v>
      </c>
      <c r="I3323" s="447">
        <v>1025.64</v>
      </c>
      <c r="J3323" s="460">
        <v>1</v>
      </c>
      <c r="K3323" s="448">
        <v>119.38</v>
      </c>
      <c r="L3323" s="448">
        <v>119.38</v>
      </c>
      <c r="M3323" s="448">
        <f t="shared" si="102"/>
        <v>-906.26</v>
      </c>
      <c r="N3323" s="448">
        <f t="shared" si="103"/>
        <v>-88.36</v>
      </c>
      <c r="O3323" s="461"/>
    </row>
    <row r="3324" s="419" customFormat="1" customHeight="1" spans="1:15">
      <c r="A3324" s="443" t="s">
        <v>7326</v>
      </c>
      <c r="B3324" s="444" t="s">
        <v>7327</v>
      </c>
      <c r="C3324" s="445"/>
      <c r="D3324" s="446" t="s">
        <v>684</v>
      </c>
      <c r="E3324" s="446" t="s">
        <v>168</v>
      </c>
      <c r="F3324" s="446" t="s">
        <v>671</v>
      </c>
      <c r="G3324" s="447">
        <v>1</v>
      </c>
      <c r="H3324" s="448">
        <v>47.01</v>
      </c>
      <c r="I3324" s="447">
        <v>47.01</v>
      </c>
      <c r="J3324" s="460">
        <v>1</v>
      </c>
      <c r="K3324" s="448">
        <v>5.47</v>
      </c>
      <c r="L3324" s="448">
        <v>5.47</v>
      </c>
      <c r="M3324" s="448">
        <f t="shared" si="102"/>
        <v>-41.54</v>
      </c>
      <c r="N3324" s="448">
        <f t="shared" si="103"/>
        <v>-88.36</v>
      </c>
      <c r="O3324" s="461"/>
    </row>
    <row r="3325" s="419" customFormat="1" customHeight="1" spans="1:15">
      <c r="A3325" s="443" t="s">
        <v>7328</v>
      </c>
      <c r="B3325" s="444" t="s">
        <v>7329</v>
      </c>
      <c r="C3325" s="445"/>
      <c r="D3325" s="446" t="s">
        <v>679</v>
      </c>
      <c r="E3325" s="446" t="s">
        <v>168</v>
      </c>
      <c r="F3325" s="446" t="s">
        <v>671</v>
      </c>
      <c r="G3325" s="447">
        <v>1</v>
      </c>
      <c r="H3325" s="448">
        <v>72.2</v>
      </c>
      <c r="I3325" s="447">
        <v>72.2</v>
      </c>
      <c r="J3325" s="460">
        <v>1</v>
      </c>
      <c r="K3325" s="448">
        <v>8.4</v>
      </c>
      <c r="L3325" s="448">
        <v>8.4</v>
      </c>
      <c r="M3325" s="448">
        <f t="shared" si="102"/>
        <v>-63.8</v>
      </c>
      <c r="N3325" s="448">
        <f t="shared" si="103"/>
        <v>-88.37</v>
      </c>
      <c r="O3325" s="461"/>
    </row>
    <row r="3326" s="419" customFormat="1" customHeight="1" spans="1:15">
      <c r="A3326" s="443" t="s">
        <v>7330</v>
      </c>
      <c r="B3326" s="444" t="s">
        <v>7331</v>
      </c>
      <c r="C3326" s="445"/>
      <c r="D3326" s="446" t="s">
        <v>679</v>
      </c>
      <c r="E3326" s="446" t="s">
        <v>168</v>
      </c>
      <c r="F3326" s="446" t="s">
        <v>671</v>
      </c>
      <c r="G3326" s="447">
        <v>2</v>
      </c>
      <c r="H3326" s="448">
        <v>1331.66</v>
      </c>
      <c r="I3326" s="447">
        <v>2663.31</v>
      </c>
      <c r="J3326" s="460">
        <v>2</v>
      </c>
      <c r="K3326" s="448">
        <v>155.01</v>
      </c>
      <c r="L3326" s="448">
        <v>310.02</v>
      </c>
      <c r="M3326" s="448">
        <f t="shared" si="102"/>
        <v>-2353.29</v>
      </c>
      <c r="N3326" s="448">
        <f t="shared" si="103"/>
        <v>-88.36</v>
      </c>
      <c r="O3326" s="461"/>
    </row>
    <row r="3327" s="419" customFormat="1" customHeight="1" spans="1:15">
      <c r="A3327" s="443" t="s">
        <v>7332</v>
      </c>
      <c r="B3327" s="444" t="s">
        <v>7333</v>
      </c>
      <c r="C3327" s="445"/>
      <c r="D3327" s="446" t="s">
        <v>679</v>
      </c>
      <c r="E3327" s="446" t="s">
        <v>168</v>
      </c>
      <c r="F3327" s="446" t="s">
        <v>671</v>
      </c>
      <c r="G3327" s="447">
        <v>4</v>
      </c>
      <c r="H3327" s="448">
        <v>155.34</v>
      </c>
      <c r="I3327" s="447">
        <v>621.36</v>
      </c>
      <c r="J3327" s="460">
        <v>4</v>
      </c>
      <c r="K3327" s="448">
        <v>18.08</v>
      </c>
      <c r="L3327" s="448">
        <v>72.32</v>
      </c>
      <c r="M3327" s="448">
        <f t="shared" si="102"/>
        <v>-549.04</v>
      </c>
      <c r="N3327" s="448">
        <f t="shared" si="103"/>
        <v>-88.36</v>
      </c>
      <c r="O3327" s="461"/>
    </row>
    <row r="3328" s="419" customFormat="1" customHeight="1" spans="1:15">
      <c r="A3328" s="443" t="s">
        <v>7334</v>
      </c>
      <c r="B3328" s="444" t="s">
        <v>7335</v>
      </c>
      <c r="C3328" s="445"/>
      <c r="D3328" s="446" t="s">
        <v>684</v>
      </c>
      <c r="E3328" s="446" t="s">
        <v>168</v>
      </c>
      <c r="F3328" s="446" t="s">
        <v>671</v>
      </c>
      <c r="G3328" s="447">
        <v>1</v>
      </c>
      <c r="H3328" s="448">
        <v>1282.05</v>
      </c>
      <c r="I3328" s="447">
        <v>1282.05</v>
      </c>
      <c r="J3328" s="460">
        <v>1</v>
      </c>
      <c r="K3328" s="448">
        <v>149.23</v>
      </c>
      <c r="L3328" s="448">
        <v>149.23</v>
      </c>
      <c r="M3328" s="448">
        <f t="shared" si="102"/>
        <v>-1132.82</v>
      </c>
      <c r="N3328" s="448">
        <f t="shared" si="103"/>
        <v>-88.36</v>
      </c>
      <c r="O3328" s="461"/>
    </row>
    <row r="3329" s="419" customFormat="1" customHeight="1" spans="1:15">
      <c r="A3329" s="443" t="s">
        <v>7336</v>
      </c>
      <c r="B3329" s="444" t="s">
        <v>7337</v>
      </c>
      <c r="C3329" s="445"/>
      <c r="D3329" s="446" t="s">
        <v>684</v>
      </c>
      <c r="E3329" s="446" t="s">
        <v>168</v>
      </c>
      <c r="F3329" s="446" t="s">
        <v>671</v>
      </c>
      <c r="G3329" s="447">
        <v>2</v>
      </c>
      <c r="H3329" s="448">
        <v>77.67</v>
      </c>
      <c r="I3329" s="447">
        <v>155.34</v>
      </c>
      <c r="J3329" s="460">
        <v>2</v>
      </c>
      <c r="K3329" s="448">
        <v>9.04</v>
      </c>
      <c r="L3329" s="448">
        <v>18.08</v>
      </c>
      <c r="M3329" s="448">
        <f t="shared" si="102"/>
        <v>-137.26</v>
      </c>
      <c r="N3329" s="448">
        <f t="shared" si="103"/>
        <v>-88.36</v>
      </c>
      <c r="O3329" s="461"/>
    </row>
    <row r="3330" s="419" customFormat="1" customHeight="1" spans="1:15">
      <c r="A3330" s="443" t="s">
        <v>7338</v>
      </c>
      <c r="B3330" s="444" t="s">
        <v>7339</v>
      </c>
      <c r="C3330" s="445"/>
      <c r="D3330" s="446" t="s">
        <v>679</v>
      </c>
      <c r="E3330" s="446" t="s">
        <v>168</v>
      </c>
      <c r="F3330" s="446" t="s">
        <v>671</v>
      </c>
      <c r="G3330" s="447">
        <v>41</v>
      </c>
      <c r="H3330" s="448">
        <v>16.24</v>
      </c>
      <c r="I3330" s="447">
        <v>665.8</v>
      </c>
      <c r="J3330" s="460">
        <v>41</v>
      </c>
      <c r="K3330" s="448">
        <v>1.89</v>
      </c>
      <c r="L3330" s="448">
        <v>77.49</v>
      </c>
      <c r="M3330" s="448">
        <f t="shared" si="102"/>
        <v>-588.31</v>
      </c>
      <c r="N3330" s="448">
        <f t="shared" si="103"/>
        <v>-88.36</v>
      </c>
      <c r="O3330" s="461"/>
    </row>
    <row r="3331" s="419" customFormat="1" customHeight="1" spans="1:15">
      <c r="A3331" s="443" t="s">
        <v>7340</v>
      </c>
      <c r="B3331" s="444" t="s">
        <v>7341</v>
      </c>
      <c r="C3331" s="445"/>
      <c r="D3331" s="446" t="s">
        <v>684</v>
      </c>
      <c r="E3331" s="446" t="s">
        <v>168</v>
      </c>
      <c r="F3331" s="446" t="s">
        <v>671</v>
      </c>
      <c r="G3331" s="447">
        <v>15</v>
      </c>
      <c r="H3331" s="448">
        <v>5.13</v>
      </c>
      <c r="I3331" s="447">
        <v>76.91</v>
      </c>
      <c r="J3331" s="460">
        <v>15</v>
      </c>
      <c r="K3331" s="448">
        <v>0.6</v>
      </c>
      <c r="L3331" s="448">
        <v>9</v>
      </c>
      <c r="M3331" s="448">
        <f t="shared" si="102"/>
        <v>-67.91</v>
      </c>
      <c r="N3331" s="448">
        <f t="shared" si="103"/>
        <v>-88.3</v>
      </c>
      <c r="O3331" s="461"/>
    </row>
    <row r="3332" s="419" customFormat="1" customHeight="1" spans="1:15">
      <c r="A3332" s="443" t="s">
        <v>7342</v>
      </c>
      <c r="B3332" s="444" t="s">
        <v>7343</v>
      </c>
      <c r="C3332" s="445"/>
      <c r="D3332" s="446" t="s">
        <v>677</v>
      </c>
      <c r="E3332" s="446" t="s">
        <v>168</v>
      </c>
      <c r="F3332" s="446" t="s">
        <v>671</v>
      </c>
      <c r="G3332" s="447">
        <v>3</v>
      </c>
      <c r="H3332" s="448">
        <v>96.09</v>
      </c>
      <c r="I3332" s="447">
        <v>288.28</v>
      </c>
      <c r="J3332" s="460">
        <v>3</v>
      </c>
      <c r="K3332" s="448">
        <v>11.19</v>
      </c>
      <c r="L3332" s="448">
        <v>33.57</v>
      </c>
      <c r="M3332" s="448">
        <f t="shared" si="102"/>
        <v>-254.71</v>
      </c>
      <c r="N3332" s="448">
        <f t="shared" si="103"/>
        <v>-88.36</v>
      </c>
      <c r="O3332" s="461"/>
    </row>
    <row r="3333" s="419" customFormat="1" customHeight="1" spans="1:15">
      <c r="A3333" s="443" t="s">
        <v>7344</v>
      </c>
      <c r="B3333" s="444" t="s">
        <v>7345</v>
      </c>
      <c r="C3333" s="445"/>
      <c r="D3333" s="446" t="s">
        <v>703</v>
      </c>
      <c r="E3333" s="446" t="s">
        <v>168</v>
      </c>
      <c r="F3333" s="446" t="s">
        <v>671</v>
      </c>
      <c r="G3333" s="447">
        <v>1</v>
      </c>
      <c r="H3333" s="448">
        <v>726.5</v>
      </c>
      <c r="I3333" s="447">
        <v>726.5</v>
      </c>
      <c r="J3333" s="460">
        <v>1</v>
      </c>
      <c r="K3333" s="448">
        <v>84.57</v>
      </c>
      <c r="L3333" s="448">
        <v>84.57</v>
      </c>
      <c r="M3333" s="448">
        <f t="shared" si="102"/>
        <v>-641.93</v>
      </c>
      <c r="N3333" s="448">
        <f t="shared" si="103"/>
        <v>-88.36</v>
      </c>
      <c r="O3333" s="461"/>
    </row>
    <row r="3334" s="419" customFormat="1" customHeight="1" spans="1:15">
      <c r="A3334" s="443" t="s">
        <v>7346</v>
      </c>
      <c r="B3334" s="444" t="s">
        <v>7347</v>
      </c>
      <c r="C3334" s="445"/>
      <c r="D3334" s="446" t="s">
        <v>679</v>
      </c>
      <c r="E3334" s="446" t="s">
        <v>667</v>
      </c>
      <c r="F3334" s="446" t="s">
        <v>671</v>
      </c>
      <c r="G3334" s="447">
        <v>8</v>
      </c>
      <c r="H3334" s="448">
        <v>1064.9</v>
      </c>
      <c r="I3334" s="447">
        <v>8519.18</v>
      </c>
      <c r="J3334" s="460">
        <v>8</v>
      </c>
      <c r="K3334" s="448">
        <v>372.72</v>
      </c>
      <c r="L3334" s="448">
        <v>2981.76</v>
      </c>
      <c r="M3334" s="448">
        <f t="shared" si="102"/>
        <v>-5537.42</v>
      </c>
      <c r="N3334" s="448">
        <f t="shared" si="103"/>
        <v>-65</v>
      </c>
      <c r="O3334" s="461"/>
    </row>
    <row r="3335" s="419" customFormat="1" customHeight="1" spans="1:15">
      <c r="A3335" s="443" t="s">
        <v>7348</v>
      </c>
      <c r="B3335" s="444" t="s">
        <v>7349</v>
      </c>
      <c r="C3335" s="445"/>
      <c r="D3335" s="446" t="s">
        <v>679</v>
      </c>
      <c r="E3335" s="446" t="s">
        <v>168</v>
      </c>
      <c r="F3335" s="446" t="s">
        <v>671</v>
      </c>
      <c r="G3335" s="447">
        <v>2</v>
      </c>
      <c r="H3335" s="448">
        <v>329.39</v>
      </c>
      <c r="I3335" s="447">
        <v>658.78</v>
      </c>
      <c r="J3335" s="460">
        <v>2</v>
      </c>
      <c r="K3335" s="448">
        <v>38.34</v>
      </c>
      <c r="L3335" s="448">
        <v>76.68</v>
      </c>
      <c r="M3335" s="448">
        <f t="shared" si="102"/>
        <v>-582.1</v>
      </c>
      <c r="N3335" s="448">
        <f t="shared" si="103"/>
        <v>-88.36</v>
      </c>
      <c r="O3335" s="461"/>
    </row>
    <row r="3336" s="419" customFormat="1" customHeight="1" spans="1:15">
      <c r="A3336" s="443" t="s">
        <v>7350</v>
      </c>
      <c r="B3336" s="444" t="s">
        <v>7351</v>
      </c>
      <c r="C3336" s="445"/>
      <c r="D3336" s="446" t="s">
        <v>679</v>
      </c>
      <c r="E3336" s="446" t="s">
        <v>168</v>
      </c>
      <c r="F3336" s="446" t="s">
        <v>671</v>
      </c>
      <c r="G3336" s="447">
        <v>1</v>
      </c>
      <c r="H3336" s="448">
        <v>2735.04</v>
      </c>
      <c r="I3336" s="447">
        <v>2735.04</v>
      </c>
      <c r="J3336" s="460">
        <v>1</v>
      </c>
      <c r="K3336" s="448">
        <v>318.36</v>
      </c>
      <c r="L3336" s="448">
        <v>318.36</v>
      </c>
      <c r="M3336" s="448">
        <f t="shared" ref="M3336:M3399" si="104">L3336-I3336</f>
        <v>-2416.68</v>
      </c>
      <c r="N3336" s="448">
        <f t="shared" ref="N3336:N3399" si="105">IF(I3336=0,0,ROUND(M3336/I3336*100,2))</f>
        <v>-88.36</v>
      </c>
      <c r="O3336" s="461"/>
    </row>
    <row r="3337" s="419" customFormat="1" customHeight="1" spans="1:15">
      <c r="A3337" s="443" t="s">
        <v>7352</v>
      </c>
      <c r="B3337" s="444" t="s">
        <v>7353</v>
      </c>
      <c r="C3337" s="445"/>
      <c r="D3337" s="446" t="s">
        <v>679</v>
      </c>
      <c r="E3337" s="446" t="s">
        <v>168</v>
      </c>
      <c r="F3337" s="446" t="s">
        <v>671</v>
      </c>
      <c r="G3337" s="447">
        <v>3</v>
      </c>
      <c r="H3337" s="448">
        <v>77.67</v>
      </c>
      <c r="I3337" s="447">
        <v>233.01</v>
      </c>
      <c r="J3337" s="460">
        <v>3</v>
      </c>
      <c r="K3337" s="448">
        <v>9.04</v>
      </c>
      <c r="L3337" s="448">
        <v>27.12</v>
      </c>
      <c r="M3337" s="448">
        <f t="shared" si="104"/>
        <v>-205.89</v>
      </c>
      <c r="N3337" s="448">
        <f t="shared" si="105"/>
        <v>-88.36</v>
      </c>
      <c r="O3337" s="461"/>
    </row>
    <row r="3338" s="419" customFormat="1" customHeight="1" spans="1:15">
      <c r="A3338" s="443" t="s">
        <v>7354</v>
      </c>
      <c r="B3338" s="444" t="s">
        <v>7355</v>
      </c>
      <c r="C3338" s="445"/>
      <c r="D3338" s="446" t="s">
        <v>703</v>
      </c>
      <c r="E3338" s="446" t="s">
        <v>168</v>
      </c>
      <c r="F3338" s="446" t="s">
        <v>671</v>
      </c>
      <c r="G3338" s="447">
        <v>1</v>
      </c>
      <c r="H3338" s="448">
        <v>3247.86</v>
      </c>
      <c r="I3338" s="447">
        <v>3247.86</v>
      </c>
      <c r="J3338" s="460">
        <v>1</v>
      </c>
      <c r="K3338" s="448">
        <v>378.05</v>
      </c>
      <c r="L3338" s="448">
        <v>378.05</v>
      </c>
      <c r="M3338" s="448">
        <f t="shared" si="104"/>
        <v>-2869.81</v>
      </c>
      <c r="N3338" s="448">
        <f t="shared" si="105"/>
        <v>-88.36</v>
      </c>
      <c r="O3338" s="461"/>
    </row>
    <row r="3339" s="419" customFormat="1" customHeight="1" spans="1:15">
      <c r="A3339" s="443" t="s">
        <v>7356</v>
      </c>
      <c r="B3339" s="444" t="s">
        <v>7357</v>
      </c>
      <c r="C3339" s="445"/>
      <c r="D3339" s="446" t="s">
        <v>703</v>
      </c>
      <c r="E3339" s="446" t="s">
        <v>168</v>
      </c>
      <c r="F3339" s="446" t="s">
        <v>671</v>
      </c>
      <c r="G3339" s="447">
        <v>1</v>
      </c>
      <c r="H3339" s="448">
        <v>2564.1</v>
      </c>
      <c r="I3339" s="447">
        <v>2564.1</v>
      </c>
      <c r="J3339" s="460">
        <v>1</v>
      </c>
      <c r="K3339" s="448">
        <v>298.46</v>
      </c>
      <c r="L3339" s="448">
        <v>298.46</v>
      </c>
      <c r="M3339" s="448">
        <f t="shared" si="104"/>
        <v>-2265.64</v>
      </c>
      <c r="N3339" s="448">
        <f t="shared" si="105"/>
        <v>-88.36</v>
      </c>
      <c r="O3339" s="461"/>
    </row>
    <row r="3340" s="419" customFormat="1" customHeight="1" spans="1:15">
      <c r="A3340" s="443" t="s">
        <v>7358</v>
      </c>
      <c r="B3340" s="444" t="s">
        <v>7359</v>
      </c>
      <c r="C3340" s="445"/>
      <c r="D3340" s="446" t="s">
        <v>703</v>
      </c>
      <c r="E3340" s="446" t="s">
        <v>168</v>
      </c>
      <c r="F3340" s="446" t="s">
        <v>671</v>
      </c>
      <c r="G3340" s="447">
        <v>2</v>
      </c>
      <c r="H3340" s="448">
        <v>4682.3</v>
      </c>
      <c r="I3340" s="447">
        <v>9364.6</v>
      </c>
      <c r="J3340" s="460">
        <v>2</v>
      </c>
      <c r="K3340" s="448">
        <v>545.02</v>
      </c>
      <c r="L3340" s="448">
        <v>1090.04</v>
      </c>
      <c r="M3340" s="448">
        <f t="shared" si="104"/>
        <v>-8274.56</v>
      </c>
      <c r="N3340" s="448">
        <f t="shared" si="105"/>
        <v>-88.36</v>
      </c>
      <c r="O3340" s="461"/>
    </row>
    <row r="3341" s="419" customFormat="1" customHeight="1" spans="1:15">
      <c r="A3341" s="443" t="s">
        <v>7360</v>
      </c>
      <c r="B3341" s="444" t="s">
        <v>7361</v>
      </c>
      <c r="C3341" s="445"/>
      <c r="D3341" s="446" t="s">
        <v>703</v>
      </c>
      <c r="E3341" s="446" t="s">
        <v>168</v>
      </c>
      <c r="F3341" s="446" t="s">
        <v>671</v>
      </c>
      <c r="G3341" s="447">
        <v>2</v>
      </c>
      <c r="H3341" s="448">
        <v>3007.08</v>
      </c>
      <c r="I3341" s="447">
        <v>6014.16</v>
      </c>
      <c r="J3341" s="460">
        <v>2</v>
      </c>
      <c r="K3341" s="448">
        <v>350.02</v>
      </c>
      <c r="L3341" s="448">
        <v>700.04</v>
      </c>
      <c r="M3341" s="448">
        <f t="shared" si="104"/>
        <v>-5314.12</v>
      </c>
      <c r="N3341" s="448">
        <f t="shared" si="105"/>
        <v>-88.36</v>
      </c>
      <c r="O3341" s="461"/>
    </row>
    <row r="3342" s="419" customFormat="1" customHeight="1" spans="1:15">
      <c r="A3342" s="443" t="s">
        <v>7362</v>
      </c>
      <c r="B3342" s="444" t="s">
        <v>7363</v>
      </c>
      <c r="C3342" s="445"/>
      <c r="D3342" s="446" t="s">
        <v>679</v>
      </c>
      <c r="E3342" s="446" t="s">
        <v>168</v>
      </c>
      <c r="F3342" s="446" t="s">
        <v>671</v>
      </c>
      <c r="G3342" s="447">
        <v>3</v>
      </c>
      <c r="H3342" s="448">
        <v>461.54</v>
      </c>
      <c r="I3342" s="447">
        <v>1384.61</v>
      </c>
      <c r="J3342" s="460">
        <v>3</v>
      </c>
      <c r="K3342" s="448">
        <v>53.72</v>
      </c>
      <c r="L3342" s="448">
        <v>161.16</v>
      </c>
      <c r="M3342" s="448">
        <f t="shared" si="104"/>
        <v>-1223.45</v>
      </c>
      <c r="N3342" s="448">
        <f t="shared" si="105"/>
        <v>-88.36</v>
      </c>
      <c r="O3342" s="461"/>
    </row>
    <row r="3343" s="419" customFormat="1" customHeight="1" spans="1:15">
      <c r="A3343" s="443" t="s">
        <v>7364</v>
      </c>
      <c r="B3343" s="444" t="s">
        <v>7365</v>
      </c>
      <c r="C3343" s="445"/>
      <c r="D3343" s="446" t="s">
        <v>679</v>
      </c>
      <c r="E3343" s="446" t="s">
        <v>168</v>
      </c>
      <c r="F3343" s="446" t="s">
        <v>671</v>
      </c>
      <c r="G3343" s="447">
        <v>2</v>
      </c>
      <c r="H3343" s="448">
        <v>688.04</v>
      </c>
      <c r="I3343" s="447">
        <v>1376.07</v>
      </c>
      <c r="J3343" s="460">
        <v>2</v>
      </c>
      <c r="K3343" s="448">
        <v>80.09</v>
      </c>
      <c r="L3343" s="448">
        <v>160.18</v>
      </c>
      <c r="M3343" s="448">
        <f t="shared" si="104"/>
        <v>-1215.89</v>
      </c>
      <c r="N3343" s="448">
        <f t="shared" si="105"/>
        <v>-88.36</v>
      </c>
      <c r="O3343" s="461"/>
    </row>
    <row r="3344" s="419" customFormat="1" customHeight="1" spans="1:15">
      <c r="A3344" s="443" t="s">
        <v>7366</v>
      </c>
      <c r="B3344" s="444" t="s">
        <v>7367</v>
      </c>
      <c r="C3344" s="445"/>
      <c r="D3344" s="446" t="s">
        <v>679</v>
      </c>
      <c r="E3344" s="446" t="s">
        <v>168</v>
      </c>
      <c r="F3344" s="446" t="s">
        <v>671</v>
      </c>
      <c r="G3344" s="447">
        <v>3</v>
      </c>
      <c r="H3344" s="448">
        <v>653.81</v>
      </c>
      <c r="I3344" s="447">
        <v>1961.43</v>
      </c>
      <c r="J3344" s="460">
        <v>3</v>
      </c>
      <c r="K3344" s="448">
        <v>76.1</v>
      </c>
      <c r="L3344" s="448">
        <v>228.3</v>
      </c>
      <c r="M3344" s="448">
        <f t="shared" si="104"/>
        <v>-1733.13</v>
      </c>
      <c r="N3344" s="448">
        <f t="shared" si="105"/>
        <v>-88.36</v>
      </c>
      <c r="O3344" s="461"/>
    </row>
    <row r="3345" s="419" customFormat="1" customHeight="1" spans="1:15">
      <c r="A3345" s="443" t="s">
        <v>7368</v>
      </c>
      <c r="B3345" s="444" t="s">
        <v>7369</v>
      </c>
      <c r="C3345" s="445"/>
      <c r="D3345" s="446" t="s">
        <v>2985</v>
      </c>
      <c r="E3345" s="446" t="s">
        <v>168</v>
      </c>
      <c r="F3345" s="446" t="s">
        <v>671</v>
      </c>
      <c r="G3345" s="447">
        <v>5</v>
      </c>
      <c r="H3345" s="448">
        <v>11.66</v>
      </c>
      <c r="I3345" s="447">
        <v>58.3</v>
      </c>
      <c r="J3345" s="460">
        <v>5</v>
      </c>
      <c r="K3345" s="448">
        <v>1.36</v>
      </c>
      <c r="L3345" s="448">
        <v>6.8</v>
      </c>
      <c r="M3345" s="448">
        <f t="shared" si="104"/>
        <v>-51.5</v>
      </c>
      <c r="N3345" s="448">
        <f t="shared" si="105"/>
        <v>-88.34</v>
      </c>
      <c r="O3345" s="461"/>
    </row>
    <row r="3346" s="419" customFormat="1" customHeight="1" spans="1:15">
      <c r="A3346" s="443" t="s">
        <v>7370</v>
      </c>
      <c r="B3346" s="444" t="s">
        <v>7371</v>
      </c>
      <c r="C3346" s="445"/>
      <c r="D3346" s="446" t="s">
        <v>2985</v>
      </c>
      <c r="E3346" s="446" t="s">
        <v>168</v>
      </c>
      <c r="F3346" s="446" t="s">
        <v>671</v>
      </c>
      <c r="G3346" s="447">
        <v>1</v>
      </c>
      <c r="H3346" s="448">
        <v>24.3</v>
      </c>
      <c r="I3346" s="447">
        <v>24.3</v>
      </c>
      <c r="J3346" s="460">
        <v>1</v>
      </c>
      <c r="K3346" s="448">
        <v>2.83</v>
      </c>
      <c r="L3346" s="448">
        <v>2.83</v>
      </c>
      <c r="M3346" s="448">
        <f t="shared" si="104"/>
        <v>-21.47</v>
      </c>
      <c r="N3346" s="448">
        <f t="shared" si="105"/>
        <v>-88.35</v>
      </c>
      <c r="O3346" s="461"/>
    </row>
    <row r="3347" s="419" customFormat="1" customHeight="1" spans="1:15">
      <c r="A3347" s="443" t="s">
        <v>7372</v>
      </c>
      <c r="B3347" s="444" t="s">
        <v>7373</v>
      </c>
      <c r="C3347" s="445"/>
      <c r="D3347" s="446" t="s">
        <v>679</v>
      </c>
      <c r="E3347" s="446" t="s">
        <v>667</v>
      </c>
      <c r="F3347" s="446" t="s">
        <v>671</v>
      </c>
      <c r="G3347" s="447">
        <v>2</v>
      </c>
      <c r="H3347" s="448">
        <v>4586.29</v>
      </c>
      <c r="I3347" s="447">
        <v>9172.57</v>
      </c>
      <c r="J3347" s="460">
        <v>2</v>
      </c>
      <c r="K3347" s="448">
        <v>1605.2</v>
      </c>
      <c r="L3347" s="448">
        <v>3210.4</v>
      </c>
      <c r="M3347" s="448">
        <f t="shared" si="104"/>
        <v>-5962.17</v>
      </c>
      <c r="N3347" s="448">
        <f t="shared" si="105"/>
        <v>-65</v>
      </c>
      <c r="O3347" s="461"/>
    </row>
    <row r="3348" s="419" customFormat="1" customHeight="1" spans="1:15">
      <c r="A3348" s="443" t="s">
        <v>7374</v>
      </c>
      <c r="B3348" s="444" t="s">
        <v>7375</v>
      </c>
      <c r="C3348" s="445"/>
      <c r="D3348" s="446" t="s">
        <v>679</v>
      </c>
      <c r="E3348" s="446" t="s">
        <v>667</v>
      </c>
      <c r="F3348" s="446" t="s">
        <v>671</v>
      </c>
      <c r="G3348" s="447">
        <v>1</v>
      </c>
      <c r="H3348" s="448">
        <v>4596.46</v>
      </c>
      <c r="I3348" s="447">
        <v>4596.46</v>
      </c>
      <c r="J3348" s="460">
        <v>1</v>
      </c>
      <c r="K3348" s="448">
        <v>1608.76</v>
      </c>
      <c r="L3348" s="448">
        <v>1608.76</v>
      </c>
      <c r="M3348" s="448">
        <f t="shared" si="104"/>
        <v>-2987.7</v>
      </c>
      <c r="N3348" s="448">
        <f t="shared" si="105"/>
        <v>-65</v>
      </c>
      <c r="O3348" s="461"/>
    </row>
    <row r="3349" s="419" customFormat="1" customHeight="1" spans="1:15">
      <c r="A3349" s="443" t="s">
        <v>7376</v>
      </c>
      <c r="B3349" s="444" t="s">
        <v>7377</v>
      </c>
      <c r="C3349" s="445"/>
      <c r="D3349" s="446" t="s">
        <v>679</v>
      </c>
      <c r="E3349" s="446" t="s">
        <v>168</v>
      </c>
      <c r="F3349" s="446" t="s">
        <v>671</v>
      </c>
      <c r="G3349" s="447">
        <v>1</v>
      </c>
      <c r="H3349" s="448">
        <v>2735.03</v>
      </c>
      <c r="I3349" s="447">
        <v>2735.03</v>
      </c>
      <c r="J3349" s="460">
        <v>1</v>
      </c>
      <c r="K3349" s="448">
        <v>318.36</v>
      </c>
      <c r="L3349" s="448">
        <v>318.36</v>
      </c>
      <c r="M3349" s="448">
        <f t="shared" si="104"/>
        <v>-2416.67</v>
      </c>
      <c r="N3349" s="448">
        <f t="shared" si="105"/>
        <v>-88.36</v>
      </c>
      <c r="O3349" s="461"/>
    </row>
    <row r="3350" s="419" customFormat="1" customHeight="1" spans="1:15">
      <c r="A3350" s="443" t="s">
        <v>7378</v>
      </c>
      <c r="B3350" s="444" t="s">
        <v>7379</v>
      </c>
      <c r="C3350" s="445"/>
      <c r="D3350" s="446" t="s">
        <v>679</v>
      </c>
      <c r="E3350" s="446" t="s">
        <v>168</v>
      </c>
      <c r="F3350" s="446" t="s">
        <v>671</v>
      </c>
      <c r="G3350" s="447">
        <v>40</v>
      </c>
      <c r="H3350" s="448">
        <v>2.05</v>
      </c>
      <c r="I3350" s="447">
        <v>82</v>
      </c>
      <c r="J3350" s="460">
        <v>40</v>
      </c>
      <c r="K3350" s="448">
        <v>0.24</v>
      </c>
      <c r="L3350" s="448">
        <v>9.6</v>
      </c>
      <c r="M3350" s="448">
        <f t="shared" si="104"/>
        <v>-72.4</v>
      </c>
      <c r="N3350" s="448">
        <f t="shared" si="105"/>
        <v>-88.29</v>
      </c>
      <c r="O3350" s="461"/>
    </row>
    <row r="3351" s="419" customFormat="1" customHeight="1" spans="1:15">
      <c r="A3351" s="443" t="s">
        <v>7380</v>
      </c>
      <c r="B3351" s="444" t="s">
        <v>7381</v>
      </c>
      <c r="C3351" s="445"/>
      <c r="D3351" s="446" t="s">
        <v>679</v>
      </c>
      <c r="E3351" s="446" t="s">
        <v>168</v>
      </c>
      <c r="F3351" s="446" t="s">
        <v>671</v>
      </c>
      <c r="G3351" s="447">
        <v>11</v>
      </c>
      <c r="H3351" s="448">
        <v>1</v>
      </c>
      <c r="I3351" s="447">
        <v>11</v>
      </c>
      <c r="J3351" s="460">
        <v>11</v>
      </c>
      <c r="K3351" s="448">
        <v>0.12</v>
      </c>
      <c r="L3351" s="448">
        <v>1.32</v>
      </c>
      <c r="M3351" s="448">
        <f t="shared" si="104"/>
        <v>-9.68</v>
      </c>
      <c r="N3351" s="448">
        <f t="shared" si="105"/>
        <v>-88</v>
      </c>
      <c r="O3351" s="461"/>
    </row>
    <row r="3352" s="419" customFormat="1" customHeight="1" spans="1:15">
      <c r="A3352" s="443" t="s">
        <v>7382</v>
      </c>
      <c r="B3352" s="444" t="s">
        <v>7383</v>
      </c>
      <c r="C3352" s="445"/>
      <c r="D3352" s="446" t="s">
        <v>4503</v>
      </c>
      <c r="E3352" s="446" t="s">
        <v>168</v>
      </c>
      <c r="F3352" s="446" t="s">
        <v>671</v>
      </c>
      <c r="G3352" s="447">
        <v>2</v>
      </c>
      <c r="H3352" s="448">
        <v>71.8</v>
      </c>
      <c r="I3352" s="447">
        <v>143.59</v>
      </c>
      <c r="J3352" s="460">
        <v>2</v>
      </c>
      <c r="K3352" s="448">
        <v>8.36</v>
      </c>
      <c r="L3352" s="448">
        <v>16.72</v>
      </c>
      <c r="M3352" s="448">
        <f t="shared" si="104"/>
        <v>-126.87</v>
      </c>
      <c r="N3352" s="448">
        <f t="shared" si="105"/>
        <v>-88.36</v>
      </c>
      <c r="O3352" s="461"/>
    </row>
    <row r="3353" s="419" customFormat="1" customHeight="1" spans="1:15">
      <c r="A3353" s="443" t="s">
        <v>7384</v>
      </c>
      <c r="B3353" s="444" t="s">
        <v>7385</v>
      </c>
      <c r="C3353" s="445"/>
      <c r="D3353" s="446" t="s">
        <v>703</v>
      </c>
      <c r="E3353" s="446" t="s">
        <v>168</v>
      </c>
      <c r="F3353" s="446" t="s">
        <v>671</v>
      </c>
      <c r="G3353" s="447">
        <v>2</v>
      </c>
      <c r="H3353" s="448">
        <v>1358.98</v>
      </c>
      <c r="I3353" s="447">
        <v>2717.95</v>
      </c>
      <c r="J3353" s="460">
        <v>2</v>
      </c>
      <c r="K3353" s="448">
        <v>79.09</v>
      </c>
      <c r="L3353" s="448">
        <v>158.18</v>
      </c>
      <c r="M3353" s="448">
        <f t="shared" si="104"/>
        <v>-2559.77</v>
      </c>
      <c r="N3353" s="448">
        <f t="shared" si="105"/>
        <v>-94.18</v>
      </c>
      <c r="O3353" s="461"/>
    </row>
    <row r="3354" s="419" customFormat="1" customHeight="1" spans="1:15">
      <c r="A3354" s="443" t="s">
        <v>7386</v>
      </c>
      <c r="B3354" s="444" t="s">
        <v>7387</v>
      </c>
      <c r="C3354" s="445"/>
      <c r="D3354" s="446" t="s">
        <v>679</v>
      </c>
      <c r="E3354" s="446" t="s">
        <v>168</v>
      </c>
      <c r="F3354" s="446" t="s">
        <v>671</v>
      </c>
      <c r="G3354" s="447">
        <v>1</v>
      </c>
      <c r="H3354" s="448">
        <v>1918.8</v>
      </c>
      <c r="I3354" s="447">
        <v>1918.8</v>
      </c>
      <c r="J3354" s="460">
        <v>1</v>
      </c>
      <c r="K3354" s="448">
        <v>223.35</v>
      </c>
      <c r="L3354" s="448">
        <v>223.35</v>
      </c>
      <c r="M3354" s="448">
        <f t="shared" si="104"/>
        <v>-1695.45</v>
      </c>
      <c r="N3354" s="448">
        <f t="shared" si="105"/>
        <v>-88.36</v>
      </c>
      <c r="O3354" s="461"/>
    </row>
    <row r="3355" s="419" customFormat="1" customHeight="1" spans="1:15">
      <c r="A3355" s="443" t="s">
        <v>7388</v>
      </c>
      <c r="B3355" s="444" t="s">
        <v>7389</v>
      </c>
      <c r="C3355" s="445"/>
      <c r="D3355" s="446" t="s">
        <v>679</v>
      </c>
      <c r="E3355" s="446" t="s">
        <v>168</v>
      </c>
      <c r="F3355" s="446" t="s">
        <v>671</v>
      </c>
      <c r="G3355" s="447">
        <v>1</v>
      </c>
      <c r="H3355" s="448">
        <v>15436.75</v>
      </c>
      <c r="I3355" s="447">
        <v>15436.75</v>
      </c>
      <c r="J3355" s="460">
        <v>1</v>
      </c>
      <c r="K3355" s="448">
        <v>1796.84</v>
      </c>
      <c r="L3355" s="448">
        <v>1796.84</v>
      </c>
      <c r="M3355" s="448">
        <f t="shared" si="104"/>
        <v>-13639.91</v>
      </c>
      <c r="N3355" s="448">
        <f t="shared" si="105"/>
        <v>-88.36</v>
      </c>
      <c r="O3355" s="461"/>
    </row>
    <row r="3356" s="419" customFormat="1" customHeight="1" spans="1:15">
      <c r="A3356" s="443" t="s">
        <v>7390</v>
      </c>
      <c r="B3356" s="444" t="s">
        <v>7391</v>
      </c>
      <c r="C3356" s="445"/>
      <c r="D3356" s="446" t="s">
        <v>679</v>
      </c>
      <c r="E3356" s="446" t="s">
        <v>168</v>
      </c>
      <c r="F3356" s="446" t="s">
        <v>671</v>
      </c>
      <c r="G3356" s="447">
        <v>1</v>
      </c>
      <c r="H3356" s="448">
        <v>1196.58</v>
      </c>
      <c r="I3356" s="447">
        <v>1196.58</v>
      </c>
      <c r="J3356" s="460">
        <v>1</v>
      </c>
      <c r="K3356" s="448">
        <v>139.28</v>
      </c>
      <c r="L3356" s="448">
        <v>139.28</v>
      </c>
      <c r="M3356" s="448">
        <f t="shared" si="104"/>
        <v>-1057.3</v>
      </c>
      <c r="N3356" s="448">
        <f t="shared" si="105"/>
        <v>-88.36</v>
      </c>
      <c r="O3356" s="461"/>
    </row>
    <row r="3357" s="419" customFormat="1" customHeight="1" spans="1:15">
      <c r="A3357" s="443" t="s">
        <v>7392</v>
      </c>
      <c r="B3357" s="444" t="s">
        <v>7393</v>
      </c>
      <c r="C3357" s="445"/>
      <c r="D3357" s="446" t="s">
        <v>679</v>
      </c>
      <c r="E3357" s="446" t="s">
        <v>168</v>
      </c>
      <c r="F3357" s="446" t="s">
        <v>671</v>
      </c>
      <c r="G3357" s="447">
        <v>1</v>
      </c>
      <c r="H3357" s="448">
        <v>11872.65</v>
      </c>
      <c r="I3357" s="447">
        <v>11872.65</v>
      </c>
      <c r="J3357" s="460">
        <v>1</v>
      </c>
      <c r="K3357" s="448">
        <v>1381.98</v>
      </c>
      <c r="L3357" s="448">
        <v>1381.98</v>
      </c>
      <c r="M3357" s="448">
        <f t="shared" si="104"/>
        <v>-10490.67</v>
      </c>
      <c r="N3357" s="448">
        <f t="shared" si="105"/>
        <v>-88.36</v>
      </c>
      <c r="O3357" s="461"/>
    </row>
    <row r="3358" s="419" customFormat="1" customHeight="1" spans="1:15">
      <c r="A3358" s="443" t="s">
        <v>7394</v>
      </c>
      <c r="B3358" s="444" t="s">
        <v>7395</v>
      </c>
      <c r="C3358" s="445"/>
      <c r="D3358" s="446" t="s">
        <v>679</v>
      </c>
      <c r="E3358" s="446" t="s">
        <v>168</v>
      </c>
      <c r="F3358" s="446" t="s">
        <v>671</v>
      </c>
      <c r="G3358" s="447">
        <v>1</v>
      </c>
      <c r="H3358" s="448">
        <v>7741.88</v>
      </c>
      <c r="I3358" s="447">
        <v>7741.88</v>
      </c>
      <c r="J3358" s="460">
        <v>1</v>
      </c>
      <c r="K3358" s="448">
        <v>901.16</v>
      </c>
      <c r="L3358" s="448">
        <v>901.16</v>
      </c>
      <c r="M3358" s="448">
        <f t="shared" si="104"/>
        <v>-6840.72</v>
      </c>
      <c r="N3358" s="448">
        <f t="shared" si="105"/>
        <v>-88.36</v>
      </c>
      <c r="O3358" s="461"/>
    </row>
    <row r="3359" s="419" customFormat="1" customHeight="1" spans="1:15">
      <c r="A3359" s="443" t="s">
        <v>7396</v>
      </c>
      <c r="B3359" s="444" t="s">
        <v>7397</v>
      </c>
      <c r="C3359" s="445"/>
      <c r="D3359" s="446" t="s">
        <v>679</v>
      </c>
      <c r="E3359" s="446" t="s">
        <v>168</v>
      </c>
      <c r="F3359" s="446" t="s">
        <v>671</v>
      </c>
      <c r="G3359" s="447">
        <v>1</v>
      </c>
      <c r="H3359" s="448">
        <v>5041.03</v>
      </c>
      <c r="I3359" s="447">
        <v>5041.03</v>
      </c>
      <c r="J3359" s="460">
        <v>1</v>
      </c>
      <c r="K3359" s="448">
        <v>586.78</v>
      </c>
      <c r="L3359" s="448">
        <v>586.78</v>
      </c>
      <c r="M3359" s="448">
        <f t="shared" si="104"/>
        <v>-4454.25</v>
      </c>
      <c r="N3359" s="448">
        <f t="shared" si="105"/>
        <v>-88.36</v>
      </c>
      <c r="O3359" s="461"/>
    </row>
    <row r="3360" s="419" customFormat="1" customHeight="1" spans="1:15">
      <c r="A3360" s="443" t="s">
        <v>7398</v>
      </c>
      <c r="B3360" s="444" t="s">
        <v>7399</v>
      </c>
      <c r="C3360" s="445"/>
      <c r="D3360" s="446" t="s">
        <v>679</v>
      </c>
      <c r="E3360" s="446" t="s">
        <v>168</v>
      </c>
      <c r="F3360" s="446" t="s">
        <v>671</v>
      </c>
      <c r="G3360" s="447">
        <v>2</v>
      </c>
      <c r="H3360" s="448">
        <v>15639.32</v>
      </c>
      <c r="I3360" s="447">
        <v>31278.63</v>
      </c>
      <c r="J3360" s="460">
        <v>2</v>
      </c>
      <c r="K3360" s="448">
        <v>1820.42</v>
      </c>
      <c r="L3360" s="448">
        <v>3640.84</v>
      </c>
      <c r="M3360" s="448">
        <f t="shared" si="104"/>
        <v>-27637.79</v>
      </c>
      <c r="N3360" s="448">
        <f t="shared" si="105"/>
        <v>-88.36</v>
      </c>
      <c r="O3360" s="461"/>
    </row>
    <row r="3361" s="419" customFormat="1" customHeight="1" spans="1:15">
      <c r="A3361" s="443" t="s">
        <v>7400</v>
      </c>
      <c r="B3361" s="444" t="s">
        <v>7401</v>
      </c>
      <c r="C3361" s="445"/>
      <c r="D3361" s="446" t="s">
        <v>679</v>
      </c>
      <c r="E3361" s="446" t="s">
        <v>168</v>
      </c>
      <c r="F3361" s="446" t="s">
        <v>671</v>
      </c>
      <c r="G3361" s="447">
        <v>2</v>
      </c>
      <c r="H3361" s="448">
        <v>3550.43</v>
      </c>
      <c r="I3361" s="447">
        <v>7100.85</v>
      </c>
      <c r="J3361" s="460">
        <v>2</v>
      </c>
      <c r="K3361" s="448">
        <v>413.27</v>
      </c>
      <c r="L3361" s="448">
        <v>826.54</v>
      </c>
      <c r="M3361" s="448">
        <f t="shared" si="104"/>
        <v>-6274.31</v>
      </c>
      <c r="N3361" s="448">
        <f t="shared" si="105"/>
        <v>-88.36</v>
      </c>
      <c r="O3361" s="461"/>
    </row>
    <row r="3362" s="419" customFormat="1" customHeight="1" spans="1:15">
      <c r="A3362" s="443" t="s">
        <v>7402</v>
      </c>
      <c r="B3362" s="444" t="s">
        <v>7403</v>
      </c>
      <c r="C3362" s="445"/>
      <c r="D3362" s="446" t="s">
        <v>679</v>
      </c>
      <c r="E3362" s="446" t="s">
        <v>168</v>
      </c>
      <c r="F3362" s="446" t="s">
        <v>671</v>
      </c>
      <c r="G3362" s="447">
        <v>1</v>
      </c>
      <c r="H3362" s="448">
        <v>128.21</v>
      </c>
      <c r="I3362" s="447">
        <v>128.21</v>
      </c>
      <c r="J3362" s="460">
        <v>1</v>
      </c>
      <c r="K3362" s="448">
        <v>14.92</v>
      </c>
      <c r="L3362" s="448">
        <v>14.92</v>
      </c>
      <c r="M3362" s="448">
        <f t="shared" si="104"/>
        <v>-113.29</v>
      </c>
      <c r="N3362" s="448">
        <f t="shared" si="105"/>
        <v>-88.36</v>
      </c>
      <c r="O3362" s="461"/>
    </row>
    <row r="3363" s="419" customFormat="1" customHeight="1" spans="1:15">
      <c r="A3363" s="443" t="s">
        <v>7404</v>
      </c>
      <c r="B3363" s="444" t="s">
        <v>7405</v>
      </c>
      <c r="C3363" s="445"/>
      <c r="D3363" s="446" t="s">
        <v>679</v>
      </c>
      <c r="E3363" s="446" t="s">
        <v>168</v>
      </c>
      <c r="F3363" s="446" t="s">
        <v>671</v>
      </c>
      <c r="G3363" s="447">
        <v>1</v>
      </c>
      <c r="H3363" s="448">
        <v>913.68</v>
      </c>
      <c r="I3363" s="447">
        <v>913.68</v>
      </c>
      <c r="J3363" s="460">
        <v>1</v>
      </c>
      <c r="K3363" s="448">
        <v>106.35</v>
      </c>
      <c r="L3363" s="448">
        <v>106.35</v>
      </c>
      <c r="M3363" s="448">
        <f t="shared" si="104"/>
        <v>-807.33</v>
      </c>
      <c r="N3363" s="448">
        <f t="shared" si="105"/>
        <v>-88.36</v>
      </c>
      <c r="O3363" s="461"/>
    </row>
    <row r="3364" s="419" customFormat="1" customHeight="1" spans="1:15">
      <c r="A3364" s="443" t="s">
        <v>7406</v>
      </c>
      <c r="B3364" s="444" t="s">
        <v>7407</v>
      </c>
      <c r="C3364" s="445"/>
      <c r="D3364" s="446" t="s">
        <v>679</v>
      </c>
      <c r="E3364" s="446" t="s">
        <v>168</v>
      </c>
      <c r="F3364" s="446" t="s">
        <v>671</v>
      </c>
      <c r="G3364" s="447">
        <v>3</v>
      </c>
      <c r="H3364" s="448">
        <v>136.33</v>
      </c>
      <c r="I3364" s="447">
        <v>408.99</v>
      </c>
      <c r="J3364" s="460">
        <v>3</v>
      </c>
      <c r="K3364" s="448">
        <v>15.87</v>
      </c>
      <c r="L3364" s="448">
        <v>47.61</v>
      </c>
      <c r="M3364" s="448">
        <f t="shared" si="104"/>
        <v>-361.38</v>
      </c>
      <c r="N3364" s="448">
        <f t="shared" si="105"/>
        <v>-88.36</v>
      </c>
      <c r="O3364" s="461"/>
    </row>
    <row r="3365" s="419" customFormat="1" customHeight="1" spans="1:15">
      <c r="A3365" s="443" t="s">
        <v>7408</v>
      </c>
      <c r="B3365" s="444" t="s">
        <v>7409</v>
      </c>
      <c r="C3365" s="445"/>
      <c r="D3365" s="446" t="s">
        <v>679</v>
      </c>
      <c r="E3365" s="446" t="s">
        <v>168</v>
      </c>
      <c r="F3365" s="446" t="s">
        <v>671</v>
      </c>
      <c r="G3365" s="447">
        <v>1</v>
      </c>
      <c r="H3365" s="448">
        <v>134.97</v>
      </c>
      <c r="I3365" s="447">
        <v>134.97</v>
      </c>
      <c r="J3365" s="460">
        <v>1</v>
      </c>
      <c r="K3365" s="448">
        <v>15.71</v>
      </c>
      <c r="L3365" s="448">
        <v>15.71</v>
      </c>
      <c r="M3365" s="448">
        <f t="shared" si="104"/>
        <v>-119.26</v>
      </c>
      <c r="N3365" s="448">
        <f t="shared" si="105"/>
        <v>-88.36</v>
      </c>
      <c r="O3365" s="461"/>
    </row>
    <row r="3366" s="419" customFormat="1" customHeight="1" spans="1:15">
      <c r="A3366" s="443" t="s">
        <v>7410</v>
      </c>
      <c r="B3366" s="444" t="s">
        <v>7411</v>
      </c>
      <c r="C3366" s="445"/>
      <c r="D3366" s="446" t="s">
        <v>703</v>
      </c>
      <c r="E3366" s="446" t="s">
        <v>168</v>
      </c>
      <c r="F3366" s="446" t="s">
        <v>671</v>
      </c>
      <c r="G3366" s="447">
        <v>11</v>
      </c>
      <c r="H3366" s="448">
        <v>18</v>
      </c>
      <c r="I3366" s="447">
        <v>198.05</v>
      </c>
      <c r="J3366" s="460">
        <v>11</v>
      </c>
      <c r="K3366" s="448">
        <v>2.1</v>
      </c>
      <c r="L3366" s="448">
        <v>23.1</v>
      </c>
      <c r="M3366" s="448">
        <f t="shared" si="104"/>
        <v>-174.95</v>
      </c>
      <c r="N3366" s="448">
        <f t="shared" si="105"/>
        <v>-88.34</v>
      </c>
      <c r="O3366" s="461"/>
    </row>
    <row r="3367" s="419" customFormat="1" customHeight="1" spans="1:15">
      <c r="A3367" s="443" t="s">
        <v>7412</v>
      </c>
      <c r="B3367" s="444" t="s">
        <v>7413</v>
      </c>
      <c r="C3367" s="445"/>
      <c r="D3367" s="446" t="s">
        <v>703</v>
      </c>
      <c r="E3367" s="446" t="s">
        <v>168</v>
      </c>
      <c r="F3367" s="446" t="s">
        <v>671</v>
      </c>
      <c r="G3367" s="447">
        <v>18</v>
      </c>
      <c r="H3367" s="448">
        <v>20.82</v>
      </c>
      <c r="I3367" s="447">
        <v>374.69</v>
      </c>
      <c r="J3367" s="460">
        <v>18</v>
      </c>
      <c r="K3367" s="448">
        <v>2.42</v>
      </c>
      <c r="L3367" s="448">
        <v>43.56</v>
      </c>
      <c r="M3367" s="448">
        <f t="shared" si="104"/>
        <v>-331.13</v>
      </c>
      <c r="N3367" s="448">
        <f t="shared" si="105"/>
        <v>-88.37</v>
      </c>
      <c r="O3367" s="461"/>
    </row>
    <row r="3368" s="419" customFormat="1" customHeight="1" spans="1:15">
      <c r="A3368" s="443" t="s">
        <v>7414</v>
      </c>
      <c r="B3368" s="444" t="s">
        <v>7415</v>
      </c>
      <c r="C3368" s="445"/>
      <c r="D3368" s="446" t="s">
        <v>679</v>
      </c>
      <c r="E3368" s="446" t="s">
        <v>168</v>
      </c>
      <c r="F3368" s="446" t="s">
        <v>671</v>
      </c>
      <c r="G3368" s="447">
        <v>6</v>
      </c>
      <c r="H3368" s="448">
        <v>3.32</v>
      </c>
      <c r="I3368" s="447">
        <v>19.93</v>
      </c>
      <c r="J3368" s="460">
        <v>6</v>
      </c>
      <c r="K3368" s="448">
        <v>0.39</v>
      </c>
      <c r="L3368" s="448">
        <v>2.34</v>
      </c>
      <c r="M3368" s="448">
        <f t="shared" si="104"/>
        <v>-17.59</v>
      </c>
      <c r="N3368" s="448">
        <f t="shared" si="105"/>
        <v>-88.26</v>
      </c>
      <c r="O3368" s="461"/>
    </row>
    <row r="3369" s="419" customFormat="1" customHeight="1" spans="1:15">
      <c r="A3369" s="443" t="s">
        <v>7416</v>
      </c>
      <c r="B3369" s="444" t="s">
        <v>7417</v>
      </c>
      <c r="C3369" s="445"/>
      <c r="D3369" s="446" t="s">
        <v>679</v>
      </c>
      <c r="E3369" s="446" t="s">
        <v>168</v>
      </c>
      <c r="F3369" s="446" t="s">
        <v>671</v>
      </c>
      <c r="G3369" s="447">
        <v>10</v>
      </c>
      <c r="H3369" s="448">
        <v>9.4</v>
      </c>
      <c r="I3369" s="447">
        <v>94.02</v>
      </c>
      <c r="J3369" s="460">
        <v>10</v>
      </c>
      <c r="K3369" s="448">
        <v>1.09</v>
      </c>
      <c r="L3369" s="448">
        <v>10.9</v>
      </c>
      <c r="M3369" s="448">
        <f t="shared" si="104"/>
        <v>-83.12</v>
      </c>
      <c r="N3369" s="448">
        <f t="shared" si="105"/>
        <v>-88.41</v>
      </c>
      <c r="O3369" s="461"/>
    </row>
    <row r="3370" s="419" customFormat="1" customHeight="1" spans="1:15">
      <c r="A3370" s="443" t="s">
        <v>7418</v>
      </c>
      <c r="B3370" s="444" t="s">
        <v>7419</v>
      </c>
      <c r="C3370" s="445"/>
      <c r="D3370" s="446" t="s">
        <v>677</v>
      </c>
      <c r="E3370" s="446" t="s">
        <v>168</v>
      </c>
      <c r="F3370" s="446" t="s">
        <v>671</v>
      </c>
      <c r="G3370" s="447">
        <v>2</v>
      </c>
      <c r="H3370" s="448">
        <v>726.5</v>
      </c>
      <c r="I3370" s="447">
        <v>1452.99</v>
      </c>
      <c r="J3370" s="460">
        <v>2</v>
      </c>
      <c r="K3370" s="448">
        <v>84.57</v>
      </c>
      <c r="L3370" s="448">
        <v>169.14</v>
      </c>
      <c r="M3370" s="448">
        <f t="shared" si="104"/>
        <v>-1283.85</v>
      </c>
      <c r="N3370" s="448">
        <f t="shared" si="105"/>
        <v>-88.36</v>
      </c>
      <c r="O3370" s="461"/>
    </row>
    <row r="3371" s="419" customFormat="1" customHeight="1" spans="1:15">
      <c r="A3371" s="443" t="s">
        <v>7420</v>
      </c>
      <c r="B3371" s="444" t="s">
        <v>7421</v>
      </c>
      <c r="C3371" s="445"/>
      <c r="D3371" s="446" t="s">
        <v>677</v>
      </c>
      <c r="E3371" s="446" t="s">
        <v>168</v>
      </c>
      <c r="F3371" s="446" t="s">
        <v>671</v>
      </c>
      <c r="G3371" s="447">
        <v>1</v>
      </c>
      <c r="H3371" s="448">
        <v>403.41</v>
      </c>
      <c r="I3371" s="447">
        <v>403.41</v>
      </c>
      <c r="J3371" s="460">
        <v>1</v>
      </c>
      <c r="K3371" s="448">
        <v>46.96</v>
      </c>
      <c r="L3371" s="448">
        <v>46.96</v>
      </c>
      <c r="M3371" s="448">
        <f t="shared" si="104"/>
        <v>-356.45</v>
      </c>
      <c r="N3371" s="448">
        <f t="shared" si="105"/>
        <v>-88.36</v>
      </c>
      <c r="O3371" s="461"/>
    </row>
    <row r="3372" s="419" customFormat="1" customHeight="1" spans="1:15">
      <c r="A3372" s="443" t="s">
        <v>7422</v>
      </c>
      <c r="B3372" s="444" t="s">
        <v>7423</v>
      </c>
      <c r="C3372" s="445"/>
      <c r="D3372" s="446" t="s">
        <v>677</v>
      </c>
      <c r="E3372" s="446" t="s">
        <v>168</v>
      </c>
      <c r="F3372" s="446" t="s">
        <v>671</v>
      </c>
      <c r="G3372" s="447">
        <v>8</v>
      </c>
      <c r="H3372" s="448">
        <v>497.75</v>
      </c>
      <c r="I3372" s="447">
        <v>3981.98</v>
      </c>
      <c r="J3372" s="460">
        <v>8</v>
      </c>
      <c r="K3372" s="448">
        <v>57.94</v>
      </c>
      <c r="L3372" s="448">
        <v>463.52</v>
      </c>
      <c r="M3372" s="448">
        <f t="shared" si="104"/>
        <v>-3518.46</v>
      </c>
      <c r="N3372" s="448">
        <f t="shared" si="105"/>
        <v>-88.36</v>
      </c>
      <c r="O3372" s="461"/>
    </row>
    <row r="3373" s="419" customFormat="1" customHeight="1" spans="1:15">
      <c r="A3373" s="443" t="s">
        <v>7424</v>
      </c>
      <c r="B3373" s="444" t="s">
        <v>7425</v>
      </c>
      <c r="C3373" s="445"/>
      <c r="D3373" s="446" t="s">
        <v>679</v>
      </c>
      <c r="E3373" s="446" t="s">
        <v>168</v>
      </c>
      <c r="F3373" s="446" t="s">
        <v>671</v>
      </c>
      <c r="G3373" s="447">
        <v>6</v>
      </c>
      <c r="H3373" s="448">
        <v>77.67</v>
      </c>
      <c r="I3373" s="447">
        <v>466.02</v>
      </c>
      <c r="J3373" s="460">
        <v>6</v>
      </c>
      <c r="K3373" s="448">
        <v>9.04</v>
      </c>
      <c r="L3373" s="448">
        <v>54.24</v>
      </c>
      <c r="M3373" s="448">
        <f t="shared" si="104"/>
        <v>-411.78</v>
      </c>
      <c r="N3373" s="448">
        <f t="shared" si="105"/>
        <v>-88.36</v>
      </c>
      <c r="O3373" s="461"/>
    </row>
    <row r="3374" s="419" customFormat="1" customHeight="1" spans="1:15">
      <c r="A3374" s="443" t="s">
        <v>7426</v>
      </c>
      <c r="B3374" s="444" t="s">
        <v>7427</v>
      </c>
      <c r="C3374" s="445"/>
      <c r="D3374" s="446" t="s">
        <v>679</v>
      </c>
      <c r="E3374" s="446" t="s">
        <v>168</v>
      </c>
      <c r="F3374" s="446" t="s">
        <v>671</v>
      </c>
      <c r="G3374" s="447">
        <v>6</v>
      </c>
      <c r="H3374" s="448">
        <v>82.53</v>
      </c>
      <c r="I3374" s="447">
        <v>495.15</v>
      </c>
      <c r="J3374" s="460">
        <v>6</v>
      </c>
      <c r="K3374" s="448">
        <v>9.61</v>
      </c>
      <c r="L3374" s="448">
        <v>57.66</v>
      </c>
      <c r="M3374" s="448">
        <f t="shared" si="104"/>
        <v>-437.49</v>
      </c>
      <c r="N3374" s="448">
        <f t="shared" si="105"/>
        <v>-88.36</v>
      </c>
      <c r="O3374" s="461"/>
    </row>
    <row r="3375" s="419" customFormat="1" customHeight="1" spans="1:15">
      <c r="A3375" s="443" t="s">
        <v>7428</v>
      </c>
      <c r="B3375" s="444" t="s">
        <v>7429</v>
      </c>
      <c r="C3375" s="445"/>
      <c r="D3375" s="446" t="s">
        <v>679</v>
      </c>
      <c r="E3375" s="446" t="s">
        <v>168</v>
      </c>
      <c r="F3375" s="446" t="s">
        <v>671</v>
      </c>
      <c r="G3375" s="447">
        <v>1</v>
      </c>
      <c r="H3375" s="448">
        <v>76.92</v>
      </c>
      <c r="I3375" s="447">
        <v>76.92</v>
      </c>
      <c r="J3375" s="460">
        <v>1</v>
      </c>
      <c r="K3375" s="448">
        <v>8.95</v>
      </c>
      <c r="L3375" s="448">
        <v>8.95</v>
      </c>
      <c r="M3375" s="448">
        <f t="shared" si="104"/>
        <v>-67.97</v>
      </c>
      <c r="N3375" s="448">
        <f t="shared" si="105"/>
        <v>-88.36</v>
      </c>
      <c r="O3375" s="461"/>
    </row>
    <row r="3376" s="419" customFormat="1" customHeight="1" spans="1:15">
      <c r="A3376" s="443" t="s">
        <v>7430</v>
      </c>
      <c r="B3376" s="444" t="s">
        <v>7431</v>
      </c>
      <c r="C3376" s="445"/>
      <c r="D3376" s="446" t="s">
        <v>679</v>
      </c>
      <c r="E3376" s="446" t="s">
        <v>168</v>
      </c>
      <c r="F3376" s="446" t="s">
        <v>671</v>
      </c>
      <c r="G3376" s="447">
        <v>1</v>
      </c>
      <c r="H3376" s="448">
        <v>188.03</v>
      </c>
      <c r="I3376" s="447">
        <v>188.03</v>
      </c>
      <c r="J3376" s="460">
        <v>1</v>
      </c>
      <c r="K3376" s="448">
        <v>21.89</v>
      </c>
      <c r="L3376" s="448">
        <v>21.89</v>
      </c>
      <c r="M3376" s="448">
        <f t="shared" si="104"/>
        <v>-166.14</v>
      </c>
      <c r="N3376" s="448">
        <f t="shared" si="105"/>
        <v>-88.36</v>
      </c>
      <c r="O3376" s="461"/>
    </row>
    <row r="3377" s="419" customFormat="1" customHeight="1" spans="1:15">
      <c r="A3377" s="443" t="s">
        <v>7432</v>
      </c>
      <c r="B3377" s="444" t="s">
        <v>7433</v>
      </c>
      <c r="C3377" s="445"/>
      <c r="D3377" s="446" t="s">
        <v>679</v>
      </c>
      <c r="E3377" s="446" t="s">
        <v>168</v>
      </c>
      <c r="F3377" s="446" t="s">
        <v>671</v>
      </c>
      <c r="G3377" s="447">
        <v>1</v>
      </c>
      <c r="H3377" s="448">
        <v>98.29</v>
      </c>
      <c r="I3377" s="447">
        <v>98.29</v>
      </c>
      <c r="J3377" s="460">
        <v>1</v>
      </c>
      <c r="K3377" s="448">
        <v>11.44</v>
      </c>
      <c r="L3377" s="448">
        <v>11.44</v>
      </c>
      <c r="M3377" s="448">
        <f t="shared" si="104"/>
        <v>-86.85</v>
      </c>
      <c r="N3377" s="448">
        <f t="shared" si="105"/>
        <v>-88.36</v>
      </c>
      <c r="O3377" s="461"/>
    </row>
    <row r="3378" s="419" customFormat="1" customHeight="1" spans="1:15">
      <c r="A3378" s="443" t="s">
        <v>7434</v>
      </c>
      <c r="B3378" s="444" t="s">
        <v>7435</v>
      </c>
      <c r="C3378" s="445"/>
      <c r="D3378" s="446" t="s">
        <v>679</v>
      </c>
      <c r="E3378" s="446" t="s">
        <v>168</v>
      </c>
      <c r="F3378" s="446" t="s">
        <v>671</v>
      </c>
      <c r="G3378" s="447">
        <v>1</v>
      </c>
      <c r="H3378" s="448">
        <v>205.13</v>
      </c>
      <c r="I3378" s="447">
        <v>205.13</v>
      </c>
      <c r="J3378" s="460">
        <v>1</v>
      </c>
      <c r="K3378" s="448">
        <v>23.88</v>
      </c>
      <c r="L3378" s="448">
        <v>23.88</v>
      </c>
      <c r="M3378" s="448">
        <f t="shared" si="104"/>
        <v>-181.25</v>
      </c>
      <c r="N3378" s="448">
        <f t="shared" si="105"/>
        <v>-88.36</v>
      </c>
      <c r="O3378" s="461"/>
    </row>
    <row r="3379" s="419" customFormat="1" customHeight="1" spans="1:15">
      <c r="A3379" s="443" t="s">
        <v>7436</v>
      </c>
      <c r="B3379" s="444" t="s">
        <v>7437</v>
      </c>
      <c r="C3379" s="445"/>
      <c r="D3379" s="446" t="s">
        <v>679</v>
      </c>
      <c r="E3379" s="446" t="s">
        <v>168</v>
      </c>
      <c r="F3379" s="446" t="s">
        <v>671</v>
      </c>
      <c r="G3379" s="447">
        <v>1</v>
      </c>
      <c r="H3379" s="448">
        <v>188.03</v>
      </c>
      <c r="I3379" s="447">
        <v>188.03</v>
      </c>
      <c r="J3379" s="460">
        <v>1</v>
      </c>
      <c r="K3379" s="448">
        <v>21.89</v>
      </c>
      <c r="L3379" s="448">
        <v>21.89</v>
      </c>
      <c r="M3379" s="448">
        <f t="shared" si="104"/>
        <v>-166.14</v>
      </c>
      <c r="N3379" s="448">
        <f t="shared" si="105"/>
        <v>-88.36</v>
      </c>
      <c r="O3379" s="461"/>
    </row>
    <row r="3380" s="419" customFormat="1" customHeight="1" spans="1:15">
      <c r="A3380" s="443" t="s">
        <v>7438</v>
      </c>
      <c r="B3380" s="444" t="s">
        <v>7439</v>
      </c>
      <c r="C3380" s="445"/>
      <c r="D3380" s="446" t="s">
        <v>679</v>
      </c>
      <c r="E3380" s="446" t="s">
        <v>168</v>
      </c>
      <c r="F3380" s="446" t="s">
        <v>671</v>
      </c>
      <c r="G3380" s="447">
        <v>4</v>
      </c>
      <c r="H3380" s="448">
        <v>86.96</v>
      </c>
      <c r="I3380" s="447">
        <v>347.84</v>
      </c>
      <c r="J3380" s="460">
        <v>4</v>
      </c>
      <c r="K3380" s="448">
        <v>10.12</v>
      </c>
      <c r="L3380" s="448">
        <v>40.48</v>
      </c>
      <c r="M3380" s="448">
        <f t="shared" si="104"/>
        <v>-307.36</v>
      </c>
      <c r="N3380" s="448">
        <f t="shared" si="105"/>
        <v>-88.36</v>
      </c>
      <c r="O3380" s="461"/>
    </row>
    <row r="3381" s="419" customFormat="1" customHeight="1" spans="1:15">
      <c r="A3381" s="443" t="s">
        <v>7440</v>
      </c>
      <c r="B3381" s="444" t="s">
        <v>7441</v>
      </c>
      <c r="C3381" s="445"/>
      <c r="D3381" s="446" t="s">
        <v>679</v>
      </c>
      <c r="E3381" s="446" t="s">
        <v>168</v>
      </c>
      <c r="F3381" s="446" t="s">
        <v>671</v>
      </c>
      <c r="G3381" s="447">
        <v>1</v>
      </c>
      <c r="H3381" s="448">
        <v>68.37</v>
      </c>
      <c r="I3381" s="447">
        <v>68.37</v>
      </c>
      <c r="J3381" s="460">
        <v>1</v>
      </c>
      <c r="K3381" s="448">
        <v>7.96</v>
      </c>
      <c r="L3381" s="448">
        <v>7.96</v>
      </c>
      <c r="M3381" s="448">
        <f t="shared" si="104"/>
        <v>-60.41</v>
      </c>
      <c r="N3381" s="448">
        <f t="shared" si="105"/>
        <v>-88.36</v>
      </c>
      <c r="O3381" s="461"/>
    </row>
    <row r="3382" s="419" customFormat="1" customHeight="1" spans="1:15">
      <c r="A3382" s="443" t="s">
        <v>7442</v>
      </c>
      <c r="B3382" s="444" t="s">
        <v>7443</v>
      </c>
      <c r="C3382" s="445"/>
      <c r="D3382" s="446" t="s">
        <v>1934</v>
      </c>
      <c r="E3382" s="446" t="s">
        <v>168</v>
      </c>
      <c r="F3382" s="446" t="s">
        <v>671</v>
      </c>
      <c r="G3382" s="447">
        <v>13</v>
      </c>
      <c r="H3382" s="448">
        <v>90.98</v>
      </c>
      <c r="I3382" s="447">
        <v>1182.71</v>
      </c>
      <c r="J3382" s="460">
        <v>13</v>
      </c>
      <c r="K3382" s="448">
        <v>5.3</v>
      </c>
      <c r="L3382" s="448">
        <v>68.9</v>
      </c>
      <c r="M3382" s="448">
        <f t="shared" si="104"/>
        <v>-1113.81</v>
      </c>
      <c r="N3382" s="448">
        <f t="shared" si="105"/>
        <v>-94.17</v>
      </c>
      <c r="O3382" s="461"/>
    </row>
    <row r="3383" s="419" customFormat="1" customHeight="1" spans="1:15">
      <c r="A3383" s="443" t="s">
        <v>7444</v>
      </c>
      <c r="B3383" s="444" t="s">
        <v>7445</v>
      </c>
      <c r="C3383" s="445"/>
      <c r="D3383" s="446" t="s">
        <v>1934</v>
      </c>
      <c r="E3383" s="446" t="s">
        <v>168</v>
      </c>
      <c r="F3383" s="446" t="s">
        <v>671</v>
      </c>
      <c r="G3383" s="447">
        <v>8</v>
      </c>
      <c r="H3383" s="448">
        <v>42.73</v>
      </c>
      <c r="I3383" s="447">
        <v>341.82</v>
      </c>
      <c r="J3383" s="460">
        <v>8</v>
      </c>
      <c r="K3383" s="448">
        <v>2.49</v>
      </c>
      <c r="L3383" s="448">
        <v>19.92</v>
      </c>
      <c r="M3383" s="448">
        <f t="shared" si="104"/>
        <v>-321.9</v>
      </c>
      <c r="N3383" s="448">
        <f t="shared" si="105"/>
        <v>-94.17</v>
      </c>
      <c r="O3383" s="461"/>
    </row>
    <row r="3384" s="419" customFormat="1" customHeight="1" spans="1:15">
      <c r="A3384" s="443" t="s">
        <v>7446</v>
      </c>
      <c r="B3384" s="444" t="s">
        <v>7447</v>
      </c>
      <c r="C3384" s="445"/>
      <c r="D3384" s="446" t="s">
        <v>679</v>
      </c>
      <c r="E3384" s="446" t="s">
        <v>168</v>
      </c>
      <c r="F3384" s="446" t="s">
        <v>671</v>
      </c>
      <c r="G3384" s="447">
        <v>1</v>
      </c>
      <c r="H3384" s="448">
        <v>93.17</v>
      </c>
      <c r="I3384" s="447">
        <v>93.17</v>
      </c>
      <c r="J3384" s="460">
        <v>1</v>
      </c>
      <c r="K3384" s="448">
        <v>10.85</v>
      </c>
      <c r="L3384" s="448">
        <v>10.85</v>
      </c>
      <c r="M3384" s="448">
        <f t="shared" si="104"/>
        <v>-82.32</v>
      </c>
      <c r="N3384" s="448">
        <f t="shared" si="105"/>
        <v>-88.35</v>
      </c>
      <c r="O3384" s="461"/>
    </row>
    <row r="3385" s="419" customFormat="1" customHeight="1" spans="1:15">
      <c r="A3385" s="443" t="s">
        <v>7448</v>
      </c>
      <c r="B3385" s="444" t="s">
        <v>7449</v>
      </c>
      <c r="C3385" s="445"/>
      <c r="D3385" s="446" t="s">
        <v>679</v>
      </c>
      <c r="E3385" s="446" t="s">
        <v>168</v>
      </c>
      <c r="F3385" s="446" t="s">
        <v>671</v>
      </c>
      <c r="G3385" s="447">
        <v>2</v>
      </c>
      <c r="H3385" s="448">
        <v>384.62</v>
      </c>
      <c r="I3385" s="447">
        <v>769.24</v>
      </c>
      <c r="J3385" s="460">
        <v>2</v>
      </c>
      <c r="K3385" s="448">
        <v>44.77</v>
      </c>
      <c r="L3385" s="448">
        <v>89.54</v>
      </c>
      <c r="M3385" s="448">
        <f t="shared" si="104"/>
        <v>-679.7</v>
      </c>
      <c r="N3385" s="448">
        <f t="shared" si="105"/>
        <v>-88.36</v>
      </c>
      <c r="O3385" s="461"/>
    </row>
    <row r="3386" s="419" customFormat="1" customHeight="1" spans="1:15">
      <c r="A3386" s="443" t="s">
        <v>7450</v>
      </c>
      <c r="B3386" s="444" t="s">
        <v>7451</v>
      </c>
      <c r="C3386" s="445"/>
      <c r="D3386" s="446" t="s">
        <v>679</v>
      </c>
      <c r="E3386" s="446" t="s">
        <v>168</v>
      </c>
      <c r="F3386" s="446" t="s">
        <v>671</v>
      </c>
      <c r="G3386" s="447">
        <v>2</v>
      </c>
      <c r="H3386" s="448">
        <v>68.38</v>
      </c>
      <c r="I3386" s="447">
        <v>136.76</v>
      </c>
      <c r="J3386" s="460">
        <v>2</v>
      </c>
      <c r="K3386" s="448">
        <v>7.96</v>
      </c>
      <c r="L3386" s="448">
        <v>15.92</v>
      </c>
      <c r="M3386" s="448">
        <f t="shared" si="104"/>
        <v>-120.84</v>
      </c>
      <c r="N3386" s="448">
        <f t="shared" si="105"/>
        <v>-88.36</v>
      </c>
      <c r="O3386" s="461"/>
    </row>
    <row r="3387" s="419" customFormat="1" customHeight="1" spans="1:15">
      <c r="A3387" s="443" t="s">
        <v>7452</v>
      </c>
      <c r="B3387" s="444" t="s">
        <v>7453</v>
      </c>
      <c r="C3387" s="445"/>
      <c r="D3387" s="446" t="s">
        <v>679</v>
      </c>
      <c r="E3387" s="446" t="s">
        <v>168</v>
      </c>
      <c r="F3387" s="446" t="s">
        <v>671</v>
      </c>
      <c r="G3387" s="447">
        <v>2</v>
      </c>
      <c r="H3387" s="448">
        <v>68.38</v>
      </c>
      <c r="I3387" s="447">
        <v>136.76</v>
      </c>
      <c r="J3387" s="460">
        <v>2</v>
      </c>
      <c r="K3387" s="448">
        <v>7.96</v>
      </c>
      <c r="L3387" s="448">
        <v>15.92</v>
      </c>
      <c r="M3387" s="448">
        <f t="shared" si="104"/>
        <v>-120.84</v>
      </c>
      <c r="N3387" s="448">
        <f t="shared" si="105"/>
        <v>-88.36</v>
      </c>
      <c r="O3387" s="461"/>
    </row>
    <row r="3388" s="419" customFormat="1" customHeight="1" spans="1:15">
      <c r="A3388" s="443" t="s">
        <v>7454</v>
      </c>
      <c r="B3388" s="444" t="s">
        <v>7455</v>
      </c>
      <c r="C3388" s="445"/>
      <c r="D3388" s="446" t="s">
        <v>684</v>
      </c>
      <c r="E3388" s="446" t="s">
        <v>168</v>
      </c>
      <c r="F3388" s="446" t="s">
        <v>671</v>
      </c>
      <c r="G3388" s="447">
        <v>5</v>
      </c>
      <c r="H3388" s="448">
        <v>16.44</v>
      </c>
      <c r="I3388" s="447">
        <v>82.19</v>
      </c>
      <c r="J3388" s="460">
        <v>5</v>
      </c>
      <c r="K3388" s="448">
        <v>1.91</v>
      </c>
      <c r="L3388" s="448">
        <v>9.55</v>
      </c>
      <c r="M3388" s="448">
        <f t="shared" si="104"/>
        <v>-72.64</v>
      </c>
      <c r="N3388" s="448">
        <f t="shared" si="105"/>
        <v>-88.38</v>
      </c>
      <c r="O3388" s="461"/>
    </row>
    <row r="3389" s="419" customFormat="1" customHeight="1" spans="1:15">
      <c r="A3389" s="443" t="s">
        <v>7456</v>
      </c>
      <c r="B3389" s="444" t="s">
        <v>7457</v>
      </c>
      <c r="C3389" s="445"/>
      <c r="D3389" s="446" t="s">
        <v>684</v>
      </c>
      <c r="E3389" s="446" t="s">
        <v>168</v>
      </c>
      <c r="F3389" s="446" t="s">
        <v>671</v>
      </c>
      <c r="G3389" s="447">
        <v>1</v>
      </c>
      <c r="H3389" s="448">
        <v>186.5</v>
      </c>
      <c r="I3389" s="447">
        <v>186.5</v>
      </c>
      <c r="J3389" s="460">
        <v>1</v>
      </c>
      <c r="K3389" s="448">
        <v>21.71</v>
      </c>
      <c r="L3389" s="448">
        <v>21.71</v>
      </c>
      <c r="M3389" s="448">
        <f t="shared" si="104"/>
        <v>-164.79</v>
      </c>
      <c r="N3389" s="448">
        <f t="shared" si="105"/>
        <v>-88.36</v>
      </c>
      <c r="O3389" s="461"/>
    </row>
    <row r="3390" s="419" customFormat="1" customHeight="1" spans="1:15">
      <c r="A3390" s="443" t="s">
        <v>7458</v>
      </c>
      <c r="B3390" s="444" t="s">
        <v>7459</v>
      </c>
      <c r="C3390" s="445"/>
      <c r="D3390" s="446" t="s">
        <v>684</v>
      </c>
      <c r="E3390" s="446" t="s">
        <v>168</v>
      </c>
      <c r="F3390" s="446" t="s">
        <v>671</v>
      </c>
      <c r="G3390" s="447">
        <v>8</v>
      </c>
      <c r="H3390" s="448">
        <v>98.75</v>
      </c>
      <c r="I3390" s="447">
        <v>790</v>
      </c>
      <c r="J3390" s="460">
        <v>8</v>
      </c>
      <c r="K3390" s="448">
        <v>11.5</v>
      </c>
      <c r="L3390" s="448">
        <v>92</v>
      </c>
      <c r="M3390" s="448">
        <f t="shared" si="104"/>
        <v>-698</v>
      </c>
      <c r="N3390" s="448">
        <f t="shared" si="105"/>
        <v>-88.35</v>
      </c>
      <c r="O3390" s="461"/>
    </row>
    <row r="3391" s="419" customFormat="1" customHeight="1" spans="1:15">
      <c r="A3391" s="443" t="s">
        <v>7460</v>
      </c>
      <c r="B3391" s="444" t="s">
        <v>7461</v>
      </c>
      <c r="C3391" s="445"/>
      <c r="D3391" s="446" t="s">
        <v>684</v>
      </c>
      <c r="E3391" s="446" t="s">
        <v>168</v>
      </c>
      <c r="F3391" s="446" t="s">
        <v>671</v>
      </c>
      <c r="G3391" s="447">
        <v>6</v>
      </c>
      <c r="H3391" s="448">
        <v>16.45</v>
      </c>
      <c r="I3391" s="447">
        <v>98.69</v>
      </c>
      <c r="J3391" s="460">
        <v>6</v>
      </c>
      <c r="K3391" s="448">
        <v>1.92</v>
      </c>
      <c r="L3391" s="448">
        <v>11.52</v>
      </c>
      <c r="M3391" s="448">
        <f t="shared" si="104"/>
        <v>-87.17</v>
      </c>
      <c r="N3391" s="448">
        <f t="shared" si="105"/>
        <v>-88.33</v>
      </c>
      <c r="O3391" s="461"/>
    </row>
    <row r="3392" s="419" customFormat="1" customHeight="1" spans="1:15">
      <c r="A3392" s="443" t="s">
        <v>7462</v>
      </c>
      <c r="B3392" s="444" t="s">
        <v>7463</v>
      </c>
      <c r="C3392" s="445"/>
      <c r="D3392" s="446" t="s">
        <v>684</v>
      </c>
      <c r="E3392" s="446" t="s">
        <v>667</v>
      </c>
      <c r="F3392" s="446" t="s">
        <v>671</v>
      </c>
      <c r="G3392" s="447">
        <v>3</v>
      </c>
      <c r="H3392" s="448">
        <v>69.9</v>
      </c>
      <c r="I3392" s="447">
        <v>209.7</v>
      </c>
      <c r="J3392" s="460">
        <v>3</v>
      </c>
      <c r="K3392" s="448">
        <v>24.47</v>
      </c>
      <c r="L3392" s="448">
        <v>73.41</v>
      </c>
      <c r="M3392" s="448">
        <f t="shared" si="104"/>
        <v>-136.29</v>
      </c>
      <c r="N3392" s="448">
        <f t="shared" si="105"/>
        <v>-64.99</v>
      </c>
      <c r="O3392" s="461"/>
    </row>
    <row r="3393" s="419" customFormat="1" customHeight="1" spans="1:15">
      <c r="A3393" s="443" t="s">
        <v>7464</v>
      </c>
      <c r="B3393" s="444" t="s">
        <v>7465</v>
      </c>
      <c r="C3393" s="445"/>
      <c r="D3393" s="446" t="s">
        <v>679</v>
      </c>
      <c r="E3393" s="446" t="s">
        <v>168</v>
      </c>
      <c r="F3393" s="446" t="s">
        <v>671</v>
      </c>
      <c r="G3393" s="447">
        <v>2</v>
      </c>
      <c r="H3393" s="448">
        <v>212</v>
      </c>
      <c r="I3393" s="447">
        <v>424</v>
      </c>
      <c r="J3393" s="460">
        <v>2</v>
      </c>
      <c r="K3393" s="448">
        <v>24.68</v>
      </c>
      <c r="L3393" s="448">
        <v>49.36</v>
      </c>
      <c r="M3393" s="448">
        <f t="shared" si="104"/>
        <v>-374.64</v>
      </c>
      <c r="N3393" s="448">
        <f t="shared" si="105"/>
        <v>-88.36</v>
      </c>
      <c r="O3393" s="461"/>
    </row>
    <row r="3394" s="419" customFormat="1" customHeight="1" spans="1:15">
      <c r="A3394" s="443" t="s">
        <v>7466</v>
      </c>
      <c r="B3394" s="444" t="s">
        <v>7467</v>
      </c>
      <c r="C3394" s="445"/>
      <c r="D3394" s="446" t="s">
        <v>703</v>
      </c>
      <c r="E3394" s="446" t="s">
        <v>168</v>
      </c>
      <c r="F3394" s="446" t="s">
        <v>671</v>
      </c>
      <c r="G3394" s="447">
        <v>2</v>
      </c>
      <c r="H3394" s="448">
        <v>2001.25</v>
      </c>
      <c r="I3394" s="447">
        <v>4002.49</v>
      </c>
      <c r="J3394" s="460">
        <v>2</v>
      </c>
      <c r="K3394" s="448">
        <v>232.95</v>
      </c>
      <c r="L3394" s="448">
        <v>465.9</v>
      </c>
      <c r="M3394" s="448">
        <f t="shared" si="104"/>
        <v>-3536.59</v>
      </c>
      <c r="N3394" s="448">
        <f t="shared" si="105"/>
        <v>-88.36</v>
      </c>
      <c r="O3394" s="461"/>
    </row>
    <row r="3395" s="419" customFormat="1" customHeight="1" spans="1:15">
      <c r="A3395" s="443" t="s">
        <v>7468</v>
      </c>
      <c r="B3395" s="444" t="s">
        <v>7469</v>
      </c>
      <c r="C3395" s="445"/>
      <c r="D3395" s="446" t="s">
        <v>703</v>
      </c>
      <c r="E3395" s="446" t="s">
        <v>168</v>
      </c>
      <c r="F3395" s="446" t="s">
        <v>671</v>
      </c>
      <c r="G3395" s="447">
        <v>1</v>
      </c>
      <c r="H3395" s="448">
        <v>1151.28</v>
      </c>
      <c r="I3395" s="447">
        <v>1151.28</v>
      </c>
      <c r="J3395" s="460">
        <v>1</v>
      </c>
      <c r="K3395" s="448">
        <v>134.01</v>
      </c>
      <c r="L3395" s="448">
        <v>134.01</v>
      </c>
      <c r="M3395" s="448">
        <f t="shared" si="104"/>
        <v>-1017.27</v>
      </c>
      <c r="N3395" s="448">
        <f t="shared" si="105"/>
        <v>-88.36</v>
      </c>
      <c r="O3395" s="461"/>
    </row>
    <row r="3396" s="419" customFormat="1" customHeight="1" spans="1:15">
      <c r="A3396" s="443" t="s">
        <v>7470</v>
      </c>
      <c r="B3396" s="444" t="s">
        <v>7471</v>
      </c>
      <c r="C3396" s="445"/>
      <c r="D3396" s="446" t="s">
        <v>703</v>
      </c>
      <c r="E3396" s="446" t="s">
        <v>168</v>
      </c>
      <c r="F3396" s="446" t="s">
        <v>671</v>
      </c>
      <c r="G3396" s="447">
        <v>4</v>
      </c>
      <c r="H3396" s="448">
        <v>62.49</v>
      </c>
      <c r="I3396" s="447">
        <v>249.97</v>
      </c>
      <c r="J3396" s="460">
        <v>4</v>
      </c>
      <c r="K3396" s="448">
        <v>7.27</v>
      </c>
      <c r="L3396" s="448">
        <v>29.08</v>
      </c>
      <c r="M3396" s="448">
        <f t="shared" si="104"/>
        <v>-220.89</v>
      </c>
      <c r="N3396" s="448">
        <f t="shared" si="105"/>
        <v>-88.37</v>
      </c>
      <c r="O3396" s="461"/>
    </row>
    <row r="3397" s="419" customFormat="1" customHeight="1" spans="1:15">
      <c r="A3397" s="443" t="s">
        <v>7472</v>
      </c>
      <c r="B3397" s="444" t="s">
        <v>7473</v>
      </c>
      <c r="C3397" s="445"/>
      <c r="D3397" s="446" t="s">
        <v>679</v>
      </c>
      <c r="E3397" s="446" t="s">
        <v>168</v>
      </c>
      <c r="F3397" s="446" t="s">
        <v>671</v>
      </c>
      <c r="G3397" s="447">
        <v>10</v>
      </c>
      <c r="H3397" s="448">
        <v>9.71</v>
      </c>
      <c r="I3397" s="447">
        <v>97.1</v>
      </c>
      <c r="J3397" s="460">
        <v>10</v>
      </c>
      <c r="K3397" s="448">
        <v>1.13</v>
      </c>
      <c r="L3397" s="448">
        <v>11.3</v>
      </c>
      <c r="M3397" s="448">
        <f t="shared" si="104"/>
        <v>-85.8</v>
      </c>
      <c r="N3397" s="448">
        <f t="shared" si="105"/>
        <v>-88.36</v>
      </c>
      <c r="O3397" s="461"/>
    </row>
    <row r="3398" s="419" customFormat="1" customHeight="1" spans="1:15">
      <c r="A3398" s="443" t="s">
        <v>7474</v>
      </c>
      <c r="B3398" s="444" t="s">
        <v>7475</v>
      </c>
      <c r="C3398" s="445"/>
      <c r="D3398" s="446" t="s">
        <v>679</v>
      </c>
      <c r="E3398" s="446" t="s">
        <v>168</v>
      </c>
      <c r="F3398" s="446" t="s">
        <v>671</v>
      </c>
      <c r="G3398" s="447">
        <v>19</v>
      </c>
      <c r="H3398" s="448">
        <v>2.59</v>
      </c>
      <c r="I3398" s="447">
        <v>49.14</v>
      </c>
      <c r="J3398" s="460">
        <v>19</v>
      </c>
      <c r="K3398" s="448">
        <v>0.3</v>
      </c>
      <c r="L3398" s="448">
        <v>5.7</v>
      </c>
      <c r="M3398" s="448">
        <f t="shared" si="104"/>
        <v>-43.44</v>
      </c>
      <c r="N3398" s="448">
        <f t="shared" si="105"/>
        <v>-88.4</v>
      </c>
      <c r="O3398" s="461"/>
    </row>
    <row r="3399" s="419" customFormat="1" customHeight="1" spans="1:15">
      <c r="A3399" s="443" t="s">
        <v>7476</v>
      </c>
      <c r="B3399" s="444" t="s">
        <v>7477</v>
      </c>
      <c r="C3399" s="445"/>
      <c r="D3399" s="446" t="s">
        <v>679</v>
      </c>
      <c r="E3399" s="446" t="s">
        <v>667</v>
      </c>
      <c r="F3399" s="446" t="s">
        <v>671</v>
      </c>
      <c r="G3399" s="447">
        <v>23</v>
      </c>
      <c r="H3399" s="448">
        <v>13.27</v>
      </c>
      <c r="I3399" s="447">
        <v>305.32</v>
      </c>
      <c r="J3399" s="460">
        <v>23</v>
      </c>
      <c r="K3399" s="448">
        <v>4.64</v>
      </c>
      <c r="L3399" s="448">
        <v>106.72</v>
      </c>
      <c r="M3399" s="448">
        <f t="shared" si="104"/>
        <v>-198.6</v>
      </c>
      <c r="N3399" s="448">
        <f t="shared" si="105"/>
        <v>-65.05</v>
      </c>
      <c r="O3399" s="461"/>
    </row>
    <row r="3400" s="419" customFormat="1" customHeight="1" spans="1:15">
      <c r="A3400" s="443" t="s">
        <v>7478</v>
      </c>
      <c r="B3400" s="444" t="s">
        <v>7479</v>
      </c>
      <c r="C3400" s="445"/>
      <c r="D3400" s="446" t="s">
        <v>679</v>
      </c>
      <c r="E3400" s="446" t="s">
        <v>168</v>
      </c>
      <c r="F3400" s="446" t="s">
        <v>671</v>
      </c>
      <c r="G3400" s="447">
        <v>7</v>
      </c>
      <c r="H3400" s="448">
        <v>34.51</v>
      </c>
      <c r="I3400" s="447">
        <v>241.59</v>
      </c>
      <c r="J3400" s="460">
        <v>7</v>
      </c>
      <c r="K3400" s="448">
        <v>4.02</v>
      </c>
      <c r="L3400" s="448">
        <v>28.14</v>
      </c>
      <c r="M3400" s="448">
        <f t="shared" ref="M3400:M3463" si="106">L3400-I3400</f>
        <v>-213.45</v>
      </c>
      <c r="N3400" s="448">
        <f t="shared" ref="N3400:N3463" si="107">IF(I3400=0,0,ROUND(M3400/I3400*100,2))</f>
        <v>-88.35</v>
      </c>
      <c r="O3400" s="461"/>
    </row>
    <row r="3401" s="419" customFormat="1" customHeight="1" spans="1:15">
      <c r="A3401" s="443" t="s">
        <v>7480</v>
      </c>
      <c r="B3401" s="444" t="s">
        <v>7481</v>
      </c>
      <c r="C3401" s="445"/>
      <c r="D3401" s="446" t="s">
        <v>679</v>
      </c>
      <c r="E3401" s="446" t="s">
        <v>667</v>
      </c>
      <c r="F3401" s="446" t="s">
        <v>671</v>
      </c>
      <c r="G3401" s="447">
        <v>25</v>
      </c>
      <c r="H3401" s="448">
        <v>10.62</v>
      </c>
      <c r="I3401" s="447">
        <v>265.47</v>
      </c>
      <c r="J3401" s="460">
        <v>25</v>
      </c>
      <c r="K3401" s="448">
        <v>3.72</v>
      </c>
      <c r="L3401" s="448">
        <v>93</v>
      </c>
      <c r="M3401" s="448">
        <f t="shared" si="106"/>
        <v>-172.47</v>
      </c>
      <c r="N3401" s="448">
        <f t="shared" si="107"/>
        <v>-64.97</v>
      </c>
      <c r="O3401" s="461"/>
    </row>
    <row r="3402" s="419" customFormat="1" customHeight="1" spans="1:15">
      <c r="A3402" s="443" t="s">
        <v>7482</v>
      </c>
      <c r="B3402" s="444" t="s">
        <v>7483</v>
      </c>
      <c r="C3402" s="445"/>
      <c r="D3402" s="446" t="s">
        <v>679</v>
      </c>
      <c r="E3402" s="446" t="s">
        <v>168</v>
      </c>
      <c r="F3402" s="446" t="s">
        <v>671</v>
      </c>
      <c r="G3402" s="447">
        <v>1</v>
      </c>
      <c r="H3402" s="448">
        <v>25</v>
      </c>
      <c r="I3402" s="447">
        <v>25</v>
      </c>
      <c r="J3402" s="460">
        <v>1</v>
      </c>
      <c r="K3402" s="448">
        <v>2.91</v>
      </c>
      <c r="L3402" s="448">
        <v>2.91</v>
      </c>
      <c r="M3402" s="448">
        <f t="shared" si="106"/>
        <v>-22.09</v>
      </c>
      <c r="N3402" s="448">
        <f t="shared" si="107"/>
        <v>-88.36</v>
      </c>
      <c r="O3402" s="461"/>
    </row>
    <row r="3403" s="419" customFormat="1" customHeight="1" spans="1:15">
      <c r="A3403" s="443" t="s">
        <v>7484</v>
      </c>
      <c r="B3403" s="444" t="s">
        <v>7485</v>
      </c>
      <c r="C3403" s="445"/>
      <c r="D3403" s="446" t="s">
        <v>679</v>
      </c>
      <c r="E3403" s="446" t="s">
        <v>168</v>
      </c>
      <c r="F3403" s="446" t="s">
        <v>671</v>
      </c>
      <c r="G3403" s="447">
        <v>1</v>
      </c>
      <c r="H3403" s="448">
        <v>1213.59</v>
      </c>
      <c r="I3403" s="447">
        <v>1213.59</v>
      </c>
      <c r="J3403" s="460">
        <v>1</v>
      </c>
      <c r="K3403" s="448">
        <v>141.26</v>
      </c>
      <c r="L3403" s="448">
        <v>141.26</v>
      </c>
      <c r="M3403" s="448">
        <f t="shared" si="106"/>
        <v>-1072.33</v>
      </c>
      <c r="N3403" s="448">
        <f t="shared" si="107"/>
        <v>-88.36</v>
      </c>
      <c r="O3403" s="461"/>
    </row>
    <row r="3404" s="419" customFormat="1" customHeight="1" spans="1:15">
      <c r="A3404" s="443" t="s">
        <v>7486</v>
      </c>
      <c r="B3404" s="444" t="s">
        <v>7487</v>
      </c>
      <c r="C3404" s="445"/>
      <c r="D3404" s="446" t="s">
        <v>679</v>
      </c>
      <c r="E3404" s="446" t="s">
        <v>168</v>
      </c>
      <c r="F3404" s="446" t="s">
        <v>671</v>
      </c>
      <c r="G3404" s="447">
        <v>1</v>
      </c>
      <c r="H3404" s="448">
        <v>81.2</v>
      </c>
      <c r="I3404" s="447">
        <v>81.2</v>
      </c>
      <c r="J3404" s="460">
        <v>1</v>
      </c>
      <c r="K3404" s="448">
        <v>9.45</v>
      </c>
      <c r="L3404" s="448">
        <v>9.45</v>
      </c>
      <c r="M3404" s="448">
        <f t="shared" si="106"/>
        <v>-71.75</v>
      </c>
      <c r="N3404" s="448">
        <f t="shared" si="107"/>
        <v>-88.36</v>
      </c>
      <c r="O3404" s="461"/>
    </row>
    <row r="3405" s="419" customFormat="1" customHeight="1" spans="1:15">
      <c r="A3405" s="443" t="s">
        <v>7488</v>
      </c>
      <c r="B3405" s="444" t="s">
        <v>7489</v>
      </c>
      <c r="C3405" s="445"/>
      <c r="D3405" s="446" t="s">
        <v>679</v>
      </c>
      <c r="E3405" s="446" t="s">
        <v>687</v>
      </c>
      <c r="F3405" s="446" t="s">
        <v>671</v>
      </c>
      <c r="G3405" s="447">
        <v>1</v>
      </c>
      <c r="H3405" s="448">
        <v>1470.94</v>
      </c>
      <c r="I3405" s="447">
        <v>1470.94</v>
      </c>
      <c r="J3405" s="460">
        <v>1</v>
      </c>
      <c r="K3405" s="448">
        <v>157.1</v>
      </c>
      <c r="L3405" s="448">
        <v>157.1</v>
      </c>
      <c r="M3405" s="448">
        <f t="shared" si="106"/>
        <v>-1313.84</v>
      </c>
      <c r="N3405" s="448">
        <f t="shared" si="107"/>
        <v>-89.32</v>
      </c>
      <c r="O3405" s="461"/>
    </row>
    <row r="3406" s="419" customFormat="1" customHeight="1" spans="1:15">
      <c r="A3406" s="443" t="s">
        <v>7490</v>
      </c>
      <c r="B3406" s="444" t="s">
        <v>7491</v>
      </c>
      <c r="C3406" s="445"/>
      <c r="D3406" s="446" t="s">
        <v>679</v>
      </c>
      <c r="E3406" s="446" t="s">
        <v>687</v>
      </c>
      <c r="F3406" s="446" t="s">
        <v>671</v>
      </c>
      <c r="G3406" s="447">
        <v>1</v>
      </c>
      <c r="H3406" s="448">
        <v>534.18</v>
      </c>
      <c r="I3406" s="447">
        <v>534.18</v>
      </c>
      <c r="J3406" s="460">
        <v>1</v>
      </c>
      <c r="K3406" s="448">
        <v>57.05</v>
      </c>
      <c r="L3406" s="448">
        <v>57.05</v>
      </c>
      <c r="M3406" s="448">
        <f t="shared" si="106"/>
        <v>-477.13</v>
      </c>
      <c r="N3406" s="448">
        <f t="shared" si="107"/>
        <v>-89.32</v>
      </c>
      <c r="O3406" s="461"/>
    </row>
    <row r="3407" s="419" customFormat="1" customHeight="1" spans="1:15">
      <c r="A3407" s="443" t="s">
        <v>7492</v>
      </c>
      <c r="B3407" s="444" t="s">
        <v>7493</v>
      </c>
      <c r="C3407" s="445"/>
      <c r="D3407" s="446" t="s">
        <v>1934</v>
      </c>
      <c r="E3407" s="446" t="s">
        <v>687</v>
      </c>
      <c r="F3407" s="446" t="s">
        <v>671</v>
      </c>
      <c r="G3407" s="447">
        <v>10</v>
      </c>
      <c r="H3407" s="448">
        <v>2004.27</v>
      </c>
      <c r="I3407" s="447">
        <v>20042.74</v>
      </c>
      <c r="J3407" s="460">
        <v>10</v>
      </c>
      <c r="K3407" s="448">
        <v>214.06</v>
      </c>
      <c r="L3407" s="448">
        <v>2140.6</v>
      </c>
      <c r="M3407" s="448">
        <f t="shared" si="106"/>
        <v>-17902.14</v>
      </c>
      <c r="N3407" s="448">
        <f t="shared" si="107"/>
        <v>-89.32</v>
      </c>
      <c r="O3407" s="461"/>
    </row>
    <row r="3408" s="419" customFormat="1" customHeight="1" spans="1:15">
      <c r="A3408" s="443" t="s">
        <v>7494</v>
      </c>
      <c r="B3408" s="444" t="s">
        <v>7495</v>
      </c>
      <c r="C3408" s="445"/>
      <c r="D3408" s="446" t="s">
        <v>1934</v>
      </c>
      <c r="E3408" s="446" t="s">
        <v>687</v>
      </c>
      <c r="F3408" s="446" t="s">
        <v>671</v>
      </c>
      <c r="G3408" s="447">
        <v>12</v>
      </c>
      <c r="H3408" s="448">
        <v>893.16</v>
      </c>
      <c r="I3408" s="447">
        <v>10717.95</v>
      </c>
      <c r="J3408" s="460">
        <v>12</v>
      </c>
      <c r="K3408" s="448">
        <v>95.39</v>
      </c>
      <c r="L3408" s="448">
        <v>1144.68</v>
      </c>
      <c r="M3408" s="448">
        <f t="shared" si="106"/>
        <v>-9573.27</v>
      </c>
      <c r="N3408" s="448">
        <f t="shared" si="107"/>
        <v>-89.32</v>
      </c>
      <c r="O3408" s="461"/>
    </row>
    <row r="3409" s="419" customFormat="1" customHeight="1" spans="1:15">
      <c r="A3409" s="443" t="s">
        <v>7496</v>
      </c>
      <c r="B3409" s="444" t="s">
        <v>7497</v>
      </c>
      <c r="C3409" s="445"/>
      <c r="D3409" s="446" t="s">
        <v>1934</v>
      </c>
      <c r="E3409" s="446" t="s">
        <v>687</v>
      </c>
      <c r="F3409" s="446" t="s">
        <v>671</v>
      </c>
      <c r="G3409" s="447">
        <v>12</v>
      </c>
      <c r="H3409" s="448">
        <v>649.57</v>
      </c>
      <c r="I3409" s="447">
        <v>7794.87</v>
      </c>
      <c r="J3409" s="460">
        <v>12</v>
      </c>
      <c r="K3409" s="448">
        <v>69.37</v>
      </c>
      <c r="L3409" s="448">
        <v>832.44</v>
      </c>
      <c r="M3409" s="448">
        <f t="shared" si="106"/>
        <v>-6962.43</v>
      </c>
      <c r="N3409" s="448">
        <f t="shared" si="107"/>
        <v>-89.32</v>
      </c>
      <c r="O3409" s="461"/>
    </row>
    <row r="3410" s="419" customFormat="1" customHeight="1" spans="1:15">
      <c r="A3410" s="443" t="s">
        <v>7498</v>
      </c>
      <c r="B3410" s="444" t="s">
        <v>7499</v>
      </c>
      <c r="C3410" s="445"/>
      <c r="D3410" s="446" t="s">
        <v>703</v>
      </c>
      <c r="E3410" s="446" t="s">
        <v>687</v>
      </c>
      <c r="F3410" s="446" t="s">
        <v>671</v>
      </c>
      <c r="G3410" s="447">
        <v>2</v>
      </c>
      <c r="H3410" s="448">
        <v>568.38</v>
      </c>
      <c r="I3410" s="447">
        <v>1136.75</v>
      </c>
      <c r="J3410" s="460">
        <v>2</v>
      </c>
      <c r="K3410" s="448">
        <v>60.7</v>
      </c>
      <c r="L3410" s="448">
        <v>121.4</v>
      </c>
      <c r="M3410" s="448">
        <f t="shared" si="106"/>
        <v>-1015.35</v>
      </c>
      <c r="N3410" s="448">
        <f t="shared" si="107"/>
        <v>-89.32</v>
      </c>
      <c r="O3410" s="461"/>
    </row>
    <row r="3411" s="419" customFormat="1" customHeight="1" spans="1:15">
      <c r="A3411" s="443" t="s">
        <v>7500</v>
      </c>
      <c r="B3411" s="444" t="s">
        <v>7501</v>
      </c>
      <c r="C3411" s="445"/>
      <c r="D3411" s="446" t="s">
        <v>679</v>
      </c>
      <c r="E3411" s="446" t="s">
        <v>687</v>
      </c>
      <c r="F3411" s="446" t="s">
        <v>671</v>
      </c>
      <c r="G3411" s="447">
        <v>2</v>
      </c>
      <c r="H3411" s="448">
        <v>107.44</v>
      </c>
      <c r="I3411" s="447">
        <v>214.87</v>
      </c>
      <c r="J3411" s="460">
        <v>2</v>
      </c>
      <c r="K3411" s="448">
        <v>11.48</v>
      </c>
      <c r="L3411" s="448">
        <v>22.96</v>
      </c>
      <c r="M3411" s="448">
        <f t="shared" si="106"/>
        <v>-191.91</v>
      </c>
      <c r="N3411" s="448">
        <f t="shared" si="107"/>
        <v>-89.31</v>
      </c>
      <c r="O3411" s="461"/>
    </row>
    <row r="3412" s="419" customFormat="1" customHeight="1" spans="1:15">
      <c r="A3412" s="443" t="s">
        <v>7502</v>
      </c>
      <c r="B3412" s="444" t="s">
        <v>7503</v>
      </c>
      <c r="C3412" s="445"/>
      <c r="D3412" s="446" t="s">
        <v>679</v>
      </c>
      <c r="E3412" s="446" t="s">
        <v>687</v>
      </c>
      <c r="F3412" s="446" t="s">
        <v>671</v>
      </c>
      <c r="G3412" s="447">
        <v>2</v>
      </c>
      <c r="H3412" s="448">
        <v>113.25</v>
      </c>
      <c r="I3412" s="447">
        <v>226.5</v>
      </c>
      <c r="J3412" s="460">
        <v>2</v>
      </c>
      <c r="K3412" s="448">
        <v>12.1</v>
      </c>
      <c r="L3412" s="448">
        <v>24.2</v>
      </c>
      <c r="M3412" s="448">
        <f t="shared" si="106"/>
        <v>-202.3</v>
      </c>
      <c r="N3412" s="448">
        <f t="shared" si="107"/>
        <v>-89.32</v>
      </c>
      <c r="O3412" s="461"/>
    </row>
    <row r="3413" s="419" customFormat="1" customHeight="1" spans="1:15">
      <c r="A3413" s="443" t="s">
        <v>7504</v>
      </c>
      <c r="B3413" s="444" t="s">
        <v>7505</v>
      </c>
      <c r="C3413" s="445"/>
      <c r="D3413" s="446" t="s">
        <v>703</v>
      </c>
      <c r="E3413" s="446" t="s">
        <v>687</v>
      </c>
      <c r="F3413" s="446" t="s">
        <v>671</v>
      </c>
      <c r="G3413" s="447">
        <v>2</v>
      </c>
      <c r="H3413" s="448">
        <v>80.09</v>
      </c>
      <c r="I3413" s="447">
        <v>160.17</v>
      </c>
      <c r="J3413" s="460">
        <v>2</v>
      </c>
      <c r="K3413" s="448">
        <v>8.55</v>
      </c>
      <c r="L3413" s="448">
        <v>17.1</v>
      </c>
      <c r="M3413" s="448">
        <f t="shared" si="106"/>
        <v>-143.07</v>
      </c>
      <c r="N3413" s="448">
        <f t="shared" si="107"/>
        <v>-89.32</v>
      </c>
      <c r="O3413" s="461"/>
    </row>
    <row r="3414" s="419" customFormat="1" customHeight="1" spans="1:15">
      <c r="A3414" s="443" t="s">
        <v>7506</v>
      </c>
      <c r="B3414" s="444" t="s">
        <v>7507</v>
      </c>
      <c r="C3414" s="445"/>
      <c r="D3414" s="446" t="s">
        <v>679</v>
      </c>
      <c r="E3414" s="446" t="s">
        <v>687</v>
      </c>
      <c r="F3414" s="446" t="s">
        <v>671</v>
      </c>
      <c r="G3414" s="447">
        <v>3</v>
      </c>
      <c r="H3414" s="448">
        <v>20.35</v>
      </c>
      <c r="I3414" s="447">
        <v>61.06</v>
      </c>
      <c r="J3414" s="460">
        <v>3</v>
      </c>
      <c r="K3414" s="448">
        <v>2.17</v>
      </c>
      <c r="L3414" s="448">
        <v>6.51</v>
      </c>
      <c r="M3414" s="448">
        <f t="shared" si="106"/>
        <v>-54.55</v>
      </c>
      <c r="N3414" s="448">
        <f t="shared" si="107"/>
        <v>-89.34</v>
      </c>
      <c r="O3414" s="461"/>
    </row>
    <row r="3415" s="419" customFormat="1" customHeight="1" spans="1:15">
      <c r="A3415" s="443" t="s">
        <v>7508</v>
      </c>
      <c r="B3415" s="444" t="s">
        <v>7509</v>
      </c>
      <c r="C3415" s="445"/>
      <c r="D3415" s="446" t="s">
        <v>679</v>
      </c>
      <c r="E3415" s="446" t="s">
        <v>687</v>
      </c>
      <c r="F3415" s="446" t="s">
        <v>671</v>
      </c>
      <c r="G3415" s="447">
        <v>5</v>
      </c>
      <c r="H3415" s="448">
        <v>16.81</v>
      </c>
      <c r="I3415" s="447">
        <v>84.07</v>
      </c>
      <c r="J3415" s="460">
        <v>5</v>
      </c>
      <c r="K3415" s="448">
        <v>1.8</v>
      </c>
      <c r="L3415" s="448">
        <v>9</v>
      </c>
      <c r="M3415" s="448">
        <f t="shared" si="106"/>
        <v>-75.07</v>
      </c>
      <c r="N3415" s="448">
        <f t="shared" si="107"/>
        <v>-89.29</v>
      </c>
      <c r="O3415" s="461"/>
    </row>
    <row r="3416" s="419" customFormat="1" customHeight="1" spans="1:15">
      <c r="A3416" s="443" t="s">
        <v>7510</v>
      </c>
      <c r="B3416" s="444" t="s">
        <v>7511</v>
      </c>
      <c r="C3416" s="445"/>
      <c r="D3416" s="446" t="s">
        <v>679</v>
      </c>
      <c r="E3416" s="446" t="s">
        <v>687</v>
      </c>
      <c r="F3416" s="446" t="s">
        <v>671</v>
      </c>
      <c r="G3416" s="447">
        <v>2</v>
      </c>
      <c r="H3416" s="448">
        <v>294.87</v>
      </c>
      <c r="I3416" s="447">
        <v>589.74</v>
      </c>
      <c r="J3416" s="460">
        <v>2</v>
      </c>
      <c r="K3416" s="448">
        <v>31.49</v>
      </c>
      <c r="L3416" s="448">
        <v>62.98</v>
      </c>
      <c r="M3416" s="448">
        <f t="shared" si="106"/>
        <v>-526.76</v>
      </c>
      <c r="N3416" s="448">
        <f t="shared" si="107"/>
        <v>-89.32</v>
      </c>
      <c r="O3416" s="461"/>
    </row>
    <row r="3417" s="419" customFormat="1" customHeight="1" spans="1:15">
      <c r="A3417" s="443" t="s">
        <v>7512</v>
      </c>
      <c r="B3417" s="444" t="s">
        <v>7513</v>
      </c>
      <c r="C3417" s="445"/>
      <c r="D3417" s="446" t="s">
        <v>679</v>
      </c>
      <c r="E3417" s="446" t="s">
        <v>687</v>
      </c>
      <c r="F3417" s="446" t="s">
        <v>671</v>
      </c>
      <c r="G3417" s="447">
        <v>3</v>
      </c>
      <c r="H3417" s="448">
        <v>25.64</v>
      </c>
      <c r="I3417" s="447">
        <v>76.93</v>
      </c>
      <c r="J3417" s="460">
        <v>3</v>
      </c>
      <c r="K3417" s="448">
        <v>2.74</v>
      </c>
      <c r="L3417" s="448">
        <v>8.22</v>
      </c>
      <c r="M3417" s="448">
        <f t="shared" si="106"/>
        <v>-68.71</v>
      </c>
      <c r="N3417" s="448">
        <f t="shared" si="107"/>
        <v>-89.31</v>
      </c>
      <c r="O3417" s="461"/>
    </row>
    <row r="3418" s="419" customFormat="1" customHeight="1" spans="1:15">
      <c r="A3418" s="443" t="s">
        <v>7514</v>
      </c>
      <c r="B3418" s="444" t="s">
        <v>7515</v>
      </c>
      <c r="C3418" s="445"/>
      <c r="D3418" s="446" t="s">
        <v>679</v>
      </c>
      <c r="E3418" s="446" t="s">
        <v>687</v>
      </c>
      <c r="F3418" s="446" t="s">
        <v>671</v>
      </c>
      <c r="G3418" s="447">
        <v>3</v>
      </c>
      <c r="H3418" s="448">
        <v>1000</v>
      </c>
      <c r="I3418" s="447">
        <v>3000</v>
      </c>
      <c r="J3418" s="460">
        <v>3</v>
      </c>
      <c r="K3418" s="448">
        <v>106.8</v>
      </c>
      <c r="L3418" s="448">
        <v>320.4</v>
      </c>
      <c r="M3418" s="448">
        <f t="shared" si="106"/>
        <v>-2679.6</v>
      </c>
      <c r="N3418" s="448">
        <f t="shared" si="107"/>
        <v>-89.32</v>
      </c>
      <c r="O3418" s="461"/>
    </row>
    <row r="3419" s="419" customFormat="1" customHeight="1" spans="1:15">
      <c r="A3419" s="443" t="s">
        <v>7516</v>
      </c>
      <c r="B3419" s="444" t="s">
        <v>7517</v>
      </c>
      <c r="C3419" s="445"/>
      <c r="D3419" s="446" t="s">
        <v>679</v>
      </c>
      <c r="E3419" s="446" t="s">
        <v>687</v>
      </c>
      <c r="F3419" s="446" t="s">
        <v>671</v>
      </c>
      <c r="G3419" s="447">
        <v>5</v>
      </c>
      <c r="H3419" s="448">
        <v>601.92</v>
      </c>
      <c r="I3419" s="447">
        <v>3009.62</v>
      </c>
      <c r="J3419" s="460">
        <v>5</v>
      </c>
      <c r="K3419" s="448">
        <v>64.29</v>
      </c>
      <c r="L3419" s="448">
        <v>321.45</v>
      </c>
      <c r="M3419" s="448">
        <f t="shared" si="106"/>
        <v>-2688.17</v>
      </c>
      <c r="N3419" s="448">
        <f t="shared" si="107"/>
        <v>-89.32</v>
      </c>
      <c r="O3419" s="461"/>
    </row>
    <row r="3420" s="419" customFormat="1" customHeight="1" spans="1:15">
      <c r="A3420" s="443" t="s">
        <v>7518</v>
      </c>
      <c r="B3420" s="444" t="s">
        <v>7519</v>
      </c>
      <c r="C3420" s="445"/>
      <c r="D3420" s="446" t="s">
        <v>679</v>
      </c>
      <c r="E3420" s="446" t="s">
        <v>687</v>
      </c>
      <c r="F3420" s="446" t="s">
        <v>671</v>
      </c>
      <c r="G3420" s="447">
        <v>3</v>
      </c>
      <c r="H3420" s="448">
        <v>33.33</v>
      </c>
      <c r="I3420" s="447">
        <v>100</v>
      </c>
      <c r="J3420" s="460">
        <v>3</v>
      </c>
      <c r="K3420" s="448">
        <v>3.56</v>
      </c>
      <c r="L3420" s="448">
        <v>10.68</v>
      </c>
      <c r="M3420" s="448">
        <f t="shared" si="106"/>
        <v>-89.32</v>
      </c>
      <c r="N3420" s="448">
        <f t="shared" si="107"/>
        <v>-89.32</v>
      </c>
      <c r="O3420" s="461"/>
    </row>
    <row r="3421" s="419" customFormat="1" customHeight="1" spans="1:15">
      <c r="A3421" s="443" t="s">
        <v>7520</v>
      </c>
      <c r="B3421" s="444" t="s">
        <v>7521</v>
      </c>
      <c r="C3421" s="445"/>
      <c r="D3421" s="446" t="s">
        <v>679</v>
      </c>
      <c r="E3421" s="446" t="s">
        <v>687</v>
      </c>
      <c r="F3421" s="446" t="s">
        <v>671</v>
      </c>
      <c r="G3421" s="447">
        <v>1</v>
      </c>
      <c r="H3421" s="448">
        <v>33.33</v>
      </c>
      <c r="I3421" s="447">
        <v>33.33</v>
      </c>
      <c r="J3421" s="460">
        <v>1</v>
      </c>
      <c r="K3421" s="448">
        <v>3.56</v>
      </c>
      <c r="L3421" s="448">
        <v>3.56</v>
      </c>
      <c r="M3421" s="448">
        <f t="shared" si="106"/>
        <v>-29.77</v>
      </c>
      <c r="N3421" s="448">
        <f t="shared" si="107"/>
        <v>-89.32</v>
      </c>
      <c r="O3421" s="461"/>
    </row>
    <row r="3422" s="419" customFormat="1" customHeight="1" spans="1:15">
      <c r="A3422" s="443" t="s">
        <v>7522</v>
      </c>
      <c r="B3422" s="444" t="s">
        <v>7523</v>
      </c>
      <c r="C3422" s="445"/>
      <c r="D3422" s="446" t="s">
        <v>698</v>
      </c>
      <c r="E3422" s="446" t="s">
        <v>687</v>
      </c>
      <c r="F3422" s="446" t="s">
        <v>671</v>
      </c>
      <c r="G3422" s="447">
        <v>1</v>
      </c>
      <c r="H3422" s="448">
        <v>1794.87</v>
      </c>
      <c r="I3422" s="447">
        <v>1794.87</v>
      </c>
      <c r="J3422" s="460">
        <v>1</v>
      </c>
      <c r="K3422" s="448">
        <v>191.69</v>
      </c>
      <c r="L3422" s="448">
        <v>191.69</v>
      </c>
      <c r="M3422" s="448">
        <f t="shared" si="106"/>
        <v>-1603.18</v>
      </c>
      <c r="N3422" s="448">
        <f t="shared" si="107"/>
        <v>-89.32</v>
      </c>
      <c r="O3422" s="461"/>
    </row>
    <row r="3423" s="419" customFormat="1" customHeight="1" spans="1:15">
      <c r="A3423" s="443" t="s">
        <v>7524</v>
      </c>
      <c r="B3423" s="444" t="s">
        <v>7525</v>
      </c>
      <c r="C3423" s="445"/>
      <c r="D3423" s="446" t="s">
        <v>679</v>
      </c>
      <c r="E3423" s="446" t="s">
        <v>687</v>
      </c>
      <c r="F3423" s="446" t="s">
        <v>671</v>
      </c>
      <c r="G3423" s="447">
        <v>2</v>
      </c>
      <c r="H3423" s="448">
        <v>157.27</v>
      </c>
      <c r="I3423" s="447">
        <v>314.53</v>
      </c>
      <c r="J3423" s="460">
        <v>2</v>
      </c>
      <c r="K3423" s="448">
        <v>16.8</v>
      </c>
      <c r="L3423" s="448">
        <v>33.6</v>
      </c>
      <c r="M3423" s="448">
        <f t="shared" si="106"/>
        <v>-280.93</v>
      </c>
      <c r="N3423" s="448">
        <f t="shared" si="107"/>
        <v>-89.32</v>
      </c>
      <c r="O3423" s="461"/>
    </row>
    <row r="3424" s="419" customFormat="1" customHeight="1" spans="1:15">
      <c r="A3424" s="443" t="s">
        <v>7526</v>
      </c>
      <c r="B3424" s="444" t="s">
        <v>7527</v>
      </c>
      <c r="C3424" s="445"/>
      <c r="D3424" s="446" t="s">
        <v>679</v>
      </c>
      <c r="E3424" s="446" t="s">
        <v>687</v>
      </c>
      <c r="F3424" s="446" t="s">
        <v>671</v>
      </c>
      <c r="G3424" s="447">
        <v>2</v>
      </c>
      <c r="H3424" s="448">
        <v>679.49</v>
      </c>
      <c r="I3424" s="447">
        <v>1358.97</v>
      </c>
      <c r="J3424" s="460">
        <v>2</v>
      </c>
      <c r="K3424" s="448">
        <v>72.57</v>
      </c>
      <c r="L3424" s="448">
        <v>145.14</v>
      </c>
      <c r="M3424" s="448">
        <f t="shared" si="106"/>
        <v>-1213.83</v>
      </c>
      <c r="N3424" s="448">
        <f t="shared" si="107"/>
        <v>-89.32</v>
      </c>
      <c r="O3424" s="461"/>
    </row>
    <row r="3425" s="419" customFormat="1" customHeight="1" spans="1:15">
      <c r="A3425" s="443" t="s">
        <v>7528</v>
      </c>
      <c r="B3425" s="444" t="s">
        <v>7529</v>
      </c>
      <c r="C3425" s="445"/>
      <c r="D3425" s="446" t="s">
        <v>679</v>
      </c>
      <c r="E3425" s="446" t="s">
        <v>687</v>
      </c>
      <c r="F3425" s="446" t="s">
        <v>671</v>
      </c>
      <c r="G3425" s="447">
        <v>1</v>
      </c>
      <c r="H3425" s="448">
        <v>209.4</v>
      </c>
      <c r="I3425" s="447">
        <v>209.4</v>
      </c>
      <c r="J3425" s="460">
        <v>1</v>
      </c>
      <c r="K3425" s="448">
        <v>22.36</v>
      </c>
      <c r="L3425" s="448">
        <v>22.36</v>
      </c>
      <c r="M3425" s="448">
        <f t="shared" si="106"/>
        <v>-187.04</v>
      </c>
      <c r="N3425" s="448">
        <f t="shared" si="107"/>
        <v>-89.32</v>
      </c>
      <c r="O3425" s="461"/>
    </row>
    <row r="3426" s="419" customFormat="1" customHeight="1" spans="1:15">
      <c r="A3426" s="443" t="s">
        <v>7530</v>
      </c>
      <c r="B3426" s="444" t="s">
        <v>7531</v>
      </c>
      <c r="C3426" s="445"/>
      <c r="D3426" s="446" t="s">
        <v>679</v>
      </c>
      <c r="E3426" s="446" t="s">
        <v>687</v>
      </c>
      <c r="F3426" s="446" t="s">
        <v>671</v>
      </c>
      <c r="G3426" s="447">
        <v>2</v>
      </c>
      <c r="H3426" s="448">
        <v>205.13</v>
      </c>
      <c r="I3426" s="447">
        <v>410.26</v>
      </c>
      <c r="J3426" s="460">
        <v>2</v>
      </c>
      <c r="K3426" s="448">
        <v>21.91</v>
      </c>
      <c r="L3426" s="448">
        <v>43.82</v>
      </c>
      <c r="M3426" s="448">
        <f t="shared" si="106"/>
        <v>-366.44</v>
      </c>
      <c r="N3426" s="448">
        <f t="shared" si="107"/>
        <v>-89.32</v>
      </c>
      <c r="O3426" s="461"/>
    </row>
    <row r="3427" s="419" customFormat="1" customHeight="1" spans="1:15">
      <c r="A3427" s="443" t="s">
        <v>7532</v>
      </c>
      <c r="B3427" s="444" t="s">
        <v>7533</v>
      </c>
      <c r="C3427" s="445"/>
      <c r="D3427" s="446" t="s">
        <v>679</v>
      </c>
      <c r="E3427" s="446" t="s">
        <v>687</v>
      </c>
      <c r="F3427" s="446" t="s">
        <v>671</v>
      </c>
      <c r="G3427" s="447">
        <v>1</v>
      </c>
      <c r="H3427" s="448">
        <v>39.13</v>
      </c>
      <c r="I3427" s="447">
        <v>39.13</v>
      </c>
      <c r="J3427" s="460">
        <v>1</v>
      </c>
      <c r="K3427" s="448">
        <v>4.18</v>
      </c>
      <c r="L3427" s="448">
        <v>4.18</v>
      </c>
      <c r="M3427" s="448">
        <f t="shared" si="106"/>
        <v>-34.95</v>
      </c>
      <c r="N3427" s="448">
        <f t="shared" si="107"/>
        <v>-89.32</v>
      </c>
      <c r="O3427" s="461"/>
    </row>
    <row r="3428" s="419" customFormat="1" customHeight="1" spans="1:15">
      <c r="A3428" s="443" t="s">
        <v>7534</v>
      </c>
      <c r="B3428" s="444" t="s">
        <v>7535</v>
      </c>
      <c r="C3428" s="445"/>
      <c r="D3428" s="446" t="s">
        <v>679</v>
      </c>
      <c r="E3428" s="446" t="s">
        <v>687</v>
      </c>
      <c r="F3428" s="446" t="s">
        <v>671</v>
      </c>
      <c r="G3428" s="447">
        <v>1</v>
      </c>
      <c r="H3428" s="448">
        <v>2</v>
      </c>
      <c r="I3428" s="447">
        <v>2</v>
      </c>
      <c r="J3428" s="460">
        <v>1</v>
      </c>
      <c r="K3428" s="448">
        <v>0.21</v>
      </c>
      <c r="L3428" s="448">
        <v>0.21</v>
      </c>
      <c r="M3428" s="448">
        <f t="shared" si="106"/>
        <v>-1.79</v>
      </c>
      <c r="N3428" s="448">
        <f t="shared" si="107"/>
        <v>-89.5</v>
      </c>
      <c r="O3428" s="461"/>
    </row>
    <row r="3429" s="419" customFormat="1" customHeight="1" spans="1:15">
      <c r="A3429" s="443" t="s">
        <v>7536</v>
      </c>
      <c r="B3429" s="444" t="s">
        <v>7537</v>
      </c>
      <c r="C3429" s="445"/>
      <c r="D3429" s="446" t="s">
        <v>679</v>
      </c>
      <c r="E3429" s="446" t="s">
        <v>687</v>
      </c>
      <c r="F3429" s="446" t="s">
        <v>671</v>
      </c>
      <c r="G3429" s="447">
        <v>5</v>
      </c>
      <c r="H3429" s="448">
        <v>6.8</v>
      </c>
      <c r="I3429" s="447">
        <v>33.98</v>
      </c>
      <c r="J3429" s="460">
        <v>5</v>
      </c>
      <c r="K3429" s="448">
        <v>0.73</v>
      </c>
      <c r="L3429" s="448">
        <v>3.65</v>
      </c>
      <c r="M3429" s="448">
        <f t="shared" si="106"/>
        <v>-30.33</v>
      </c>
      <c r="N3429" s="448">
        <f t="shared" si="107"/>
        <v>-89.26</v>
      </c>
      <c r="O3429" s="461"/>
    </row>
    <row r="3430" s="419" customFormat="1" customHeight="1" spans="1:15">
      <c r="A3430" s="443" t="s">
        <v>7538</v>
      </c>
      <c r="B3430" s="444" t="s">
        <v>7539</v>
      </c>
      <c r="C3430" s="445"/>
      <c r="D3430" s="446" t="s">
        <v>679</v>
      </c>
      <c r="E3430" s="446" t="s">
        <v>687</v>
      </c>
      <c r="F3430" s="446" t="s">
        <v>671</v>
      </c>
      <c r="G3430" s="447">
        <v>14</v>
      </c>
      <c r="H3430" s="448">
        <v>2.57</v>
      </c>
      <c r="I3430" s="447">
        <v>35.92</v>
      </c>
      <c r="J3430" s="460">
        <v>14</v>
      </c>
      <c r="K3430" s="448">
        <v>0.27</v>
      </c>
      <c r="L3430" s="448">
        <v>3.78</v>
      </c>
      <c r="M3430" s="448">
        <f t="shared" si="106"/>
        <v>-32.14</v>
      </c>
      <c r="N3430" s="448">
        <f t="shared" si="107"/>
        <v>-89.48</v>
      </c>
      <c r="O3430" s="461"/>
    </row>
    <row r="3431" s="419" customFormat="1" customHeight="1" spans="1:15">
      <c r="A3431" s="443" t="s">
        <v>7540</v>
      </c>
      <c r="B3431" s="444" t="s">
        <v>7541</v>
      </c>
      <c r="C3431" s="445"/>
      <c r="D3431" s="446" t="s">
        <v>679</v>
      </c>
      <c r="E3431" s="446" t="s">
        <v>687</v>
      </c>
      <c r="F3431" s="446" t="s">
        <v>671</v>
      </c>
      <c r="G3431" s="447">
        <v>25</v>
      </c>
      <c r="H3431" s="448">
        <v>9.56</v>
      </c>
      <c r="I3431" s="447">
        <v>238.98</v>
      </c>
      <c r="J3431" s="460">
        <v>25</v>
      </c>
      <c r="K3431" s="448">
        <v>1.02</v>
      </c>
      <c r="L3431" s="448">
        <v>25.5</v>
      </c>
      <c r="M3431" s="448">
        <f t="shared" si="106"/>
        <v>-213.48</v>
      </c>
      <c r="N3431" s="448">
        <f t="shared" si="107"/>
        <v>-89.33</v>
      </c>
      <c r="O3431" s="461"/>
    </row>
    <row r="3432" s="419" customFormat="1" customHeight="1" spans="1:15">
      <c r="A3432" s="443" t="s">
        <v>7542</v>
      </c>
      <c r="B3432" s="444" t="s">
        <v>7543</v>
      </c>
      <c r="C3432" s="445"/>
      <c r="D3432" s="446" t="s">
        <v>679</v>
      </c>
      <c r="E3432" s="446" t="s">
        <v>687</v>
      </c>
      <c r="F3432" s="446" t="s">
        <v>671</v>
      </c>
      <c r="G3432" s="447">
        <v>8</v>
      </c>
      <c r="H3432" s="448">
        <v>10.65</v>
      </c>
      <c r="I3432" s="447">
        <v>85.17</v>
      </c>
      <c r="J3432" s="460">
        <v>8</v>
      </c>
      <c r="K3432" s="448">
        <v>1.14</v>
      </c>
      <c r="L3432" s="448">
        <v>9.12</v>
      </c>
      <c r="M3432" s="448">
        <f t="shared" si="106"/>
        <v>-76.05</v>
      </c>
      <c r="N3432" s="448">
        <f t="shared" si="107"/>
        <v>-89.29</v>
      </c>
      <c r="O3432" s="461"/>
    </row>
    <row r="3433" s="419" customFormat="1" customHeight="1" spans="1:15">
      <c r="A3433" s="443" t="s">
        <v>7544</v>
      </c>
      <c r="B3433" s="444" t="s">
        <v>7545</v>
      </c>
      <c r="C3433" s="445"/>
      <c r="D3433" s="446" t="s">
        <v>695</v>
      </c>
      <c r="E3433" s="446" t="s">
        <v>689</v>
      </c>
      <c r="F3433" s="446" t="s">
        <v>671</v>
      </c>
      <c r="G3433" s="447">
        <v>34</v>
      </c>
      <c r="H3433" s="448">
        <v>205.7</v>
      </c>
      <c r="I3433" s="447">
        <v>6993.92</v>
      </c>
      <c r="J3433" s="460">
        <v>34</v>
      </c>
      <c r="K3433" s="448">
        <v>34.49</v>
      </c>
      <c r="L3433" s="448">
        <v>1172.66</v>
      </c>
      <c r="M3433" s="448">
        <f t="shared" si="106"/>
        <v>-5821.26</v>
      </c>
      <c r="N3433" s="448">
        <f t="shared" si="107"/>
        <v>-83.23</v>
      </c>
      <c r="O3433" s="461"/>
    </row>
    <row r="3434" s="419" customFormat="1" customHeight="1" spans="1:15">
      <c r="A3434" s="443" t="s">
        <v>7546</v>
      </c>
      <c r="B3434" s="444" t="s">
        <v>7547</v>
      </c>
      <c r="C3434" s="445"/>
      <c r="D3434" s="446" t="s">
        <v>684</v>
      </c>
      <c r="E3434" s="446" t="s">
        <v>689</v>
      </c>
      <c r="F3434" s="446" t="s">
        <v>671</v>
      </c>
      <c r="G3434" s="447">
        <v>4</v>
      </c>
      <c r="H3434" s="448">
        <v>59.83</v>
      </c>
      <c r="I3434" s="447">
        <v>239.32</v>
      </c>
      <c r="J3434" s="460">
        <v>4</v>
      </c>
      <c r="K3434" s="448">
        <v>10.03</v>
      </c>
      <c r="L3434" s="448">
        <v>40.12</v>
      </c>
      <c r="M3434" s="448">
        <f t="shared" si="106"/>
        <v>-199.2</v>
      </c>
      <c r="N3434" s="448">
        <f t="shared" si="107"/>
        <v>-83.24</v>
      </c>
      <c r="O3434" s="461"/>
    </row>
    <row r="3435" s="419" customFormat="1" customHeight="1" spans="1:15">
      <c r="A3435" s="443" t="s">
        <v>7548</v>
      </c>
      <c r="B3435" s="444" t="s">
        <v>7549</v>
      </c>
      <c r="C3435" s="445"/>
      <c r="D3435" s="446" t="s">
        <v>684</v>
      </c>
      <c r="E3435" s="446" t="s">
        <v>689</v>
      </c>
      <c r="F3435" s="446" t="s">
        <v>671</v>
      </c>
      <c r="G3435" s="447">
        <v>5</v>
      </c>
      <c r="H3435" s="448">
        <v>380.34</v>
      </c>
      <c r="I3435" s="447">
        <v>1901.71</v>
      </c>
      <c r="J3435" s="460">
        <v>5</v>
      </c>
      <c r="K3435" s="448">
        <v>63.78</v>
      </c>
      <c r="L3435" s="448">
        <v>318.9</v>
      </c>
      <c r="M3435" s="448">
        <f t="shared" si="106"/>
        <v>-1582.81</v>
      </c>
      <c r="N3435" s="448">
        <f t="shared" si="107"/>
        <v>-83.23</v>
      </c>
      <c r="O3435" s="461"/>
    </row>
    <row r="3436" s="419" customFormat="1" customHeight="1" spans="1:15">
      <c r="A3436" s="443" t="s">
        <v>7550</v>
      </c>
      <c r="B3436" s="444" t="s">
        <v>7551</v>
      </c>
      <c r="C3436" s="445"/>
      <c r="D3436" s="446" t="s">
        <v>684</v>
      </c>
      <c r="E3436" s="446" t="s">
        <v>142</v>
      </c>
      <c r="F3436" s="446" t="s">
        <v>671</v>
      </c>
      <c r="G3436" s="447">
        <v>7</v>
      </c>
      <c r="H3436" s="448">
        <v>46.23</v>
      </c>
      <c r="I3436" s="447">
        <v>323.6</v>
      </c>
      <c r="J3436" s="460">
        <v>7</v>
      </c>
      <c r="K3436" s="448">
        <v>8.1</v>
      </c>
      <c r="L3436" s="448">
        <v>56.7</v>
      </c>
      <c r="M3436" s="448">
        <f t="shared" si="106"/>
        <v>-266.9</v>
      </c>
      <c r="N3436" s="448">
        <f t="shared" si="107"/>
        <v>-82.48</v>
      </c>
      <c r="O3436" s="461"/>
    </row>
    <row r="3437" s="419" customFormat="1" customHeight="1" spans="1:15">
      <c r="A3437" s="443" t="s">
        <v>7552</v>
      </c>
      <c r="B3437" s="444" t="s">
        <v>7553</v>
      </c>
      <c r="C3437" s="445"/>
      <c r="D3437" s="446" t="s">
        <v>679</v>
      </c>
      <c r="E3437" s="446" t="s">
        <v>142</v>
      </c>
      <c r="F3437" s="446" t="s">
        <v>671</v>
      </c>
      <c r="G3437" s="447">
        <v>1</v>
      </c>
      <c r="H3437" s="448">
        <v>64.1</v>
      </c>
      <c r="I3437" s="447">
        <v>64.1</v>
      </c>
      <c r="J3437" s="460">
        <v>1</v>
      </c>
      <c r="K3437" s="448">
        <v>11.23</v>
      </c>
      <c r="L3437" s="448">
        <v>11.23</v>
      </c>
      <c r="M3437" s="448">
        <f t="shared" si="106"/>
        <v>-52.87</v>
      </c>
      <c r="N3437" s="448">
        <f t="shared" si="107"/>
        <v>-82.48</v>
      </c>
      <c r="O3437" s="461"/>
    </row>
    <row r="3438" s="419" customFormat="1" customHeight="1" spans="1:15">
      <c r="A3438" s="443" t="s">
        <v>7554</v>
      </c>
      <c r="B3438" s="444" t="s">
        <v>7555</v>
      </c>
      <c r="C3438" s="445"/>
      <c r="D3438" s="446" t="s">
        <v>679</v>
      </c>
      <c r="E3438" s="446" t="s">
        <v>667</v>
      </c>
      <c r="F3438" s="446" t="s">
        <v>671</v>
      </c>
      <c r="G3438" s="447">
        <v>2</v>
      </c>
      <c r="H3438" s="448">
        <v>57.07</v>
      </c>
      <c r="I3438" s="447">
        <v>114.13</v>
      </c>
      <c r="J3438" s="460">
        <v>2</v>
      </c>
      <c r="K3438" s="448">
        <v>19.97</v>
      </c>
      <c r="L3438" s="448">
        <v>39.94</v>
      </c>
      <c r="M3438" s="448">
        <f t="shared" si="106"/>
        <v>-74.19</v>
      </c>
      <c r="N3438" s="448">
        <f t="shared" si="107"/>
        <v>-65</v>
      </c>
      <c r="O3438" s="461"/>
    </row>
    <row r="3439" s="419" customFormat="1" customHeight="1" spans="1:15">
      <c r="A3439" s="443" t="s">
        <v>7556</v>
      </c>
      <c r="B3439" s="444" t="s">
        <v>7557</v>
      </c>
      <c r="C3439" s="445"/>
      <c r="D3439" s="446" t="s">
        <v>679</v>
      </c>
      <c r="E3439" s="446" t="s">
        <v>667</v>
      </c>
      <c r="F3439" s="446" t="s">
        <v>671</v>
      </c>
      <c r="G3439" s="447">
        <v>10</v>
      </c>
      <c r="H3439" s="448">
        <v>113.94</v>
      </c>
      <c r="I3439" s="447">
        <v>1139.37</v>
      </c>
      <c r="J3439" s="460">
        <v>10</v>
      </c>
      <c r="K3439" s="448">
        <v>39.88</v>
      </c>
      <c r="L3439" s="448">
        <v>398.8</v>
      </c>
      <c r="M3439" s="448">
        <f t="shared" si="106"/>
        <v>-740.57</v>
      </c>
      <c r="N3439" s="448">
        <f t="shared" si="107"/>
        <v>-65</v>
      </c>
      <c r="O3439" s="461"/>
    </row>
    <row r="3440" s="419" customFormat="1" customHeight="1" spans="1:15">
      <c r="A3440" s="443" t="s">
        <v>7558</v>
      </c>
      <c r="B3440" s="444" t="s">
        <v>7559</v>
      </c>
      <c r="C3440" s="445"/>
      <c r="D3440" s="446" t="s">
        <v>3127</v>
      </c>
      <c r="E3440" s="446" t="s">
        <v>142</v>
      </c>
      <c r="F3440" s="446" t="s">
        <v>671</v>
      </c>
      <c r="G3440" s="447">
        <v>5</v>
      </c>
      <c r="H3440" s="448">
        <v>11.97</v>
      </c>
      <c r="I3440" s="447">
        <v>59.83</v>
      </c>
      <c r="J3440" s="460">
        <v>5</v>
      </c>
      <c r="K3440" s="448">
        <v>2.1</v>
      </c>
      <c r="L3440" s="448">
        <v>10.5</v>
      </c>
      <c r="M3440" s="448">
        <f t="shared" si="106"/>
        <v>-49.33</v>
      </c>
      <c r="N3440" s="448">
        <f t="shared" si="107"/>
        <v>-82.45</v>
      </c>
      <c r="O3440" s="461"/>
    </row>
    <row r="3441" s="419" customFormat="1" customHeight="1" spans="1:15">
      <c r="A3441" s="443" t="s">
        <v>7560</v>
      </c>
      <c r="B3441" s="444" t="s">
        <v>7561</v>
      </c>
      <c r="C3441" s="445"/>
      <c r="D3441" s="446" t="s">
        <v>679</v>
      </c>
      <c r="E3441" s="446" t="s">
        <v>142</v>
      </c>
      <c r="F3441" s="446" t="s">
        <v>671</v>
      </c>
      <c r="G3441" s="447">
        <v>1</v>
      </c>
      <c r="H3441" s="448">
        <v>2067.52</v>
      </c>
      <c r="I3441" s="447">
        <v>2067.52</v>
      </c>
      <c r="J3441" s="460">
        <v>1</v>
      </c>
      <c r="K3441" s="448">
        <v>362.23</v>
      </c>
      <c r="L3441" s="448">
        <v>362.23</v>
      </c>
      <c r="M3441" s="448">
        <f t="shared" si="106"/>
        <v>-1705.29</v>
      </c>
      <c r="N3441" s="448">
        <f t="shared" si="107"/>
        <v>-82.48</v>
      </c>
      <c r="O3441" s="461"/>
    </row>
    <row r="3442" s="419" customFormat="1" customHeight="1" spans="1:15">
      <c r="A3442" s="443" t="s">
        <v>7562</v>
      </c>
      <c r="B3442" s="444" t="s">
        <v>7563</v>
      </c>
      <c r="C3442" s="445"/>
      <c r="D3442" s="446" t="s">
        <v>679</v>
      </c>
      <c r="E3442" s="446" t="s">
        <v>142</v>
      </c>
      <c r="F3442" s="446" t="s">
        <v>671</v>
      </c>
      <c r="G3442" s="447">
        <v>3</v>
      </c>
      <c r="H3442" s="448">
        <v>1153.84</v>
      </c>
      <c r="I3442" s="447">
        <v>3461.53</v>
      </c>
      <c r="J3442" s="460">
        <v>3</v>
      </c>
      <c r="K3442" s="448">
        <v>202.15</v>
      </c>
      <c r="L3442" s="448">
        <v>606.45</v>
      </c>
      <c r="M3442" s="448">
        <f t="shared" si="106"/>
        <v>-2855.08</v>
      </c>
      <c r="N3442" s="448">
        <f t="shared" si="107"/>
        <v>-82.48</v>
      </c>
      <c r="O3442" s="461"/>
    </row>
    <row r="3443" s="419" customFormat="1" customHeight="1" spans="1:15">
      <c r="A3443" s="443" t="s">
        <v>7564</v>
      </c>
      <c r="B3443" s="444" t="s">
        <v>7565</v>
      </c>
      <c r="C3443" s="445"/>
      <c r="D3443" s="446" t="s">
        <v>679</v>
      </c>
      <c r="E3443" s="446" t="s">
        <v>142</v>
      </c>
      <c r="F3443" s="446" t="s">
        <v>671</v>
      </c>
      <c r="G3443" s="447">
        <v>5</v>
      </c>
      <c r="H3443" s="448">
        <v>297.62</v>
      </c>
      <c r="I3443" s="447">
        <v>1488.08</v>
      </c>
      <c r="J3443" s="460">
        <v>5</v>
      </c>
      <c r="K3443" s="448">
        <v>52.14</v>
      </c>
      <c r="L3443" s="448">
        <v>260.7</v>
      </c>
      <c r="M3443" s="448">
        <f t="shared" si="106"/>
        <v>-1227.38</v>
      </c>
      <c r="N3443" s="448">
        <f t="shared" si="107"/>
        <v>-82.48</v>
      </c>
      <c r="O3443" s="461"/>
    </row>
    <row r="3444" s="419" customFormat="1" customHeight="1" spans="1:15">
      <c r="A3444" s="443" t="s">
        <v>7566</v>
      </c>
      <c r="B3444" s="444" t="s">
        <v>7567</v>
      </c>
      <c r="C3444" s="445"/>
      <c r="D3444" s="446" t="s">
        <v>679</v>
      </c>
      <c r="E3444" s="446" t="s">
        <v>142</v>
      </c>
      <c r="F3444" s="446" t="s">
        <v>671</v>
      </c>
      <c r="G3444" s="447">
        <v>14</v>
      </c>
      <c r="H3444" s="448">
        <v>6.27</v>
      </c>
      <c r="I3444" s="447">
        <v>87.81</v>
      </c>
      <c r="J3444" s="460">
        <v>14</v>
      </c>
      <c r="K3444" s="448">
        <v>1.1</v>
      </c>
      <c r="L3444" s="448">
        <v>15.4</v>
      </c>
      <c r="M3444" s="448">
        <f t="shared" si="106"/>
        <v>-72.41</v>
      </c>
      <c r="N3444" s="448">
        <f t="shared" si="107"/>
        <v>-82.46</v>
      </c>
      <c r="O3444" s="461"/>
    </row>
    <row r="3445" s="419" customFormat="1" customHeight="1" spans="1:15">
      <c r="A3445" s="443" t="s">
        <v>7568</v>
      </c>
      <c r="B3445" s="444" t="s">
        <v>7569</v>
      </c>
      <c r="C3445" s="445"/>
      <c r="D3445" s="446" t="s">
        <v>703</v>
      </c>
      <c r="E3445" s="446" t="s">
        <v>142</v>
      </c>
      <c r="F3445" s="446" t="s">
        <v>671</v>
      </c>
      <c r="G3445" s="447">
        <v>1</v>
      </c>
      <c r="H3445" s="448">
        <v>3247.86</v>
      </c>
      <c r="I3445" s="447">
        <v>3247.86</v>
      </c>
      <c r="J3445" s="460">
        <v>1</v>
      </c>
      <c r="K3445" s="448">
        <v>569.03</v>
      </c>
      <c r="L3445" s="448">
        <v>569.03</v>
      </c>
      <c r="M3445" s="448">
        <f t="shared" si="106"/>
        <v>-2678.83</v>
      </c>
      <c r="N3445" s="448">
        <f t="shared" si="107"/>
        <v>-82.48</v>
      </c>
      <c r="O3445" s="461"/>
    </row>
    <row r="3446" s="419" customFormat="1" customHeight="1" spans="1:15">
      <c r="A3446" s="443" t="s">
        <v>7570</v>
      </c>
      <c r="B3446" s="444" t="s">
        <v>7571</v>
      </c>
      <c r="C3446" s="445"/>
      <c r="D3446" s="446" t="s">
        <v>703</v>
      </c>
      <c r="E3446" s="446" t="s">
        <v>142</v>
      </c>
      <c r="F3446" s="446" t="s">
        <v>671</v>
      </c>
      <c r="G3446" s="447">
        <v>1</v>
      </c>
      <c r="H3446" s="448">
        <v>32905.98</v>
      </c>
      <c r="I3446" s="447">
        <v>32905.98</v>
      </c>
      <c r="J3446" s="460">
        <v>1</v>
      </c>
      <c r="K3446" s="448">
        <v>5765.13</v>
      </c>
      <c r="L3446" s="448">
        <v>5765.13</v>
      </c>
      <c r="M3446" s="448">
        <f t="shared" si="106"/>
        <v>-27140.85</v>
      </c>
      <c r="N3446" s="448">
        <f t="shared" si="107"/>
        <v>-82.48</v>
      </c>
      <c r="O3446" s="461"/>
    </row>
    <row r="3447" s="419" customFormat="1" customHeight="1" spans="1:15">
      <c r="A3447" s="443" t="s">
        <v>7572</v>
      </c>
      <c r="B3447" s="444" t="s">
        <v>7573</v>
      </c>
      <c r="C3447" s="445"/>
      <c r="D3447" s="446" t="s">
        <v>684</v>
      </c>
      <c r="E3447" s="446" t="s">
        <v>142</v>
      </c>
      <c r="F3447" s="446" t="s">
        <v>671</v>
      </c>
      <c r="G3447" s="447">
        <v>1</v>
      </c>
      <c r="H3447" s="448">
        <v>116.51</v>
      </c>
      <c r="I3447" s="447">
        <v>116.51</v>
      </c>
      <c r="J3447" s="460">
        <v>1</v>
      </c>
      <c r="K3447" s="448">
        <v>20.41</v>
      </c>
      <c r="L3447" s="448">
        <v>20.41</v>
      </c>
      <c r="M3447" s="448">
        <f t="shared" si="106"/>
        <v>-96.1</v>
      </c>
      <c r="N3447" s="448">
        <f t="shared" si="107"/>
        <v>-82.48</v>
      </c>
      <c r="O3447" s="461"/>
    </row>
    <row r="3448" s="419" customFormat="1" customHeight="1" spans="1:15">
      <c r="A3448" s="443" t="s">
        <v>7574</v>
      </c>
      <c r="B3448" s="444" t="s">
        <v>7575</v>
      </c>
      <c r="C3448" s="445"/>
      <c r="D3448" s="446" t="s">
        <v>679</v>
      </c>
      <c r="E3448" s="446" t="s">
        <v>142</v>
      </c>
      <c r="F3448" s="446" t="s">
        <v>671</v>
      </c>
      <c r="G3448" s="447">
        <v>4</v>
      </c>
      <c r="H3448" s="448">
        <v>38.84</v>
      </c>
      <c r="I3448" s="447">
        <v>155.35</v>
      </c>
      <c r="J3448" s="460">
        <v>4</v>
      </c>
      <c r="K3448" s="448">
        <v>6.8</v>
      </c>
      <c r="L3448" s="448">
        <v>27.2</v>
      </c>
      <c r="M3448" s="448">
        <f t="shared" si="106"/>
        <v>-128.15</v>
      </c>
      <c r="N3448" s="448">
        <f t="shared" si="107"/>
        <v>-82.49</v>
      </c>
      <c r="O3448" s="461"/>
    </row>
    <row r="3449" s="419" customFormat="1" customHeight="1" spans="1:15">
      <c r="A3449" s="443" t="s">
        <v>7576</v>
      </c>
      <c r="B3449" s="444" t="s">
        <v>7577</v>
      </c>
      <c r="C3449" s="445"/>
      <c r="D3449" s="446" t="s">
        <v>679</v>
      </c>
      <c r="E3449" s="446" t="s">
        <v>142</v>
      </c>
      <c r="F3449" s="446" t="s">
        <v>671</v>
      </c>
      <c r="G3449" s="447">
        <v>2</v>
      </c>
      <c r="H3449" s="448">
        <v>19.41</v>
      </c>
      <c r="I3449" s="447">
        <v>38.82</v>
      </c>
      <c r="J3449" s="460">
        <v>2</v>
      </c>
      <c r="K3449" s="448">
        <v>3.4</v>
      </c>
      <c r="L3449" s="448">
        <v>6.8</v>
      </c>
      <c r="M3449" s="448">
        <f t="shared" si="106"/>
        <v>-32.02</v>
      </c>
      <c r="N3449" s="448">
        <f t="shared" si="107"/>
        <v>-82.48</v>
      </c>
      <c r="O3449" s="461"/>
    </row>
    <row r="3450" s="419" customFormat="1" customHeight="1" spans="1:15">
      <c r="A3450" s="443" t="s">
        <v>7578</v>
      </c>
      <c r="B3450" s="444" t="s">
        <v>7579</v>
      </c>
      <c r="C3450" s="445"/>
      <c r="D3450" s="446" t="s">
        <v>679</v>
      </c>
      <c r="E3450" s="446" t="s">
        <v>142</v>
      </c>
      <c r="F3450" s="446" t="s">
        <v>671</v>
      </c>
      <c r="G3450" s="447">
        <v>26</v>
      </c>
      <c r="H3450" s="448">
        <v>17.48</v>
      </c>
      <c r="I3450" s="447">
        <v>454.35</v>
      </c>
      <c r="J3450" s="460">
        <v>26</v>
      </c>
      <c r="K3450" s="448">
        <v>3.06</v>
      </c>
      <c r="L3450" s="448">
        <v>79.56</v>
      </c>
      <c r="M3450" s="448">
        <f t="shared" si="106"/>
        <v>-374.79</v>
      </c>
      <c r="N3450" s="448">
        <f t="shared" si="107"/>
        <v>-82.49</v>
      </c>
      <c r="O3450" s="461"/>
    </row>
    <row r="3451" s="419" customFormat="1" customHeight="1" spans="1:15">
      <c r="A3451" s="443" t="s">
        <v>7580</v>
      </c>
      <c r="B3451" s="444" t="s">
        <v>7581</v>
      </c>
      <c r="C3451" s="445"/>
      <c r="D3451" s="446" t="s">
        <v>679</v>
      </c>
      <c r="E3451" s="446" t="s">
        <v>682</v>
      </c>
      <c r="F3451" s="446" t="s">
        <v>671</v>
      </c>
      <c r="G3451" s="447">
        <v>22</v>
      </c>
      <c r="H3451" s="448">
        <v>11.65</v>
      </c>
      <c r="I3451" s="447">
        <v>256.31</v>
      </c>
      <c r="J3451" s="460">
        <v>22</v>
      </c>
      <c r="K3451" s="448">
        <v>1.34</v>
      </c>
      <c r="L3451" s="448">
        <v>29.48</v>
      </c>
      <c r="M3451" s="448">
        <f t="shared" si="106"/>
        <v>-226.83</v>
      </c>
      <c r="N3451" s="448">
        <f t="shared" si="107"/>
        <v>-88.5</v>
      </c>
      <c r="O3451" s="461"/>
    </row>
    <row r="3452" s="419" customFormat="1" customHeight="1" spans="1:15">
      <c r="A3452" s="443" t="s">
        <v>7582</v>
      </c>
      <c r="B3452" s="444" t="s">
        <v>7583</v>
      </c>
      <c r="C3452" s="445"/>
      <c r="D3452" s="446" t="s">
        <v>698</v>
      </c>
      <c r="E3452" s="446" t="s">
        <v>682</v>
      </c>
      <c r="F3452" s="446" t="s">
        <v>671</v>
      </c>
      <c r="G3452" s="447">
        <v>3</v>
      </c>
      <c r="H3452" s="448">
        <v>2547.01</v>
      </c>
      <c r="I3452" s="447">
        <v>7641.02</v>
      </c>
      <c r="J3452" s="460">
        <v>3</v>
      </c>
      <c r="K3452" s="448">
        <v>292.4</v>
      </c>
      <c r="L3452" s="448">
        <v>877.2</v>
      </c>
      <c r="M3452" s="448">
        <f t="shared" si="106"/>
        <v>-6763.82</v>
      </c>
      <c r="N3452" s="448">
        <f t="shared" si="107"/>
        <v>-88.52</v>
      </c>
      <c r="O3452" s="461"/>
    </row>
    <row r="3453" s="419" customFormat="1" customHeight="1" spans="1:15">
      <c r="A3453" s="443" t="s">
        <v>7584</v>
      </c>
      <c r="B3453" s="444" t="s">
        <v>7585</v>
      </c>
      <c r="C3453" s="445"/>
      <c r="D3453" s="446" t="s">
        <v>679</v>
      </c>
      <c r="E3453" s="446" t="s">
        <v>682</v>
      </c>
      <c r="F3453" s="446" t="s">
        <v>671</v>
      </c>
      <c r="G3453" s="447">
        <v>1</v>
      </c>
      <c r="H3453" s="448">
        <v>811.96</v>
      </c>
      <c r="I3453" s="447">
        <v>811.96</v>
      </c>
      <c r="J3453" s="460">
        <v>1</v>
      </c>
      <c r="K3453" s="448">
        <v>93.21</v>
      </c>
      <c r="L3453" s="448">
        <v>93.21</v>
      </c>
      <c r="M3453" s="448">
        <f t="shared" si="106"/>
        <v>-718.75</v>
      </c>
      <c r="N3453" s="448">
        <f t="shared" si="107"/>
        <v>-88.52</v>
      </c>
      <c r="O3453" s="461"/>
    </row>
    <row r="3454" s="419" customFormat="1" customHeight="1" spans="1:15">
      <c r="A3454" s="443" t="s">
        <v>7586</v>
      </c>
      <c r="B3454" s="444" t="s">
        <v>7587</v>
      </c>
      <c r="C3454" s="445"/>
      <c r="D3454" s="446" t="s">
        <v>703</v>
      </c>
      <c r="E3454" s="446" t="s">
        <v>682</v>
      </c>
      <c r="F3454" s="446" t="s">
        <v>671</v>
      </c>
      <c r="G3454" s="447">
        <v>1</v>
      </c>
      <c r="H3454" s="448">
        <v>600</v>
      </c>
      <c r="I3454" s="447">
        <v>600</v>
      </c>
      <c r="J3454" s="460">
        <v>1</v>
      </c>
      <c r="K3454" s="448">
        <v>68.88</v>
      </c>
      <c r="L3454" s="448">
        <v>68.88</v>
      </c>
      <c r="M3454" s="448">
        <f t="shared" si="106"/>
        <v>-531.12</v>
      </c>
      <c r="N3454" s="448">
        <f t="shared" si="107"/>
        <v>-88.52</v>
      </c>
      <c r="O3454" s="461"/>
    </row>
    <row r="3455" s="419" customFormat="1" customHeight="1" spans="1:15">
      <c r="A3455" s="443" t="s">
        <v>7588</v>
      </c>
      <c r="B3455" s="444" t="s">
        <v>7589</v>
      </c>
      <c r="C3455" s="445"/>
      <c r="D3455" s="446" t="s">
        <v>703</v>
      </c>
      <c r="E3455" s="446" t="s">
        <v>682</v>
      </c>
      <c r="F3455" s="446" t="s">
        <v>671</v>
      </c>
      <c r="G3455" s="447">
        <v>1</v>
      </c>
      <c r="H3455" s="448">
        <v>800</v>
      </c>
      <c r="I3455" s="447">
        <v>800</v>
      </c>
      <c r="J3455" s="460">
        <v>1</v>
      </c>
      <c r="K3455" s="448">
        <v>91.84</v>
      </c>
      <c r="L3455" s="448">
        <v>91.84</v>
      </c>
      <c r="M3455" s="448">
        <f t="shared" si="106"/>
        <v>-708.16</v>
      </c>
      <c r="N3455" s="448">
        <f t="shared" si="107"/>
        <v>-88.52</v>
      </c>
      <c r="O3455" s="461"/>
    </row>
    <row r="3456" s="419" customFormat="1" customHeight="1" spans="1:15">
      <c r="A3456" s="443" t="s">
        <v>7590</v>
      </c>
      <c r="B3456" s="444" t="s">
        <v>7591</v>
      </c>
      <c r="C3456" s="445"/>
      <c r="D3456" s="446" t="s">
        <v>679</v>
      </c>
      <c r="E3456" s="446" t="s">
        <v>682</v>
      </c>
      <c r="F3456" s="446" t="s">
        <v>671</v>
      </c>
      <c r="G3456" s="447">
        <v>1</v>
      </c>
      <c r="H3456" s="448">
        <v>29.91</v>
      </c>
      <c r="I3456" s="447">
        <v>29.91</v>
      </c>
      <c r="J3456" s="460">
        <v>1</v>
      </c>
      <c r="K3456" s="448">
        <v>1.72</v>
      </c>
      <c r="L3456" s="448">
        <v>1.72</v>
      </c>
      <c r="M3456" s="448">
        <f t="shared" si="106"/>
        <v>-28.19</v>
      </c>
      <c r="N3456" s="448">
        <f t="shared" si="107"/>
        <v>-94.25</v>
      </c>
      <c r="O3456" s="461"/>
    </row>
    <row r="3457" s="419" customFormat="1" customHeight="1" spans="1:15">
      <c r="A3457" s="443" t="s">
        <v>7592</v>
      </c>
      <c r="B3457" s="444" t="s">
        <v>7593</v>
      </c>
      <c r="C3457" s="445"/>
      <c r="D3457" s="446" t="s">
        <v>679</v>
      </c>
      <c r="E3457" s="446" t="s">
        <v>682</v>
      </c>
      <c r="F3457" s="446" t="s">
        <v>671</v>
      </c>
      <c r="G3457" s="447">
        <v>2</v>
      </c>
      <c r="H3457" s="448">
        <v>38.79</v>
      </c>
      <c r="I3457" s="447">
        <v>77.58</v>
      </c>
      <c r="J3457" s="460">
        <v>2</v>
      </c>
      <c r="K3457" s="448">
        <v>4.45</v>
      </c>
      <c r="L3457" s="448">
        <v>8.9</v>
      </c>
      <c r="M3457" s="448">
        <f t="shared" si="106"/>
        <v>-68.68</v>
      </c>
      <c r="N3457" s="448">
        <f t="shared" si="107"/>
        <v>-88.53</v>
      </c>
      <c r="O3457" s="461"/>
    </row>
    <row r="3458" s="419" customFormat="1" customHeight="1" spans="1:15">
      <c r="A3458" s="443" t="s">
        <v>7594</v>
      </c>
      <c r="B3458" s="444" t="s">
        <v>7595</v>
      </c>
      <c r="C3458" s="445"/>
      <c r="D3458" s="446" t="s">
        <v>1934</v>
      </c>
      <c r="E3458" s="446" t="s">
        <v>667</v>
      </c>
      <c r="F3458" s="446" t="s">
        <v>671</v>
      </c>
      <c r="G3458" s="447">
        <v>4</v>
      </c>
      <c r="H3458" s="448">
        <v>61.95</v>
      </c>
      <c r="I3458" s="447">
        <v>247.79</v>
      </c>
      <c r="J3458" s="460">
        <v>4</v>
      </c>
      <c r="K3458" s="448">
        <v>21.68</v>
      </c>
      <c r="L3458" s="448">
        <v>86.72</v>
      </c>
      <c r="M3458" s="448">
        <f t="shared" si="106"/>
        <v>-161.07</v>
      </c>
      <c r="N3458" s="448">
        <f t="shared" si="107"/>
        <v>-65</v>
      </c>
      <c r="O3458" s="461"/>
    </row>
    <row r="3459" s="419" customFormat="1" customHeight="1" spans="1:15">
      <c r="A3459" s="443" t="s">
        <v>7596</v>
      </c>
      <c r="B3459" s="444" t="s">
        <v>7597</v>
      </c>
      <c r="C3459" s="445"/>
      <c r="D3459" s="446" t="s">
        <v>2985</v>
      </c>
      <c r="E3459" s="446" t="s">
        <v>682</v>
      </c>
      <c r="F3459" s="446" t="s">
        <v>671</v>
      </c>
      <c r="G3459" s="447">
        <v>1</v>
      </c>
      <c r="H3459" s="448">
        <v>1407.15</v>
      </c>
      <c r="I3459" s="447">
        <v>1407.15</v>
      </c>
      <c r="J3459" s="460">
        <v>1</v>
      </c>
      <c r="K3459" s="448">
        <v>161.54</v>
      </c>
      <c r="L3459" s="448">
        <v>161.54</v>
      </c>
      <c r="M3459" s="448">
        <f t="shared" si="106"/>
        <v>-1245.61</v>
      </c>
      <c r="N3459" s="448">
        <f t="shared" si="107"/>
        <v>-88.52</v>
      </c>
      <c r="O3459" s="461"/>
    </row>
    <row r="3460" s="419" customFormat="1" customHeight="1" spans="1:15">
      <c r="A3460" s="443" t="s">
        <v>7598</v>
      </c>
      <c r="B3460" s="444" t="s">
        <v>7599</v>
      </c>
      <c r="C3460" s="445"/>
      <c r="D3460" s="446" t="s">
        <v>679</v>
      </c>
      <c r="E3460" s="446" t="s">
        <v>682</v>
      </c>
      <c r="F3460" s="446" t="s">
        <v>671</v>
      </c>
      <c r="G3460" s="447">
        <v>60</v>
      </c>
      <c r="H3460" s="448">
        <v>0.86</v>
      </c>
      <c r="I3460" s="447">
        <v>51.3</v>
      </c>
      <c r="J3460" s="460">
        <v>60</v>
      </c>
      <c r="K3460" s="448">
        <v>0.05</v>
      </c>
      <c r="L3460" s="448">
        <v>3</v>
      </c>
      <c r="M3460" s="448">
        <f t="shared" si="106"/>
        <v>-48.3</v>
      </c>
      <c r="N3460" s="448">
        <f t="shared" si="107"/>
        <v>-94.15</v>
      </c>
      <c r="O3460" s="461"/>
    </row>
    <row r="3461" s="419" customFormat="1" customHeight="1" spans="1:15">
      <c r="A3461" s="443" t="s">
        <v>7600</v>
      </c>
      <c r="B3461" s="444" t="s">
        <v>7601</v>
      </c>
      <c r="C3461" s="445"/>
      <c r="D3461" s="446" t="s">
        <v>679</v>
      </c>
      <c r="E3461" s="446" t="s">
        <v>682</v>
      </c>
      <c r="F3461" s="446" t="s">
        <v>671</v>
      </c>
      <c r="G3461" s="447">
        <v>12</v>
      </c>
      <c r="H3461" s="448">
        <v>0.96</v>
      </c>
      <c r="I3461" s="447">
        <v>11.46</v>
      </c>
      <c r="J3461" s="460">
        <v>12</v>
      </c>
      <c r="K3461" s="448">
        <v>0.06</v>
      </c>
      <c r="L3461" s="448">
        <v>0.72</v>
      </c>
      <c r="M3461" s="448">
        <f t="shared" si="106"/>
        <v>-10.74</v>
      </c>
      <c r="N3461" s="448">
        <f t="shared" si="107"/>
        <v>-93.72</v>
      </c>
      <c r="O3461" s="461"/>
    </row>
    <row r="3462" s="419" customFormat="1" customHeight="1" spans="1:15">
      <c r="A3462" s="443" t="s">
        <v>7602</v>
      </c>
      <c r="B3462" s="444" t="s">
        <v>7603</v>
      </c>
      <c r="C3462" s="445"/>
      <c r="D3462" s="446" t="s">
        <v>679</v>
      </c>
      <c r="E3462" s="446" t="s">
        <v>682</v>
      </c>
      <c r="F3462" s="446" t="s">
        <v>671</v>
      </c>
      <c r="G3462" s="447">
        <v>16</v>
      </c>
      <c r="H3462" s="448">
        <v>5.98</v>
      </c>
      <c r="I3462" s="447">
        <v>95.73</v>
      </c>
      <c r="J3462" s="460">
        <v>16</v>
      </c>
      <c r="K3462" s="448">
        <v>0.34</v>
      </c>
      <c r="L3462" s="448">
        <v>5.44</v>
      </c>
      <c r="M3462" s="448">
        <f t="shared" si="106"/>
        <v>-90.29</v>
      </c>
      <c r="N3462" s="448">
        <f t="shared" si="107"/>
        <v>-94.32</v>
      </c>
      <c r="O3462" s="461"/>
    </row>
    <row r="3463" s="419" customFormat="1" customHeight="1" spans="1:15">
      <c r="A3463" s="443" t="s">
        <v>7604</v>
      </c>
      <c r="B3463" s="444" t="s">
        <v>7605</v>
      </c>
      <c r="C3463" s="445"/>
      <c r="D3463" s="446" t="s">
        <v>679</v>
      </c>
      <c r="E3463" s="446" t="s">
        <v>682</v>
      </c>
      <c r="F3463" s="446" t="s">
        <v>671</v>
      </c>
      <c r="G3463" s="447">
        <v>20</v>
      </c>
      <c r="H3463" s="448">
        <v>2.05</v>
      </c>
      <c r="I3463" s="447">
        <v>41</v>
      </c>
      <c r="J3463" s="460">
        <v>20</v>
      </c>
      <c r="K3463" s="448">
        <v>0.12</v>
      </c>
      <c r="L3463" s="448">
        <v>2.4</v>
      </c>
      <c r="M3463" s="448">
        <f t="shared" si="106"/>
        <v>-38.6</v>
      </c>
      <c r="N3463" s="448">
        <f t="shared" si="107"/>
        <v>-94.15</v>
      </c>
      <c r="O3463" s="461"/>
    </row>
    <row r="3464" s="419" customFormat="1" customHeight="1" spans="1:15">
      <c r="A3464" s="443" t="s">
        <v>7606</v>
      </c>
      <c r="B3464" s="444" t="s">
        <v>7607</v>
      </c>
      <c r="C3464" s="445"/>
      <c r="D3464" s="446" t="s">
        <v>679</v>
      </c>
      <c r="E3464" s="446" t="s">
        <v>682</v>
      </c>
      <c r="F3464" s="446" t="s">
        <v>671</v>
      </c>
      <c r="G3464" s="447">
        <v>20</v>
      </c>
      <c r="H3464" s="448">
        <v>6.84</v>
      </c>
      <c r="I3464" s="447">
        <v>136.75</v>
      </c>
      <c r="J3464" s="460">
        <v>20</v>
      </c>
      <c r="K3464" s="448">
        <v>0.39</v>
      </c>
      <c r="L3464" s="448">
        <v>7.8</v>
      </c>
      <c r="M3464" s="448">
        <f t="shared" ref="M3464:M3527" si="108">L3464-I3464</f>
        <v>-128.95</v>
      </c>
      <c r="N3464" s="448">
        <f t="shared" ref="N3464:N3527" si="109">IF(I3464=0,0,ROUND(M3464/I3464*100,2))</f>
        <v>-94.3</v>
      </c>
      <c r="O3464" s="461"/>
    </row>
    <row r="3465" s="419" customFormat="1" customHeight="1" spans="1:15">
      <c r="A3465" s="443" t="s">
        <v>7608</v>
      </c>
      <c r="B3465" s="444" t="s">
        <v>7609</v>
      </c>
      <c r="C3465" s="445"/>
      <c r="D3465" s="446" t="s">
        <v>679</v>
      </c>
      <c r="E3465" s="446" t="s">
        <v>682</v>
      </c>
      <c r="F3465" s="446" t="s">
        <v>671</v>
      </c>
      <c r="G3465" s="447">
        <v>16</v>
      </c>
      <c r="H3465" s="448">
        <v>1.2</v>
      </c>
      <c r="I3465" s="447">
        <v>19.2</v>
      </c>
      <c r="J3465" s="460">
        <v>16</v>
      </c>
      <c r="K3465" s="448">
        <v>0.07</v>
      </c>
      <c r="L3465" s="448">
        <v>1.12</v>
      </c>
      <c r="M3465" s="448">
        <f t="shared" si="108"/>
        <v>-18.08</v>
      </c>
      <c r="N3465" s="448">
        <f t="shared" si="109"/>
        <v>-94.17</v>
      </c>
      <c r="O3465" s="461"/>
    </row>
    <row r="3466" s="419" customFormat="1" customHeight="1" spans="1:15">
      <c r="A3466" s="443" t="s">
        <v>7610</v>
      </c>
      <c r="B3466" s="444" t="s">
        <v>7611</v>
      </c>
      <c r="C3466" s="445"/>
      <c r="D3466" s="446" t="s">
        <v>3122</v>
      </c>
      <c r="E3466" s="446" t="s">
        <v>685</v>
      </c>
      <c r="F3466" s="446" t="s">
        <v>671</v>
      </c>
      <c r="G3466" s="447">
        <v>5</v>
      </c>
      <c r="H3466" s="448">
        <v>1239.32</v>
      </c>
      <c r="I3466" s="447">
        <v>6196.58</v>
      </c>
      <c r="J3466" s="460">
        <v>5</v>
      </c>
      <c r="K3466" s="448">
        <v>134.84</v>
      </c>
      <c r="L3466" s="448">
        <v>674.2</v>
      </c>
      <c r="M3466" s="448">
        <f t="shared" si="108"/>
        <v>-5522.38</v>
      </c>
      <c r="N3466" s="448">
        <f t="shared" si="109"/>
        <v>-89.12</v>
      </c>
      <c r="O3466" s="461"/>
    </row>
    <row r="3467" s="419" customFormat="1" customHeight="1" spans="1:15">
      <c r="A3467" s="443" t="s">
        <v>7612</v>
      </c>
      <c r="B3467" s="444" t="s">
        <v>7613</v>
      </c>
      <c r="C3467" s="445"/>
      <c r="D3467" s="446" t="s">
        <v>703</v>
      </c>
      <c r="E3467" s="446" t="s">
        <v>685</v>
      </c>
      <c r="F3467" s="446" t="s">
        <v>671</v>
      </c>
      <c r="G3467" s="447">
        <v>1</v>
      </c>
      <c r="H3467" s="448">
        <v>3247.87</v>
      </c>
      <c r="I3467" s="447">
        <v>3247.87</v>
      </c>
      <c r="J3467" s="460">
        <v>1</v>
      </c>
      <c r="K3467" s="448">
        <v>353.37</v>
      </c>
      <c r="L3467" s="448">
        <v>353.37</v>
      </c>
      <c r="M3467" s="448">
        <f t="shared" si="108"/>
        <v>-2894.5</v>
      </c>
      <c r="N3467" s="448">
        <f t="shared" si="109"/>
        <v>-89.12</v>
      </c>
      <c r="O3467" s="461"/>
    </row>
    <row r="3468" s="419" customFormat="1" customHeight="1" spans="1:15">
      <c r="A3468" s="443" t="s">
        <v>7614</v>
      </c>
      <c r="B3468" s="444" t="s">
        <v>7615</v>
      </c>
      <c r="C3468" s="445"/>
      <c r="D3468" s="446" t="s">
        <v>679</v>
      </c>
      <c r="E3468" s="446" t="s">
        <v>685</v>
      </c>
      <c r="F3468" s="446" t="s">
        <v>671</v>
      </c>
      <c r="G3468" s="447">
        <v>2</v>
      </c>
      <c r="H3468" s="448">
        <v>1196.58</v>
      </c>
      <c r="I3468" s="447">
        <v>2393.16</v>
      </c>
      <c r="J3468" s="460">
        <v>2</v>
      </c>
      <c r="K3468" s="448">
        <v>130.19</v>
      </c>
      <c r="L3468" s="448">
        <v>260.38</v>
      </c>
      <c r="M3468" s="448">
        <f t="shared" si="108"/>
        <v>-2132.78</v>
      </c>
      <c r="N3468" s="448">
        <f t="shared" si="109"/>
        <v>-89.12</v>
      </c>
      <c r="O3468" s="461"/>
    </row>
    <row r="3469" s="419" customFormat="1" customHeight="1" spans="1:15">
      <c r="A3469" s="443" t="s">
        <v>7616</v>
      </c>
      <c r="B3469" s="444" t="s">
        <v>7617</v>
      </c>
      <c r="C3469" s="445"/>
      <c r="D3469" s="446" t="s">
        <v>679</v>
      </c>
      <c r="E3469" s="446" t="s">
        <v>685</v>
      </c>
      <c r="F3469" s="446" t="s">
        <v>671</v>
      </c>
      <c r="G3469" s="447">
        <v>1</v>
      </c>
      <c r="H3469" s="448">
        <v>490.29</v>
      </c>
      <c r="I3469" s="447">
        <v>490.29</v>
      </c>
      <c r="J3469" s="460">
        <v>1</v>
      </c>
      <c r="K3469" s="448">
        <v>53.34</v>
      </c>
      <c r="L3469" s="448">
        <v>53.34</v>
      </c>
      <c r="M3469" s="448">
        <f t="shared" si="108"/>
        <v>-436.95</v>
      </c>
      <c r="N3469" s="448">
        <f t="shared" si="109"/>
        <v>-89.12</v>
      </c>
      <c r="O3469" s="461"/>
    </row>
    <row r="3470" s="419" customFormat="1" customHeight="1" spans="1:15">
      <c r="A3470" s="443" t="s">
        <v>7618</v>
      </c>
      <c r="B3470" s="444" t="s">
        <v>7619</v>
      </c>
      <c r="C3470" s="445"/>
      <c r="D3470" s="446" t="s">
        <v>679</v>
      </c>
      <c r="E3470" s="446" t="s">
        <v>685</v>
      </c>
      <c r="F3470" s="446" t="s">
        <v>671</v>
      </c>
      <c r="G3470" s="447">
        <v>1</v>
      </c>
      <c r="H3470" s="448">
        <v>456.3</v>
      </c>
      <c r="I3470" s="447">
        <v>456.3</v>
      </c>
      <c r="J3470" s="460">
        <v>1</v>
      </c>
      <c r="K3470" s="448">
        <v>49.65</v>
      </c>
      <c r="L3470" s="448">
        <v>49.65</v>
      </c>
      <c r="M3470" s="448">
        <f t="shared" si="108"/>
        <v>-406.65</v>
      </c>
      <c r="N3470" s="448">
        <f t="shared" si="109"/>
        <v>-89.12</v>
      </c>
      <c r="O3470" s="461"/>
    </row>
    <row r="3471" s="419" customFormat="1" customHeight="1" spans="1:15">
      <c r="A3471" s="443" t="s">
        <v>7620</v>
      </c>
      <c r="B3471" s="444" t="s">
        <v>7621</v>
      </c>
      <c r="C3471" s="445"/>
      <c r="D3471" s="446" t="s">
        <v>679</v>
      </c>
      <c r="E3471" s="446" t="s">
        <v>685</v>
      </c>
      <c r="F3471" s="446" t="s">
        <v>671</v>
      </c>
      <c r="G3471" s="447">
        <v>28</v>
      </c>
      <c r="H3471" s="448">
        <v>3.7</v>
      </c>
      <c r="I3471" s="447">
        <v>103.53</v>
      </c>
      <c r="J3471" s="460">
        <v>28</v>
      </c>
      <c r="K3471" s="448">
        <v>0.4</v>
      </c>
      <c r="L3471" s="448">
        <v>11.2</v>
      </c>
      <c r="M3471" s="448">
        <f t="shared" si="108"/>
        <v>-92.33</v>
      </c>
      <c r="N3471" s="448">
        <f t="shared" si="109"/>
        <v>-89.18</v>
      </c>
      <c r="O3471" s="461"/>
    </row>
    <row r="3472" s="419" customFormat="1" customHeight="1" spans="1:15">
      <c r="A3472" s="443" t="s">
        <v>7622</v>
      </c>
      <c r="B3472" s="444" t="s">
        <v>7623</v>
      </c>
      <c r="C3472" s="445"/>
      <c r="D3472" s="446" t="s">
        <v>3122</v>
      </c>
      <c r="E3472" s="446" t="s">
        <v>685</v>
      </c>
      <c r="F3472" s="446" t="s">
        <v>671</v>
      </c>
      <c r="G3472" s="447">
        <v>12</v>
      </c>
      <c r="H3472" s="448">
        <v>194.18</v>
      </c>
      <c r="I3472" s="447">
        <v>2330.16</v>
      </c>
      <c r="J3472" s="460">
        <v>12</v>
      </c>
      <c r="K3472" s="448">
        <v>21.13</v>
      </c>
      <c r="L3472" s="448">
        <v>253.56</v>
      </c>
      <c r="M3472" s="448">
        <f t="shared" si="108"/>
        <v>-2076.6</v>
      </c>
      <c r="N3472" s="448">
        <f t="shared" si="109"/>
        <v>-89.12</v>
      </c>
      <c r="O3472" s="461"/>
    </row>
    <row r="3473" s="419" customFormat="1" customHeight="1" spans="1:15">
      <c r="A3473" s="443" t="s">
        <v>7624</v>
      </c>
      <c r="B3473" s="444" t="s">
        <v>7625</v>
      </c>
      <c r="C3473" s="445"/>
      <c r="D3473" s="446" t="s">
        <v>679</v>
      </c>
      <c r="E3473" s="446" t="s">
        <v>685</v>
      </c>
      <c r="F3473" s="446" t="s">
        <v>671</v>
      </c>
      <c r="G3473" s="447">
        <v>6</v>
      </c>
      <c r="H3473" s="448">
        <v>10</v>
      </c>
      <c r="I3473" s="447">
        <v>60</v>
      </c>
      <c r="J3473" s="460">
        <v>6</v>
      </c>
      <c r="K3473" s="448">
        <v>1.09</v>
      </c>
      <c r="L3473" s="448">
        <v>6.54</v>
      </c>
      <c r="M3473" s="448">
        <f t="shared" si="108"/>
        <v>-53.46</v>
      </c>
      <c r="N3473" s="448">
        <f t="shared" si="109"/>
        <v>-89.1</v>
      </c>
      <c r="O3473" s="461"/>
    </row>
    <row r="3474" s="419" customFormat="1" customHeight="1" spans="1:15">
      <c r="A3474" s="443" t="s">
        <v>7626</v>
      </c>
      <c r="B3474" s="444" t="s">
        <v>7627</v>
      </c>
      <c r="C3474" s="445"/>
      <c r="D3474" s="446" t="s">
        <v>679</v>
      </c>
      <c r="E3474" s="446" t="s">
        <v>685</v>
      </c>
      <c r="F3474" s="446" t="s">
        <v>671</v>
      </c>
      <c r="G3474" s="447">
        <v>21</v>
      </c>
      <c r="H3474" s="448">
        <v>2.59</v>
      </c>
      <c r="I3474" s="447">
        <v>54.34</v>
      </c>
      <c r="J3474" s="460">
        <v>21</v>
      </c>
      <c r="K3474" s="448">
        <v>0.28</v>
      </c>
      <c r="L3474" s="448">
        <v>5.88</v>
      </c>
      <c r="M3474" s="448">
        <f t="shared" si="108"/>
        <v>-48.46</v>
      </c>
      <c r="N3474" s="448">
        <f t="shared" si="109"/>
        <v>-89.18</v>
      </c>
      <c r="O3474" s="461"/>
    </row>
    <row r="3475" s="419" customFormat="1" customHeight="1" spans="1:15">
      <c r="A3475" s="443" t="s">
        <v>7628</v>
      </c>
      <c r="B3475" s="444" t="s">
        <v>7629</v>
      </c>
      <c r="C3475" s="445"/>
      <c r="D3475" s="446" t="s">
        <v>679</v>
      </c>
      <c r="E3475" s="446" t="s">
        <v>685</v>
      </c>
      <c r="F3475" s="446" t="s">
        <v>671</v>
      </c>
      <c r="G3475" s="447">
        <v>2</v>
      </c>
      <c r="H3475" s="448">
        <v>22.96</v>
      </c>
      <c r="I3475" s="447">
        <v>45.91</v>
      </c>
      <c r="J3475" s="460">
        <v>2</v>
      </c>
      <c r="K3475" s="448">
        <v>2.5</v>
      </c>
      <c r="L3475" s="448">
        <v>5</v>
      </c>
      <c r="M3475" s="448">
        <f t="shared" si="108"/>
        <v>-40.91</v>
      </c>
      <c r="N3475" s="448">
        <f t="shared" si="109"/>
        <v>-89.11</v>
      </c>
      <c r="O3475" s="461"/>
    </row>
    <row r="3476" s="419" customFormat="1" customHeight="1" spans="1:15">
      <c r="A3476" s="443" t="s">
        <v>7630</v>
      </c>
      <c r="B3476" s="444" t="s">
        <v>7631</v>
      </c>
      <c r="C3476" s="445"/>
      <c r="D3476" s="446" t="s">
        <v>679</v>
      </c>
      <c r="E3476" s="446" t="s">
        <v>685</v>
      </c>
      <c r="F3476" s="446" t="s">
        <v>671</v>
      </c>
      <c r="G3476" s="447">
        <v>6</v>
      </c>
      <c r="H3476" s="448">
        <v>4.27</v>
      </c>
      <c r="I3476" s="447">
        <v>25.62</v>
      </c>
      <c r="J3476" s="460">
        <v>6</v>
      </c>
      <c r="K3476" s="448">
        <v>0.47</v>
      </c>
      <c r="L3476" s="448">
        <v>2.82</v>
      </c>
      <c r="M3476" s="448">
        <f t="shared" si="108"/>
        <v>-22.8</v>
      </c>
      <c r="N3476" s="448">
        <f t="shared" si="109"/>
        <v>-88.99</v>
      </c>
      <c r="O3476" s="461"/>
    </row>
    <row r="3477" s="419" customFormat="1" customHeight="1" spans="1:15">
      <c r="A3477" s="443" t="s">
        <v>7632</v>
      </c>
      <c r="B3477" s="444" t="s">
        <v>7633</v>
      </c>
      <c r="C3477" s="445"/>
      <c r="D3477" s="446" t="s">
        <v>679</v>
      </c>
      <c r="E3477" s="446" t="s">
        <v>685</v>
      </c>
      <c r="F3477" s="446" t="s">
        <v>671</v>
      </c>
      <c r="G3477" s="447">
        <v>18</v>
      </c>
      <c r="H3477" s="448">
        <v>1.76</v>
      </c>
      <c r="I3477" s="447">
        <v>31.64</v>
      </c>
      <c r="J3477" s="460">
        <v>18</v>
      </c>
      <c r="K3477" s="448">
        <v>0.19</v>
      </c>
      <c r="L3477" s="448">
        <v>3.42</v>
      </c>
      <c r="M3477" s="448">
        <f t="shared" si="108"/>
        <v>-28.22</v>
      </c>
      <c r="N3477" s="448">
        <f t="shared" si="109"/>
        <v>-89.19</v>
      </c>
      <c r="O3477" s="461"/>
    </row>
    <row r="3478" s="419" customFormat="1" customHeight="1" spans="1:15">
      <c r="A3478" s="443" t="s">
        <v>7634</v>
      </c>
      <c r="B3478" s="444" t="s">
        <v>7635</v>
      </c>
      <c r="C3478" s="445"/>
      <c r="D3478" s="446" t="s">
        <v>679</v>
      </c>
      <c r="E3478" s="446" t="s">
        <v>685</v>
      </c>
      <c r="F3478" s="446" t="s">
        <v>671</v>
      </c>
      <c r="G3478" s="447">
        <v>4</v>
      </c>
      <c r="H3478" s="448">
        <v>2.64</v>
      </c>
      <c r="I3478" s="447">
        <v>10.55</v>
      </c>
      <c r="J3478" s="460">
        <v>4</v>
      </c>
      <c r="K3478" s="448">
        <v>0.29</v>
      </c>
      <c r="L3478" s="448">
        <v>1.16</v>
      </c>
      <c r="M3478" s="448">
        <f t="shared" si="108"/>
        <v>-9.39</v>
      </c>
      <c r="N3478" s="448">
        <f t="shared" si="109"/>
        <v>-89</v>
      </c>
      <c r="O3478" s="461"/>
    </row>
    <row r="3479" s="419" customFormat="1" customHeight="1" spans="1:15">
      <c r="A3479" s="443" t="s">
        <v>7636</v>
      </c>
      <c r="B3479" s="444" t="s">
        <v>7637</v>
      </c>
      <c r="C3479" s="445"/>
      <c r="D3479" s="446" t="s">
        <v>679</v>
      </c>
      <c r="E3479" s="446" t="s">
        <v>685</v>
      </c>
      <c r="F3479" s="446" t="s">
        <v>671</v>
      </c>
      <c r="G3479" s="447">
        <v>13</v>
      </c>
      <c r="H3479" s="448">
        <v>3.42</v>
      </c>
      <c r="I3479" s="447">
        <v>44.46</v>
      </c>
      <c r="J3479" s="460">
        <v>13</v>
      </c>
      <c r="K3479" s="448">
        <v>0.37</v>
      </c>
      <c r="L3479" s="448">
        <v>4.81</v>
      </c>
      <c r="M3479" s="448">
        <f t="shared" si="108"/>
        <v>-39.65</v>
      </c>
      <c r="N3479" s="448">
        <f t="shared" si="109"/>
        <v>-89.18</v>
      </c>
      <c r="O3479" s="461"/>
    </row>
    <row r="3480" s="419" customFormat="1" customHeight="1" spans="1:15">
      <c r="A3480" s="443" t="s">
        <v>7638</v>
      </c>
      <c r="B3480" s="444" t="s">
        <v>7639</v>
      </c>
      <c r="C3480" s="445"/>
      <c r="D3480" s="446" t="s">
        <v>679</v>
      </c>
      <c r="E3480" s="446" t="s">
        <v>685</v>
      </c>
      <c r="F3480" s="446" t="s">
        <v>671</v>
      </c>
      <c r="G3480" s="447">
        <v>15</v>
      </c>
      <c r="H3480" s="448">
        <v>4.29</v>
      </c>
      <c r="I3480" s="447">
        <v>64.41</v>
      </c>
      <c r="J3480" s="460">
        <v>15</v>
      </c>
      <c r="K3480" s="448">
        <v>0.47</v>
      </c>
      <c r="L3480" s="448">
        <v>7.05</v>
      </c>
      <c r="M3480" s="448">
        <f t="shared" si="108"/>
        <v>-57.36</v>
      </c>
      <c r="N3480" s="448">
        <f t="shared" si="109"/>
        <v>-89.05</v>
      </c>
      <c r="O3480" s="461"/>
    </row>
    <row r="3481" s="419" customFormat="1" customHeight="1" spans="1:15">
      <c r="A3481" s="443" t="s">
        <v>7640</v>
      </c>
      <c r="B3481" s="444" t="s">
        <v>7641</v>
      </c>
      <c r="C3481" s="445"/>
      <c r="D3481" s="446" t="s">
        <v>2985</v>
      </c>
      <c r="E3481" s="446" t="s">
        <v>142</v>
      </c>
      <c r="F3481" s="446" t="s">
        <v>671</v>
      </c>
      <c r="G3481" s="447">
        <v>98</v>
      </c>
      <c r="H3481" s="448">
        <v>1.71</v>
      </c>
      <c r="I3481" s="447">
        <v>167.52</v>
      </c>
      <c r="J3481" s="460">
        <v>98</v>
      </c>
      <c r="K3481" s="448">
        <v>0.3</v>
      </c>
      <c r="L3481" s="448">
        <v>29.4</v>
      </c>
      <c r="M3481" s="448">
        <f t="shared" si="108"/>
        <v>-138.12</v>
      </c>
      <c r="N3481" s="448">
        <f t="shared" si="109"/>
        <v>-82.45</v>
      </c>
      <c r="O3481" s="461"/>
    </row>
    <row r="3482" s="419" customFormat="1" customHeight="1" spans="1:15">
      <c r="A3482" s="443" t="s">
        <v>7642</v>
      </c>
      <c r="B3482" s="444" t="s">
        <v>7643</v>
      </c>
      <c r="C3482" s="445"/>
      <c r="D3482" s="446" t="s">
        <v>679</v>
      </c>
      <c r="E3482" s="446" t="s">
        <v>142</v>
      </c>
      <c r="F3482" s="446" t="s">
        <v>671</v>
      </c>
      <c r="G3482" s="447">
        <v>4</v>
      </c>
      <c r="H3482" s="448">
        <v>417.34</v>
      </c>
      <c r="I3482" s="447">
        <v>1669.34</v>
      </c>
      <c r="J3482" s="460">
        <v>4</v>
      </c>
      <c r="K3482" s="448">
        <v>73.12</v>
      </c>
      <c r="L3482" s="448">
        <v>292.48</v>
      </c>
      <c r="M3482" s="448">
        <f t="shared" si="108"/>
        <v>-1376.86</v>
      </c>
      <c r="N3482" s="448">
        <f t="shared" si="109"/>
        <v>-82.48</v>
      </c>
      <c r="O3482" s="461"/>
    </row>
    <row r="3483" s="419" customFormat="1" customHeight="1" spans="1:15">
      <c r="A3483" s="443" t="s">
        <v>7644</v>
      </c>
      <c r="B3483" s="444" t="s">
        <v>7645</v>
      </c>
      <c r="C3483" s="445"/>
      <c r="D3483" s="446" t="s">
        <v>679</v>
      </c>
      <c r="E3483" s="446" t="s">
        <v>142</v>
      </c>
      <c r="F3483" s="446" t="s">
        <v>671</v>
      </c>
      <c r="G3483" s="447">
        <v>2</v>
      </c>
      <c r="H3483" s="448">
        <v>217.95</v>
      </c>
      <c r="I3483" s="447">
        <v>435.89</v>
      </c>
      <c r="J3483" s="460">
        <v>2</v>
      </c>
      <c r="K3483" s="448">
        <v>38.19</v>
      </c>
      <c r="L3483" s="448">
        <v>76.38</v>
      </c>
      <c r="M3483" s="448">
        <f t="shared" si="108"/>
        <v>-359.51</v>
      </c>
      <c r="N3483" s="448">
        <f t="shared" si="109"/>
        <v>-82.48</v>
      </c>
      <c r="O3483" s="461"/>
    </row>
    <row r="3484" s="419" customFormat="1" customHeight="1" spans="1:15">
      <c r="A3484" s="443" t="s">
        <v>7646</v>
      </c>
      <c r="B3484" s="444" t="s">
        <v>7647</v>
      </c>
      <c r="C3484" s="445"/>
      <c r="D3484" s="446" t="s">
        <v>679</v>
      </c>
      <c r="E3484" s="446" t="s">
        <v>142</v>
      </c>
      <c r="F3484" s="446" t="s">
        <v>671</v>
      </c>
      <c r="G3484" s="447">
        <v>1</v>
      </c>
      <c r="H3484" s="448">
        <v>407.08</v>
      </c>
      <c r="I3484" s="447">
        <v>407.08</v>
      </c>
      <c r="J3484" s="460">
        <v>1</v>
      </c>
      <c r="K3484" s="448">
        <v>71.32</v>
      </c>
      <c r="L3484" s="448">
        <v>71.32</v>
      </c>
      <c r="M3484" s="448">
        <f t="shared" si="108"/>
        <v>-335.76</v>
      </c>
      <c r="N3484" s="448">
        <f t="shared" si="109"/>
        <v>-82.48</v>
      </c>
      <c r="O3484" s="461"/>
    </row>
    <row r="3485" s="419" customFormat="1" customHeight="1" spans="1:15">
      <c r="A3485" s="443" t="s">
        <v>7648</v>
      </c>
      <c r="B3485" s="444" t="s">
        <v>7649</v>
      </c>
      <c r="C3485" s="445"/>
      <c r="D3485" s="446" t="s">
        <v>679</v>
      </c>
      <c r="E3485" s="446" t="s">
        <v>142</v>
      </c>
      <c r="F3485" s="446" t="s">
        <v>671</v>
      </c>
      <c r="G3485" s="447">
        <v>1</v>
      </c>
      <c r="H3485" s="448">
        <v>155.34</v>
      </c>
      <c r="I3485" s="447">
        <v>155.34</v>
      </c>
      <c r="J3485" s="460">
        <v>1</v>
      </c>
      <c r="K3485" s="448">
        <v>27.22</v>
      </c>
      <c r="L3485" s="448">
        <v>27.22</v>
      </c>
      <c r="M3485" s="448">
        <f t="shared" si="108"/>
        <v>-128.12</v>
      </c>
      <c r="N3485" s="448">
        <f t="shared" si="109"/>
        <v>-82.48</v>
      </c>
      <c r="O3485" s="461"/>
    </row>
    <row r="3486" s="419" customFormat="1" customHeight="1" spans="1:15">
      <c r="A3486" s="443" t="s">
        <v>7650</v>
      </c>
      <c r="B3486" s="444" t="s">
        <v>7651</v>
      </c>
      <c r="C3486" s="445"/>
      <c r="D3486" s="446" t="s">
        <v>679</v>
      </c>
      <c r="E3486" s="446" t="s">
        <v>142</v>
      </c>
      <c r="F3486" s="446" t="s">
        <v>671</v>
      </c>
      <c r="G3486" s="447">
        <v>7</v>
      </c>
      <c r="H3486" s="448">
        <v>23.93</v>
      </c>
      <c r="I3486" s="447">
        <v>167.51</v>
      </c>
      <c r="J3486" s="460">
        <v>7</v>
      </c>
      <c r="K3486" s="448">
        <v>4.19</v>
      </c>
      <c r="L3486" s="448">
        <v>29.33</v>
      </c>
      <c r="M3486" s="448">
        <f t="shared" si="108"/>
        <v>-138.18</v>
      </c>
      <c r="N3486" s="448">
        <f t="shared" si="109"/>
        <v>-82.49</v>
      </c>
      <c r="O3486" s="461"/>
    </row>
    <row r="3487" s="419" customFormat="1" customHeight="1" spans="1:15">
      <c r="A3487" s="443" t="s">
        <v>7652</v>
      </c>
      <c r="B3487" s="444" t="s">
        <v>7653</v>
      </c>
      <c r="C3487" s="445"/>
      <c r="D3487" s="446" t="s">
        <v>679</v>
      </c>
      <c r="E3487" s="446" t="s">
        <v>142</v>
      </c>
      <c r="F3487" s="446" t="s">
        <v>671</v>
      </c>
      <c r="G3487" s="447">
        <v>6</v>
      </c>
      <c r="H3487" s="448">
        <v>34.19</v>
      </c>
      <c r="I3487" s="447">
        <v>205.14</v>
      </c>
      <c r="J3487" s="460">
        <v>6</v>
      </c>
      <c r="K3487" s="448">
        <v>5.99</v>
      </c>
      <c r="L3487" s="448">
        <v>35.94</v>
      </c>
      <c r="M3487" s="448">
        <f t="shared" si="108"/>
        <v>-169.2</v>
      </c>
      <c r="N3487" s="448">
        <f t="shared" si="109"/>
        <v>-82.48</v>
      </c>
      <c r="O3487" s="461"/>
    </row>
    <row r="3488" s="419" customFormat="1" customHeight="1" spans="1:15">
      <c r="A3488" s="443" t="s">
        <v>7654</v>
      </c>
      <c r="B3488" s="444" t="s">
        <v>7655</v>
      </c>
      <c r="C3488" s="445"/>
      <c r="D3488" s="446" t="s">
        <v>703</v>
      </c>
      <c r="E3488" s="446" t="s">
        <v>142</v>
      </c>
      <c r="F3488" s="446" t="s">
        <v>671</v>
      </c>
      <c r="G3488" s="447">
        <v>1</v>
      </c>
      <c r="H3488" s="448">
        <v>1008.54</v>
      </c>
      <c r="I3488" s="447">
        <v>1008.54</v>
      </c>
      <c r="J3488" s="460">
        <v>1</v>
      </c>
      <c r="K3488" s="448">
        <v>176.7</v>
      </c>
      <c r="L3488" s="448">
        <v>176.7</v>
      </c>
      <c r="M3488" s="448">
        <f t="shared" si="108"/>
        <v>-831.84</v>
      </c>
      <c r="N3488" s="448">
        <f t="shared" si="109"/>
        <v>-82.48</v>
      </c>
      <c r="O3488" s="461"/>
    </row>
    <row r="3489" s="419" customFormat="1" customHeight="1" spans="1:15">
      <c r="A3489" s="443" t="s">
        <v>7656</v>
      </c>
      <c r="B3489" s="444" t="s">
        <v>7657</v>
      </c>
      <c r="C3489" s="445"/>
      <c r="D3489" s="446" t="s">
        <v>703</v>
      </c>
      <c r="E3489" s="446" t="s">
        <v>142</v>
      </c>
      <c r="F3489" s="446" t="s">
        <v>671</v>
      </c>
      <c r="G3489" s="447">
        <v>1</v>
      </c>
      <c r="H3489" s="448">
        <v>1375</v>
      </c>
      <c r="I3489" s="447">
        <v>1375</v>
      </c>
      <c r="J3489" s="460">
        <v>1</v>
      </c>
      <c r="K3489" s="448">
        <v>240.9</v>
      </c>
      <c r="L3489" s="448">
        <v>240.9</v>
      </c>
      <c r="M3489" s="448">
        <f t="shared" si="108"/>
        <v>-1134.1</v>
      </c>
      <c r="N3489" s="448">
        <f t="shared" si="109"/>
        <v>-82.48</v>
      </c>
      <c r="O3489" s="461"/>
    </row>
    <row r="3490" s="419" customFormat="1" customHeight="1" spans="1:15">
      <c r="A3490" s="443" t="s">
        <v>7658</v>
      </c>
      <c r="B3490" s="444" t="s">
        <v>7659</v>
      </c>
      <c r="C3490" s="445"/>
      <c r="D3490" s="446" t="s">
        <v>679</v>
      </c>
      <c r="E3490" s="446" t="s">
        <v>142</v>
      </c>
      <c r="F3490" s="446" t="s">
        <v>671</v>
      </c>
      <c r="G3490" s="447">
        <v>1</v>
      </c>
      <c r="H3490" s="448">
        <v>29.91</v>
      </c>
      <c r="I3490" s="447">
        <v>29.91</v>
      </c>
      <c r="J3490" s="460">
        <v>1</v>
      </c>
      <c r="K3490" s="448">
        <v>5.24</v>
      </c>
      <c r="L3490" s="448">
        <v>5.24</v>
      </c>
      <c r="M3490" s="448">
        <f t="shared" si="108"/>
        <v>-24.67</v>
      </c>
      <c r="N3490" s="448">
        <f t="shared" si="109"/>
        <v>-82.48</v>
      </c>
      <c r="O3490" s="461"/>
    </row>
    <row r="3491" s="419" customFormat="1" customHeight="1" spans="1:15">
      <c r="A3491" s="443" t="s">
        <v>7660</v>
      </c>
      <c r="B3491" s="444" t="s">
        <v>7661</v>
      </c>
      <c r="C3491" s="445"/>
      <c r="D3491" s="446" t="s">
        <v>679</v>
      </c>
      <c r="E3491" s="446" t="s">
        <v>142</v>
      </c>
      <c r="F3491" s="446" t="s">
        <v>671</v>
      </c>
      <c r="G3491" s="447">
        <v>5</v>
      </c>
      <c r="H3491" s="448">
        <v>59.12</v>
      </c>
      <c r="I3491" s="447">
        <v>295.62</v>
      </c>
      <c r="J3491" s="460">
        <v>5</v>
      </c>
      <c r="K3491" s="448">
        <v>10.36</v>
      </c>
      <c r="L3491" s="448">
        <v>51.8</v>
      </c>
      <c r="M3491" s="448">
        <f t="shared" si="108"/>
        <v>-243.82</v>
      </c>
      <c r="N3491" s="448">
        <f t="shared" si="109"/>
        <v>-82.48</v>
      </c>
      <c r="O3491" s="461"/>
    </row>
    <row r="3492" s="419" customFormat="1" customHeight="1" spans="1:15">
      <c r="A3492" s="443" t="s">
        <v>7662</v>
      </c>
      <c r="B3492" s="444" t="s">
        <v>7663</v>
      </c>
      <c r="C3492" s="445"/>
      <c r="D3492" s="446" t="s">
        <v>679</v>
      </c>
      <c r="E3492" s="446" t="s">
        <v>142</v>
      </c>
      <c r="F3492" s="446" t="s">
        <v>671</v>
      </c>
      <c r="G3492" s="447">
        <v>5</v>
      </c>
      <c r="H3492" s="448">
        <v>197.98</v>
      </c>
      <c r="I3492" s="447">
        <v>989.91</v>
      </c>
      <c r="J3492" s="460">
        <v>5</v>
      </c>
      <c r="K3492" s="448">
        <v>34.69</v>
      </c>
      <c r="L3492" s="448">
        <v>173.45</v>
      </c>
      <c r="M3492" s="448">
        <f t="shared" si="108"/>
        <v>-816.46</v>
      </c>
      <c r="N3492" s="448">
        <f t="shared" si="109"/>
        <v>-82.48</v>
      </c>
      <c r="O3492" s="461"/>
    </row>
    <row r="3493" s="419" customFormat="1" customHeight="1" spans="1:15">
      <c r="A3493" s="443" t="s">
        <v>7664</v>
      </c>
      <c r="B3493" s="444" t="s">
        <v>7665</v>
      </c>
      <c r="C3493" s="445"/>
      <c r="D3493" s="446" t="s">
        <v>2985</v>
      </c>
      <c r="E3493" s="446" t="s">
        <v>142</v>
      </c>
      <c r="F3493" s="446" t="s">
        <v>671</v>
      </c>
      <c r="G3493" s="447">
        <v>1</v>
      </c>
      <c r="H3493" s="448">
        <v>82.52</v>
      </c>
      <c r="I3493" s="447">
        <v>82.52</v>
      </c>
      <c r="J3493" s="460">
        <v>1</v>
      </c>
      <c r="K3493" s="448">
        <v>14.46</v>
      </c>
      <c r="L3493" s="448">
        <v>14.46</v>
      </c>
      <c r="M3493" s="448">
        <f t="shared" si="108"/>
        <v>-68.06</v>
      </c>
      <c r="N3493" s="448">
        <f t="shared" si="109"/>
        <v>-82.48</v>
      </c>
      <c r="O3493" s="461"/>
    </row>
    <row r="3494" s="419" customFormat="1" customHeight="1" spans="1:15">
      <c r="A3494" s="443" t="s">
        <v>7666</v>
      </c>
      <c r="B3494" s="444" t="s">
        <v>7667</v>
      </c>
      <c r="C3494" s="445"/>
      <c r="D3494" s="446" t="s">
        <v>679</v>
      </c>
      <c r="E3494" s="446" t="s">
        <v>142</v>
      </c>
      <c r="F3494" s="446" t="s">
        <v>671</v>
      </c>
      <c r="G3494" s="447">
        <v>2</v>
      </c>
      <c r="H3494" s="448">
        <v>245.3</v>
      </c>
      <c r="I3494" s="447">
        <v>490.6</v>
      </c>
      <c r="J3494" s="460">
        <v>2</v>
      </c>
      <c r="K3494" s="448">
        <v>42.98</v>
      </c>
      <c r="L3494" s="448">
        <v>85.96</v>
      </c>
      <c r="M3494" s="448">
        <f t="shared" si="108"/>
        <v>-404.64</v>
      </c>
      <c r="N3494" s="448">
        <f t="shared" si="109"/>
        <v>-82.48</v>
      </c>
      <c r="O3494" s="461"/>
    </row>
    <row r="3495" s="419" customFormat="1" customHeight="1" spans="1:15">
      <c r="A3495" s="443" t="s">
        <v>7668</v>
      </c>
      <c r="B3495" s="444" t="s">
        <v>7669</v>
      </c>
      <c r="C3495" s="445"/>
      <c r="D3495" s="446" t="s">
        <v>679</v>
      </c>
      <c r="E3495" s="446" t="s">
        <v>142</v>
      </c>
      <c r="F3495" s="446" t="s">
        <v>671</v>
      </c>
      <c r="G3495" s="447">
        <v>1</v>
      </c>
      <c r="H3495" s="448">
        <v>45.63</v>
      </c>
      <c r="I3495" s="447">
        <v>45.63</v>
      </c>
      <c r="J3495" s="460">
        <v>1</v>
      </c>
      <c r="K3495" s="448">
        <v>7.99</v>
      </c>
      <c r="L3495" s="448">
        <v>7.99</v>
      </c>
      <c r="M3495" s="448">
        <f t="shared" si="108"/>
        <v>-37.64</v>
      </c>
      <c r="N3495" s="448">
        <f t="shared" si="109"/>
        <v>-82.49</v>
      </c>
      <c r="O3495" s="461"/>
    </row>
    <row r="3496" s="419" customFormat="1" customHeight="1" spans="1:15">
      <c r="A3496" s="443" t="s">
        <v>7670</v>
      </c>
      <c r="B3496" s="444" t="s">
        <v>7671</v>
      </c>
      <c r="C3496" s="445"/>
      <c r="D3496" s="446" t="s">
        <v>679</v>
      </c>
      <c r="E3496" s="446" t="s">
        <v>142</v>
      </c>
      <c r="F3496" s="446" t="s">
        <v>671</v>
      </c>
      <c r="G3496" s="447">
        <v>3</v>
      </c>
      <c r="H3496" s="448">
        <v>15.24</v>
      </c>
      <c r="I3496" s="447">
        <v>45.73</v>
      </c>
      <c r="J3496" s="460">
        <v>3</v>
      </c>
      <c r="K3496" s="448">
        <v>2.67</v>
      </c>
      <c r="L3496" s="448">
        <v>8.01</v>
      </c>
      <c r="M3496" s="448">
        <f t="shared" si="108"/>
        <v>-37.72</v>
      </c>
      <c r="N3496" s="448">
        <f t="shared" si="109"/>
        <v>-82.48</v>
      </c>
      <c r="O3496" s="461"/>
    </row>
    <row r="3497" s="419" customFormat="1" customHeight="1" spans="1:15">
      <c r="A3497" s="443" t="s">
        <v>7672</v>
      </c>
      <c r="B3497" s="444" t="s">
        <v>7673</v>
      </c>
      <c r="C3497" s="445"/>
      <c r="D3497" s="446" t="s">
        <v>679</v>
      </c>
      <c r="E3497" s="446" t="s">
        <v>142</v>
      </c>
      <c r="F3497" s="446" t="s">
        <v>671</v>
      </c>
      <c r="G3497" s="447">
        <v>1</v>
      </c>
      <c r="H3497" s="448">
        <v>14.76</v>
      </c>
      <c r="I3497" s="447">
        <v>14.76</v>
      </c>
      <c r="J3497" s="460">
        <v>1</v>
      </c>
      <c r="K3497" s="448">
        <v>2.59</v>
      </c>
      <c r="L3497" s="448">
        <v>2.59</v>
      </c>
      <c r="M3497" s="448">
        <f t="shared" si="108"/>
        <v>-12.17</v>
      </c>
      <c r="N3497" s="448">
        <f t="shared" si="109"/>
        <v>-82.45</v>
      </c>
      <c r="O3497" s="461"/>
    </row>
    <row r="3498" s="419" customFormat="1" customHeight="1" spans="1:15">
      <c r="A3498" s="443" t="s">
        <v>7674</v>
      </c>
      <c r="B3498" s="444" t="s">
        <v>7675</v>
      </c>
      <c r="C3498" s="445"/>
      <c r="D3498" s="446" t="s">
        <v>677</v>
      </c>
      <c r="E3498" s="446" t="s">
        <v>667</v>
      </c>
      <c r="F3498" s="446" t="s">
        <v>671</v>
      </c>
      <c r="G3498" s="447">
        <v>1</v>
      </c>
      <c r="H3498" s="448">
        <v>20796.46</v>
      </c>
      <c r="I3498" s="447">
        <v>20796.46</v>
      </c>
      <c r="J3498" s="460">
        <v>1</v>
      </c>
      <c r="K3498" s="448">
        <v>7278.76</v>
      </c>
      <c r="L3498" s="448">
        <v>7278.76</v>
      </c>
      <c r="M3498" s="448">
        <f t="shared" si="108"/>
        <v>-13517.7</v>
      </c>
      <c r="N3498" s="448">
        <f t="shared" si="109"/>
        <v>-65</v>
      </c>
      <c r="O3498" s="461"/>
    </row>
    <row r="3499" s="419" customFormat="1" customHeight="1" spans="1:15">
      <c r="A3499" s="443" t="s">
        <v>7676</v>
      </c>
      <c r="B3499" s="444" t="s">
        <v>7677</v>
      </c>
      <c r="C3499" s="445"/>
      <c r="D3499" s="446" t="s">
        <v>679</v>
      </c>
      <c r="E3499" s="446" t="s">
        <v>142</v>
      </c>
      <c r="F3499" s="446" t="s">
        <v>671</v>
      </c>
      <c r="G3499" s="447">
        <v>48</v>
      </c>
      <c r="H3499" s="448">
        <v>325.64</v>
      </c>
      <c r="I3499" s="447">
        <v>15630.77</v>
      </c>
      <c r="J3499" s="460">
        <v>48</v>
      </c>
      <c r="K3499" s="448">
        <v>57.05</v>
      </c>
      <c r="L3499" s="448">
        <v>2738.4</v>
      </c>
      <c r="M3499" s="448">
        <f t="shared" si="108"/>
        <v>-12892.37</v>
      </c>
      <c r="N3499" s="448">
        <f t="shared" si="109"/>
        <v>-82.48</v>
      </c>
      <c r="O3499" s="461"/>
    </row>
    <row r="3500" s="419" customFormat="1" customHeight="1" spans="1:15">
      <c r="A3500" s="443" t="s">
        <v>7678</v>
      </c>
      <c r="B3500" s="444" t="s">
        <v>7679</v>
      </c>
      <c r="C3500" s="445"/>
      <c r="D3500" s="446" t="s">
        <v>679</v>
      </c>
      <c r="E3500" s="446" t="s">
        <v>142</v>
      </c>
      <c r="F3500" s="446" t="s">
        <v>671</v>
      </c>
      <c r="G3500" s="447">
        <v>25</v>
      </c>
      <c r="H3500" s="448">
        <v>205.13</v>
      </c>
      <c r="I3500" s="447">
        <v>5128.25</v>
      </c>
      <c r="J3500" s="460">
        <v>25</v>
      </c>
      <c r="K3500" s="448">
        <v>35.94</v>
      </c>
      <c r="L3500" s="448">
        <v>898.5</v>
      </c>
      <c r="M3500" s="448">
        <f t="shared" si="108"/>
        <v>-4229.75</v>
      </c>
      <c r="N3500" s="448">
        <f t="shared" si="109"/>
        <v>-82.48</v>
      </c>
      <c r="O3500" s="461"/>
    </row>
    <row r="3501" s="419" customFormat="1" customHeight="1" spans="1:15">
      <c r="A3501" s="443" t="s">
        <v>7680</v>
      </c>
      <c r="B3501" s="444" t="s">
        <v>7681</v>
      </c>
      <c r="C3501" s="445"/>
      <c r="D3501" s="446" t="s">
        <v>2985</v>
      </c>
      <c r="E3501" s="446" t="s">
        <v>142</v>
      </c>
      <c r="F3501" s="446" t="s">
        <v>671</v>
      </c>
      <c r="G3501" s="447">
        <v>10</v>
      </c>
      <c r="H3501" s="448">
        <v>233.01</v>
      </c>
      <c r="I3501" s="447">
        <v>2330.1</v>
      </c>
      <c r="J3501" s="460">
        <v>10</v>
      </c>
      <c r="K3501" s="448">
        <v>40.82</v>
      </c>
      <c r="L3501" s="448">
        <v>408.2</v>
      </c>
      <c r="M3501" s="448">
        <f t="shared" si="108"/>
        <v>-1921.9</v>
      </c>
      <c r="N3501" s="448">
        <f t="shared" si="109"/>
        <v>-82.48</v>
      </c>
      <c r="O3501" s="461"/>
    </row>
    <row r="3502" s="419" customFormat="1" customHeight="1" spans="1:15">
      <c r="A3502" s="443" t="s">
        <v>7682</v>
      </c>
      <c r="B3502" s="444" t="s">
        <v>7683</v>
      </c>
      <c r="C3502" s="445"/>
      <c r="D3502" s="446" t="s">
        <v>679</v>
      </c>
      <c r="E3502" s="446" t="s">
        <v>142</v>
      </c>
      <c r="F3502" s="446" t="s">
        <v>671</v>
      </c>
      <c r="G3502" s="447">
        <v>1</v>
      </c>
      <c r="H3502" s="448">
        <v>145.63</v>
      </c>
      <c r="I3502" s="447">
        <v>145.63</v>
      </c>
      <c r="J3502" s="460">
        <v>1</v>
      </c>
      <c r="K3502" s="448">
        <v>25.51</v>
      </c>
      <c r="L3502" s="448">
        <v>25.51</v>
      </c>
      <c r="M3502" s="448">
        <f t="shared" si="108"/>
        <v>-120.12</v>
      </c>
      <c r="N3502" s="448">
        <f t="shared" si="109"/>
        <v>-82.48</v>
      </c>
      <c r="O3502" s="461"/>
    </row>
    <row r="3503" s="419" customFormat="1" customHeight="1" spans="1:15">
      <c r="A3503" s="443" t="s">
        <v>7684</v>
      </c>
      <c r="B3503" s="444" t="s">
        <v>7685</v>
      </c>
      <c r="C3503" s="445"/>
      <c r="D3503" s="446" t="s">
        <v>2985</v>
      </c>
      <c r="E3503" s="446" t="s">
        <v>142</v>
      </c>
      <c r="F3503" s="446" t="s">
        <v>671</v>
      </c>
      <c r="G3503" s="447">
        <v>1</v>
      </c>
      <c r="H3503" s="448">
        <v>271.84</v>
      </c>
      <c r="I3503" s="447">
        <v>271.84</v>
      </c>
      <c r="J3503" s="460">
        <v>1</v>
      </c>
      <c r="K3503" s="448">
        <v>47.63</v>
      </c>
      <c r="L3503" s="448">
        <v>47.63</v>
      </c>
      <c r="M3503" s="448">
        <f t="shared" si="108"/>
        <v>-224.21</v>
      </c>
      <c r="N3503" s="448">
        <f t="shared" si="109"/>
        <v>-82.48</v>
      </c>
      <c r="O3503" s="461"/>
    </row>
    <row r="3504" s="419" customFormat="1" customHeight="1" spans="1:15">
      <c r="A3504" s="443" t="s">
        <v>7686</v>
      </c>
      <c r="B3504" s="444" t="s">
        <v>7687</v>
      </c>
      <c r="C3504" s="445"/>
      <c r="D3504" s="446" t="s">
        <v>679</v>
      </c>
      <c r="E3504" s="446" t="s">
        <v>667</v>
      </c>
      <c r="F3504" s="446" t="s">
        <v>671</v>
      </c>
      <c r="G3504" s="447">
        <v>1</v>
      </c>
      <c r="H3504" s="448">
        <v>5336.25</v>
      </c>
      <c r="I3504" s="447">
        <v>5336.25</v>
      </c>
      <c r="J3504" s="460">
        <v>1</v>
      </c>
      <c r="K3504" s="448">
        <v>1867.69</v>
      </c>
      <c r="L3504" s="448">
        <v>1867.69</v>
      </c>
      <c r="M3504" s="448">
        <f t="shared" si="108"/>
        <v>-3468.56</v>
      </c>
      <c r="N3504" s="448">
        <f t="shared" si="109"/>
        <v>-65</v>
      </c>
      <c r="O3504" s="461"/>
    </row>
    <row r="3505" s="419" customFormat="1" customHeight="1" spans="1:15">
      <c r="A3505" s="443" t="s">
        <v>7688</v>
      </c>
      <c r="B3505" s="444" t="s">
        <v>7689</v>
      </c>
      <c r="C3505" s="445"/>
      <c r="D3505" s="446" t="s">
        <v>3075</v>
      </c>
      <c r="E3505" s="446" t="s">
        <v>142</v>
      </c>
      <c r="F3505" s="446" t="s">
        <v>671</v>
      </c>
      <c r="G3505" s="447">
        <v>2</v>
      </c>
      <c r="H3505" s="448">
        <v>30.77</v>
      </c>
      <c r="I3505" s="447">
        <v>61.54</v>
      </c>
      <c r="J3505" s="460">
        <v>2</v>
      </c>
      <c r="K3505" s="448">
        <v>5.39</v>
      </c>
      <c r="L3505" s="448">
        <v>10.78</v>
      </c>
      <c r="M3505" s="448">
        <f t="shared" si="108"/>
        <v>-50.76</v>
      </c>
      <c r="N3505" s="448">
        <f t="shared" si="109"/>
        <v>-82.48</v>
      </c>
      <c r="O3505" s="461"/>
    </row>
    <row r="3506" s="419" customFormat="1" customHeight="1" spans="1:15">
      <c r="A3506" s="443" t="s">
        <v>7690</v>
      </c>
      <c r="B3506" s="444" t="s">
        <v>7691</v>
      </c>
      <c r="C3506" s="445"/>
      <c r="D3506" s="446" t="s">
        <v>3075</v>
      </c>
      <c r="E3506" s="446" t="s">
        <v>142</v>
      </c>
      <c r="F3506" s="446" t="s">
        <v>671</v>
      </c>
      <c r="G3506" s="447">
        <v>3</v>
      </c>
      <c r="H3506" s="448">
        <v>60</v>
      </c>
      <c r="I3506" s="447">
        <v>180</v>
      </c>
      <c r="J3506" s="460">
        <v>3</v>
      </c>
      <c r="K3506" s="448">
        <v>10.51</v>
      </c>
      <c r="L3506" s="448">
        <v>31.53</v>
      </c>
      <c r="M3506" s="448">
        <f t="shared" si="108"/>
        <v>-148.47</v>
      </c>
      <c r="N3506" s="448">
        <f t="shared" si="109"/>
        <v>-82.48</v>
      </c>
      <c r="O3506" s="461"/>
    </row>
    <row r="3507" s="419" customFormat="1" customHeight="1" spans="1:15">
      <c r="A3507" s="443" t="s">
        <v>7692</v>
      </c>
      <c r="B3507" s="444" t="s">
        <v>7693</v>
      </c>
      <c r="C3507" s="445"/>
      <c r="D3507" s="446" t="s">
        <v>3075</v>
      </c>
      <c r="E3507" s="446" t="s">
        <v>142</v>
      </c>
      <c r="F3507" s="446" t="s">
        <v>671</v>
      </c>
      <c r="G3507" s="447">
        <v>6</v>
      </c>
      <c r="H3507" s="448">
        <v>51.28</v>
      </c>
      <c r="I3507" s="447">
        <v>307.69</v>
      </c>
      <c r="J3507" s="460">
        <v>6</v>
      </c>
      <c r="K3507" s="448">
        <v>8.98</v>
      </c>
      <c r="L3507" s="448">
        <v>53.88</v>
      </c>
      <c r="M3507" s="448">
        <f t="shared" si="108"/>
        <v>-253.81</v>
      </c>
      <c r="N3507" s="448">
        <f t="shared" si="109"/>
        <v>-82.49</v>
      </c>
      <c r="O3507" s="461"/>
    </row>
    <row r="3508" s="419" customFormat="1" customHeight="1" spans="1:15">
      <c r="A3508" s="443" t="s">
        <v>7694</v>
      </c>
      <c r="B3508" s="444" t="s">
        <v>7695</v>
      </c>
      <c r="C3508" s="445"/>
      <c r="D3508" s="446" t="s">
        <v>3075</v>
      </c>
      <c r="E3508" s="446" t="s">
        <v>142</v>
      </c>
      <c r="F3508" s="446" t="s">
        <v>671</v>
      </c>
      <c r="G3508" s="447">
        <v>1</v>
      </c>
      <c r="H3508" s="448">
        <v>79.21</v>
      </c>
      <c r="I3508" s="447">
        <v>79.21</v>
      </c>
      <c r="J3508" s="460">
        <v>1</v>
      </c>
      <c r="K3508" s="448">
        <v>13.88</v>
      </c>
      <c r="L3508" s="448">
        <v>13.88</v>
      </c>
      <c r="M3508" s="448">
        <f t="shared" si="108"/>
        <v>-65.33</v>
      </c>
      <c r="N3508" s="448">
        <f t="shared" si="109"/>
        <v>-82.48</v>
      </c>
      <c r="O3508" s="461"/>
    </row>
    <row r="3509" s="419" customFormat="1" customHeight="1" spans="1:15">
      <c r="A3509" s="443" t="s">
        <v>7696</v>
      </c>
      <c r="B3509" s="444" t="s">
        <v>7697</v>
      </c>
      <c r="C3509" s="445"/>
      <c r="D3509" s="446" t="s">
        <v>3075</v>
      </c>
      <c r="E3509" s="446" t="s">
        <v>142</v>
      </c>
      <c r="F3509" s="446" t="s">
        <v>671</v>
      </c>
      <c r="G3509" s="447">
        <v>16</v>
      </c>
      <c r="H3509" s="448">
        <v>68.42</v>
      </c>
      <c r="I3509" s="447">
        <v>1094.7</v>
      </c>
      <c r="J3509" s="460">
        <v>16</v>
      </c>
      <c r="K3509" s="448">
        <v>11.99</v>
      </c>
      <c r="L3509" s="448">
        <v>191.84</v>
      </c>
      <c r="M3509" s="448">
        <f t="shared" si="108"/>
        <v>-902.86</v>
      </c>
      <c r="N3509" s="448">
        <f t="shared" si="109"/>
        <v>-82.48</v>
      </c>
      <c r="O3509" s="461"/>
    </row>
    <row r="3510" s="419" customFormat="1" customHeight="1" spans="1:15">
      <c r="A3510" s="443" t="s">
        <v>7698</v>
      </c>
      <c r="B3510" s="444" t="s">
        <v>7699</v>
      </c>
      <c r="C3510" s="445"/>
      <c r="D3510" s="446" t="s">
        <v>3075</v>
      </c>
      <c r="E3510" s="446" t="s">
        <v>142</v>
      </c>
      <c r="F3510" s="446" t="s">
        <v>671</v>
      </c>
      <c r="G3510" s="447">
        <v>1</v>
      </c>
      <c r="H3510" s="448">
        <v>203.57</v>
      </c>
      <c r="I3510" s="447">
        <v>203.57</v>
      </c>
      <c r="J3510" s="460">
        <v>1</v>
      </c>
      <c r="K3510" s="448">
        <v>35.67</v>
      </c>
      <c r="L3510" s="448">
        <v>35.67</v>
      </c>
      <c r="M3510" s="448">
        <f t="shared" si="108"/>
        <v>-167.9</v>
      </c>
      <c r="N3510" s="448">
        <f t="shared" si="109"/>
        <v>-82.48</v>
      </c>
      <c r="O3510" s="461"/>
    </row>
    <row r="3511" s="419" customFormat="1" customHeight="1" spans="1:15">
      <c r="A3511" s="443" t="s">
        <v>7700</v>
      </c>
      <c r="B3511" s="444" t="s">
        <v>7701</v>
      </c>
      <c r="C3511" s="445"/>
      <c r="D3511" s="446" t="s">
        <v>679</v>
      </c>
      <c r="E3511" s="446" t="s">
        <v>142</v>
      </c>
      <c r="F3511" s="446" t="s">
        <v>671</v>
      </c>
      <c r="G3511" s="447">
        <v>10</v>
      </c>
      <c r="H3511" s="448">
        <v>44.08</v>
      </c>
      <c r="I3511" s="447">
        <v>440.8</v>
      </c>
      <c r="J3511" s="460">
        <v>10</v>
      </c>
      <c r="K3511" s="448">
        <v>7.72</v>
      </c>
      <c r="L3511" s="448">
        <v>77.2</v>
      </c>
      <c r="M3511" s="448">
        <f t="shared" si="108"/>
        <v>-363.6</v>
      </c>
      <c r="N3511" s="448">
        <f t="shared" si="109"/>
        <v>-82.49</v>
      </c>
      <c r="O3511" s="461"/>
    </row>
    <row r="3512" s="419" customFormat="1" customHeight="1" spans="1:15">
      <c r="A3512" s="443" t="s">
        <v>7702</v>
      </c>
      <c r="B3512" s="444" t="s">
        <v>7703</v>
      </c>
      <c r="C3512" s="445"/>
      <c r="D3512" s="446" t="s">
        <v>679</v>
      </c>
      <c r="E3512" s="446" t="s">
        <v>142</v>
      </c>
      <c r="F3512" s="446" t="s">
        <v>671</v>
      </c>
      <c r="G3512" s="447">
        <v>7</v>
      </c>
      <c r="H3512" s="448">
        <v>46.15</v>
      </c>
      <c r="I3512" s="447">
        <v>323.08</v>
      </c>
      <c r="J3512" s="460">
        <v>7</v>
      </c>
      <c r="K3512" s="448">
        <v>8.08</v>
      </c>
      <c r="L3512" s="448">
        <v>56.56</v>
      </c>
      <c r="M3512" s="448">
        <f t="shared" si="108"/>
        <v>-266.52</v>
      </c>
      <c r="N3512" s="448">
        <f t="shared" si="109"/>
        <v>-82.49</v>
      </c>
      <c r="O3512" s="461"/>
    </row>
    <row r="3513" s="419" customFormat="1" customHeight="1" spans="1:15">
      <c r="A3513" s="443" t="s">
        <v>7704</v>
      </c>
      <c r="B3513" s="444" t="s">
        <v>7705</v>
      </c>
      <c r="C3513" s="445"/>
      <c r="D3513" s="446" t="s">
        <v>679</v>
      </c>
      <c r="E3513" s="446" t="s">
        <v>142</v>
      </c>
      <c r="F3513" s="446" t="s">
        <v>671</v>
      </c>
      <c r="G3513" s="447">
        <v>12</v>
      </c>
      <c r="H3513" s="448">
        <v>10</v>
      </c>
      <c r="I3513" s="447">
        <v>120</v>
      </c>
      <c r="J3513" s="460">
        <v>12</v>
      </c>
      <c r="K3513" s="448">
        <v>1.75</v>
      </c>
      <c r="L3513" s="448">
        <v>21</v>
      </c>
      <c r="M3513" s="448">
        <f t="shared" si="108"/>
        <v>-99</v>
      </c>
      <c r="N3513" s="448">
        <f t="shared" si="109"/>
        <v>-82.5</v>
      </c>
      <c r="O3513" s="461"/>
    </row>
    <row r="3514" s="419" customFormat="1" customHeight="1" spans="1:15">
      <c r="A3514" s="443" t="s">
        <v>7706</v>
      </c>
      <c r="B3514" s="444" t="s">
        <v>7707</v>
      </c>
      <c r="C3514" s="445"/>
      <c r="D3514" s="446" t="s">
        <v>703</v>
      </c>
      <c r="E3514" s="446" t="s">
        <v>682</v>
      </c>
      <c r="F3514" s="446" t="s">
        <v>671</v>
      </c>
      <c r="G3514" s="447">
        <v>2</v>
      </c>
      <c r="H3514" s="448">
        <v>4336.75</v>
      </c>
      <c r="I3514" s="447">
        <v>8673.5</v>
      </c>
      <c r="J3514" s="460">
        <v>2</v>
      </c>
      <c r="K3514" s="448">
        <v>497.86</v>
      </c>
      <c r="L3514" s="448">
        <v>995.72</v>
      </c>
      <c r="M3514" s="448">
        <f t="shared" si="108"/>
        <v>-7677.78</v>
      </c>
      <c r="N3514" s="448">
        <f t="shared" si="109"/>
        <v>-88.52</v>
      </c>
      <c r="O3514" s="461"/>
    </row>
    <row r="3515" s="419" customFormat="1" customHeight="1" spans="1:15">
      <c r="A3515" s="443" t="s">
        <v>7708</v>
      </c>
      <c r="B3515" s="444" t="s">
        <v>7709</v>
      </c>
      <c r="C3515" s="445"/>
      <c r="D3515" s="446" t="s">
        <v>679</v>
      </c>
      <c r="E3515" s="446" t="s">
        <v>682</v>
      </c>
      <c r="F3515" s="446" t="s">
        <v>671</v>
      </c>
      <c r="G3515" s="447">
        <v>3</v>
      </c>
      <c r="H3515" s="448">
        <v>11.54</v>
      </c>
      <c r="I3515" s="447">
        <v>34.62</v>
      </c>
      <c r="J3515" s="460">
        <v>3</v>
      </c>
      <c r="K3515" s="448">
        <v>1.33</v>
      </c>
      <c r="L3515" s="448">
        <v>3.99</v>
      </c>
      <c r="M3515" s="448">
        <f t="shared" si="108"/>
        <v>-30.63</v>
      </c>
      <c r="N3515" s="448">
        <f t="shared" si="109"/>
        <v>-88.47</v>
      </c>
      <c r="O3515" s="461"/>
    </row>
    <row r="3516" s="419" customFormat="1" customHeight="1" spans="1:15">
      <c r="A3516" s="443" t="s">
        <v>7710</v>
      </c>
      <c r="B3516" s="444" t="s">
        <v>7711</v>
      </c>
      <c r="C3516" s="445"/>
      <c r="D3516" s="446" t="s">
        <v>679</v>
      </c>
      <c r="E3516" s="446" t="s">
        <v>682</v>
      </c>
      <c r="F3516" s="446" t="s">
        <v>671</v>
      </c>
      <c r="G3516" s="447">
        <v>3</v>
      </c>
      <c r="H3516" s="448">
        <v>2.56</v>
      </c>
      <c r="I3516" s="447">
        <v>7.69</v>
      </c>
      <c r="J3516" s="460">
        <v>3</v>
      </c>
      <c r="K3516" s="448">
        <v>0.29</v>
      </c>
      <c r="L3516" s="448">
        <v>0.87</v>
      </c>
      <c r="M3516" s="448">
        <f t="shared" si="108"/>
        <v>-6.82</v>
      </c>
      <c r="N3516" s="448">
        <f t="shared" si="109"/>
        <v>-88.69</v>
      </c>
      <c r="O3516" s="461"/>
    </row>
    <row r="3517" s="419" customFormat="1" customHeight="1" spans="1:15">
      <c r="A3517" s="443" t="s">
        <v>7712</v>
      </c>
      <c r="B3517" s="444" t="s">
        <v>7713</v>
      </c>
      <c r="C3517" s="445"/>
      <c r="D3517" s="446" t="s">
        <v>679</v>
      </c>
      <c r="E3517" s="446" t="s">
        <v>682</v>
      </c>
      <c r="F3517" s="446" t="s">
        <v>671</v>
      </c>
      <c r="G3517" s="447">
        <v>14</v>
      </c>
      <c r="H3517" s="448">
        <v>1.71</v>
      </c>
      <c r="I3517" s="447">
        <v>23.92</v>
      </c>
      <c r="J3517" s="460">
        <v>14</v>
      </c>
      <c r="K3517" s="448">
        <v>0.2</v>
      </c>
      <c r="L3517" s="448">
        <v>2.8</v>
      </c>
      <c r="M3517" s="448">
        <f t="shared" si="108"/>
        <v>-21.12</v>
      </c>
      <c r="N3517" s="448">
        <f t="shared" si="109"/>
        <v>-88.29</v>
      </c>
      <c r="O3517" s="461"/>
    </row>
    <row r="3518" s="419" customFormat="1" customHeight="1" spans="1:15">
      <c r="A3518" s="443" t="s">
        <v>7714</v>
      </c>
      <c r="B3518" s="444" t="s">
        <v>7715</v>
      </c>
      <c r="C3518" s="445"/>
      <c r="D3518" s="446" t="s">
        <v>3075</v>
      </c>
      <c r="E3518" s="446" t="s">
        <v>682</v>
      </c>
      <c r="F3518" s="446" t="s">
        <v>671</v>
      </c>
      <c r="G3518" s="447">
        <v>5</v>
      </c>
      <c r="H3518" s="448">
        <v>16.81</v>
      </c>
      <c r="I3518" s="447">
        <v>84.07</v>
      </c>
      <c r="J3518" s="460">
        <v>5</v>
      </c>
      <c r="K3518" s="448">
        <v>1.93</v>
      </c>
      <c r="L3518" s="448">
        <v>9.65</v>
      </c>
      <c r="M3518" s="448">
        <f t="shared" si="108"/>
        <v>-74.42</v>
      </c>
      <c r="N3518" s="448">
        <f t="shared" si="109"/>
        <v>-88.52</v>
      </c>
      <c r="O3518" s="461"/>
    </row>
    <row r="3519" s="419" customFormat="1" customHeight="1" spans="1:15">
      <c r="A3519" s="443" t="s">
        <v>7716</v>
      </c>
      <c r="B3519" s="444" t="s">
        <v>7717</v>
      </c>
      <c r="C3519" s="445"/>
      <c r="D3519" s="446" t="s">
        <v>3075</v>
      </c>
      <c r="E3519" s="446" t="s">
        <v>682</v>
      </c>
      <c r="F3519" s="446" t="s">
        <v>671</v>
      </c>
      <c r="G3519" s="447">
        <v>5</v>
      </c>
      <c r="H3519" s="448">
        <v>15.93</v>
      </c>
      <c r="I3519" s="447">
        <v>79.65</v>
      </c>
      <c r="J3519" s="460">
        <v>5</v>
      </c>
      <c r="K3519" s="448">
        <v>1.83</v>
      </c>
      <c r="L3519" s="448">
        <v>9.15</v>
      </c>
      <c r="M3519" s="448">
        <f t="shared" si="108"/>
        <v>-70.5</v>
      </c>
      <c r="N3519" s="448">
        <f t="shared" si="109"/>
        <v>-88.51</v>
      </c>
      <c r="O3519" s="461"/>
    </row>
    <row r="3520" s="419" customFormat="1" customHeight="1" spans="1:15">
      <c r="A3520" s="443" t="s">
        <v>7718</v>
      </c>
      <c r="B3520" s="444" t="s">
        <v>7719</v>
      </c>
      <c r="C3520" s="445"/>
      <c r="D3520" s="446" t="s">
        <v>1934</v>
      </c>
      <c r="E3520" s="446" t="s">
        <v>667</v>
      </c>
      <c r="F3520" s="446" t="s">
        <v>671</v>
      </c>
      <c r="G3520" s="447">
        <v>150</v>
      </c>
      <c r="H3520" s="448">
        <v>6.19</v>
      </c>
      <c r="I3520" s="447">
        <v>929.2</v>
      </c>
      <c r="J3520" s="460">
        <v>150</v>
      </c>
      <c r="K3520" s="448">
        <v>2.17</v>
      </c>
      <c r="L3520" s="448">
        <v>325.5</v>
      </c>
      <c r="M3520" s="448">
        <f t="shared" si="108"/>
        <v>-603.7</v>
      </c>
      <c r="N3520" s="448">
        <f t="shared" si="109"/>
        <v>-64.97</v>
      </c>
      <c r="O3520" s="461"/>
    </row>
    <row r="3521" s="419" customFormat="1" customHeight="1" spans="1:15">
      <c r="A3521" s="443" t="s">
        <v>7720</v>
      </c>
      <c r="B3521" s="444" t="s">
        <v>7721</v>
      </c>
      <c r="C3521" s="445"/>
      <c r="D3521" s="446" t="s">
        <v>679</v>
      </c>
      <c r="E3521" s="446" t="s">
        <v>682</v>
      </c>
      <c r="F3521" s="446" t="s">
        <v>671</v>
      </c>
      <c r="G3521" s="447">
        <v>4</v>
      </c>
      <c r="H3521" s="448">
        <v>17.7</v>
      </c>
      <c r="I3521" s="447">
        <v>70.8</v>
      </c>
      <c r="J3521" s="460">
        <v>4</v>
      </c>
      <c r="K3521" s="448">
        <v>2.03</v>
      </c>
      <c r="L3521" s="448">
        <v>8.12</v>
      </c>
      <c r="M3521" s="448">
        <f t="shared" si="108"/>
        <v>-62.68</v>
      </c>
      <c r="N3521" s="448">
        <f t="shared" si="109"/>
        <v>-88.53</v>
      </c>
      <c r="O3521" s="461"/>
    </row>
    <row r="3522" s="419" customFormat="1" customHeight="1" spans="1:15">
      <c r="A3522" s="443" t="s">
        <v>7722</v>
      </c>
      <c r="B3522" s="444" t="s">
        <v>7723</v>
      </c>
      <c r="C3522" s="445"/>
      <c r="D3522" s="446" t="s">
        <v>679</v>
      </c>
      <c r="E3522" s="446" t="s">
        <v>682</v>
      </c>
      <c r="F3522" s="446" t="s">
        <v>671</v>
      </c>
      <c r="G3522" s="447">
        <v>1</v>
      </c>
      <c r="H3522" s="448">
        <v>146.01</v>
      </c>
      <c r="I3522" s="447">
        <v>146.01</v>
      </c>
      <c r="J3522" s="460">
        <v>1</v>
      </c>
      <c r="K3522" s="448">
        <v>16.76</v>
      </c>
      <c r="L3522" s="448">
        <v>16.76</v>
      </c>
      <c r="M3522" s="448">
        <f t="shared" si="108"/>
        <v>-129.25</v>
      </c>
      <c r="N3522" s="448">
        <f t="shared" si="109"/>
        <v>-88.52</v>
      </c>
      <c r="O3522" s="461"/>
    </row>
    <row r="3523" s="419" customFormat="1" customHeight="1" spans="1:15">
      <c r="A3523" s="443" t="s">
        <v>7724</v>
      </c>
      <c r="B3523" s="444" t="s">
        <v>7725</v>
      </c>
      <c r="C3523" s="445"/>
      <c r="D3523" s="446" t="s">
        <v>679</v>
      </c>
      <c r="E3523" s="446" t="s">
        <v>682</v>
      </c>
      <c r="F3523" s="446" t="s">
        <v>671</v>
      </c>
      <c r="G3523" s="447">
        <v>5</v>
      </c>
      <c r="H3523" s="448">
        <v>16.11</v>
      </c>
      <c r="I3523" s="447">
        <v>80.57</v>
      </c>
      <c r="J3523" s="460">
        <v>5</v>
      </c>
      <c r="K3523" s="448">
        <v>1.85</v>
      </c>
      <c r="L3523" s="448">
        <v>9.25</v>
      </c>
      <c r="M3523" s="448">
        <f t="shared" si="108"/>
        <v>-71.32</v>
      </c>
      <c r="N3523" s="448">
        <f t="shared" si="109"/>
        <v>-88.52</v>
      </c>
      <c r="O3523" s="461"/>
    </row>
    <row r="3524" s="419" customFormat="1" customHeight="1" spans="1:15">
      <c r="A3524" s="443" t="s">
        <v>7726</v>
      </c>
      <c r="B3524" s="444" t="s">
        <v>7727</v>
      </c>
      <c r="C3524" s="445"/>
      <c r="D3524" s="446" t="s">
        <v>679</v>
      </c>
      <c r="E3524" s="446" t="s">
        <v>682</v>
      </c>
      <c r="F3524" s="446" t="s">
        <v>671</v>
      </c>
      <c r="G3524" s="447">
        <v>5</v>
      </c>
      <c r="H3524" s="448">
        <v>16.3</v>
      </c>
      <c r="I3524" s="447">
        <v>81.5</v>
      </c>
      <c r="J3524" s="460">
        <v>5</v>
      </c>
      <c r="K3524" s="448">
        <v>1.87</v>
      </c>
      <c r="L3524" s="448">
        <v>9.35</v>
      </c>
      <c r="M3524" s="448">
        <f t="shared" si="108"/>
        <v>-72.15</v>
      </c>
      <c r="N3524" s="448">
        <f t="shared" si="109"/>
        <v>-88.53</v>
      </c>
      <c r="O3524" s="461"/>
    </row>
    <row r="3525" s="419" customFormat="1" customHeight="1" spans="1:15">
      <c r="A3525" s="443" t="s">
        <v>7728</v>
      </c>
      <c r="B3525" s="444" t="s">
        <v>7729</v>
      </c>
      <c r="C3525" s="445"/>
      <c r="D3525" s="446" t="s">
        <v>679</v>
      </c>
      <c r="E3525" s="446" t="s">
        <v>682</v>
      </c>
      <c r="F3525" s="446" t="s">
        <v>671</v>
      </c>
      <c r="G3525" s="447">
        <v>1</v>
      </c>
      <c r="H3525" s="448">
        <v>1280</v>
      </c>
      <c r="I3525" s="447">
        <v>1280</v>
      </c>
      <c r="J3525" s="460">
        <v>1</v>
      </c>
      <c r="K3525" s="448">
        <v>146.94</v>
      </c>
      <c r="L3525" s="448">
        <v>146.94</v>
      </c>
      <c r="M3525" s="448">
        <f t="shared" si="108"/>
        <v>-1133.06</v>
      </c>
      <c r="N3525" s="448">
        <f t="shared" si="109"/>
        <v>-88.52</v>
      </c>
      <c r="O3525" s="461"/>
    </row>
    <row r="3526" s="419" customFormat="1" customHeight="1" spans="1:15">
      <c r="A3526" s="443" t="s">
        <v>7730</v>
      </c>
      <c r="B3526" s="444" t="s">
        <v>7731</v>
      </c>
      <c r="C3526" s="445"/>
      <c r="D3526" s="446" t="s">
        <v>679</v>
      </c>
      <c r="E3526" s="446" t="s">
        <v>682</v>
      </c>
      <c r="F3526" s="446" t="s">
        <v>671</v>
      </c>
      <c r="G3526" s="447">
        <v>2</v>
      </c>
      <c r="H3526" s="448">
        <v>670.09</v>
      </c>
      <c r="I3526" s="447">
        <v>1340.17</v>
      </c>
      <c r="J3526" s="460">
        <v>2</v>
      </c>
      <c r="K3526" s="448">
        <v>76.93</v>
      </c>
      <c r="L3526" s="448">
        <v>153.86</v>
      </c>
      <c r="M3526" s="448">
        <f t="shared" si="108"/>
        <v>-1186.31</v>
      </c>
      <c r="N3526" s="448">
        <f t="shared" si="109"/>
        <v>-88.52</v>
      </c>
      <c r="O3526" s="461"/>
    </row>
    <row r="3527" s="419" customFormat="1" customHeight="1" spans="1:15">
      <c r="A3527" s="443" t="s">
        <v>7732</v>
      </c>
      <c r="B3527" s="444" t="s">
        <v>7733</v>
      </c>
      <c r="C3527" s="445"/>
      <c r="D3527" s="446" t="s">
        <v>679</v>
      </c>
      <c r="E3527" s="446" t="s">
        <v>682</v>
      </c>
      <c r="F3527" s="446" t="s">
        <v>671</v>
      </c>
      <c r="G3527" s="447">
        <v>1</v>
      </c>
      <c r="H3527" s="448">
        <v>4102.56</v>
      </c>
      <c r="I3527" s="447">
        <v>4102.56</v>
      </c>
      <c r="J3527" s="460">
        <v>1</v>
      </c>
      <c r="K3527" s="448">
        <v>470.97</v>
      </c>
      <c r="L3527" s="448">
        <v>470.97</v>
      </c>
      <c r="M3527" s="448">
        <f t="shared" si="108"/>
        <v>-3631.59</v>
      </c>
      <c r="N3527" s="448">
        <f t="shared" si="109"/>
        <v>-88.52</v>
      </c>
      <c r="O3527" s="461"/>
    </row>
    <row r="3528" s="419" customFormat="1" customHeight="1" spans="1:15">
      <c r="A3528" s="443" t="s">
        <v>7734</v>
      </c>
      <c r="B3528" s="444" t="s">
        <v>7735</v>
      </c>
      <c r="C3528" s="445"/>
      <c r="D3528" s="446" t="s">
        <v>679</v>
      </c>
      <c r="E3528" s="446" t="s">
        <v>667</v>
      </c>
      <c r="F3528" s="446" t="s">
        <v>671</v>
      </c>
      <c r="G3528" s="447">
        <v>2</v>
      </c>
      <c r="H3528" s="448">
        <v>3398.84</v>
      </c>
      <c r="I3528" s="447">
        <v>6797.67</v>
      </c>
      <c r="J3528" s="460">
        <v>2</v>
      </c>
      <c r="K3528" s="448">
        <v>1189.59</v>
      </c>
      <c r="L3528" s="448">
        <v>2379.18</v>
      </c>
      <c r="M3528" s="448">
        <f t="shared" ref="M3528:M3591" si="110">L3528-I3528</f>
        <v>-4418.49</v>
      </c>
      <c r="N3528" s="448">
        <f t="shared" ref="N3528:N3591" si="111">IF(I3528=0,0,ROUND(M3528/I3528*100,2))</f>
        <v>-65</v>
      </c>
      <c r="O3528" s="461"/>
    </row>
    <row r="3529" s="419" customFormat="1" customHeight="1" spans="1:15">
      <c r="A3529" s="443" t="s">
        <v>7736</v>
      </c>
      <c r="B3529" s="444" t="s">
        <v>7737</v>
      </c>
      <c r="C3529" s="445"/>
      <c r="D3529" s="446" t="s">
        <v>679</v>
      </c>
      <c r="E3529" s="446" t="s">
        <v>682</v>
      </c>
      <c r="F3529" s="446" t="s">
        <v>671</v>
      </c>
      <c r="G3529" s="447">
        <v>2</v>
      </c>
      <c r="H3529" s="448">
        <v>578.12</v>
      </c>
      <c r="I3529" s="447">
        <v>1156.24</v>
      </c>
      <c r="J3529" s="460">
        <v>2</v>
      </c>
      <c r="K3529" s="448">
        <v>66.37</v>
      </c>
      <c r="L3529" s="448">
        <v>132.74</v>
      </c>
      <c r="M3529" s="448">
        <f t="shared" si="110"/>
        <v>-1023.5</v>
      </c>
      <c r="N3529" s="448">
        <f t="shared" si="111"/>
        <v>-88.52</v>
      </c>
      <c r="O3529" s="461"/>
    </row>
    <row r="3530" s="419" customFormat="1" customHeight="1" spans="1:15">
      <c r="A3530" s="443" t="s">
        <v>7738</v>
      </c>
      <c r="B3530" s="444" t="s">
        <v>7739</v>
      </c>
      <c r="C3530" s="445"/>
      <c r="D3530" s="446" t="s">
        <v>679</v>
      </c>
      <c r="E3530" s="446" t="s">
        <v>667</v>
      </c>
      <c r="F3530" s="446" t="s">
        <v>671</v>
      </c>
      <c r="G3530" s="447">
        <v>1</v>
      </c>
      <c r="H3530" s="448">
        <v>2212.39</v>
      </c>
      <c r="I3530" s="447">
        <v>2212.39</v>
      </c>
      <c r="J3530" s="460">
        <v>1</v>
      </c>
      <c r="K3530" s="448">
        <v>774.34</v>
      </c>
      <c r="L3530" s="448">
        <v>774.34</v>
      </c>
      <c r="M3530" s="448">
        <f t="shared" si="110"/>
        <v>-1438.05</v>
      </c>
      <c r="N3530" s="448">
        <f t="shared" si="111"/>
        <v>-65</v>
      </c>
      <c r="O3530" s="461"/>
    </row>
    <row r="3531" s="419" customFormat="1" customHeight="1" spans="1:15">
      <c r="A3531" s="443" t="s">
        <v>7740</v>
      </c>
      <c r="B3531" s="444" t="s">
        <v>7741</v>
      </c>
      <c r="C3531" s="445"/>
      <c r="D3531" s="446" t="s">
        <v>2533</v>
      </c>
      <c r="E3531" s="446" t="s">
        <v>682</v>
      </c>
      <c r="F3531" s="446" t="s">
        <v>671</v>
      </c>
      <c r="G3531" s="447">
        <v>1</v>
      </c>
      <c r="H3531" s="448">
        <v>2478.63</v>
      </c>
      <c r="I3531" s="447">
        <v>2478.63</v>
      </c>
      <c r="J3531" s="460">
        <v>1</v>
      </c>
      <c r="K3531" s="448">
        <v>284.55</v>
      </c>
      <c r="L3531" s="448">
        <v>284.55</v>
      </c>
      <c r="M3531" s="448">
        <f t="shared" si="110"/>
        <v>-2194.08</v>
      </c>
      <c r="N3531" s="448">
        <f t="shared" si="111"/>
        <v>-88.52</v>
      </c>
      <c r="O3531" s="461"/>
    </row>
    <row r="3532" s="419" customFormat="1" customHeight="1" spans="1:15">
      <c r="A3532" s="443" t="s">
        <v>7742</v>
      </c>
      <c r="B3532" s="444" t="s">
        <v>7743</v>
      </c>
      <c r="C3532" s="445"/>
      <c r="D3532" s="446" t="s">
        <v>698</v>
      </c>
      <c r="E3532" s="446" t="s">
        <v>682</v>
      </c>
      <c r="F3532" s="446" t="s">
        <v>671</v>
      </c>
      <c r="G3532" s="447">
        <v>2</v>
      </c>
      <c r="H3532" s="448">
        <v>1048.26</v>
      </c>
      <c r="I3532" s="447">
        <v>2096.52</v>
      </c>
      <c r="J3532" s="460">
        <v>2</v>
      </c>
      <c r="K3532" s="448">
        <v>120.34</v>
      </c>
      <c r="L3532" s="448">
        <v>240.68</v>
      </c>
      <c r="M3532" s="448">
        <f t="shared" si="110"/>
        <v>-1855.84</v>
      </c>
      <c r="N3532" s="448">
        <f t="shared" si="111"/>
        <v>-88.52</v>
      </c>
      <c r="O3532" s="461"/>
    </row>
    <row r="3533" s="419" customFormat="1" customHeight="1" spans="1:15">
      <c r="A3533" s="443" t="s">
        <v>7744</v>
      </c>
      <c r="B3533" s="444" t="s">
        <v>7745</v>
      </c>
      <c r="C3533" s="445"/>
      <c r="D3533" s="446" t="s">
        <v>698</v>
      </c>
      <c r="E3533" s="446" t="s">
        <v>667</v>
      </c>
      <c r="F3533" s="446" t="s">
        <v>671</v>
      </c>
      <c r="G3533" s="447">
        <v>2</v>
      </c>
      <c r="H3533" s="448">
        <v>1020.94</v>
      </c>
      <c r="I3533" s="447">
        <v>2041.88</v>
      </c>
      <c r="J3533" s="460">
        <v>2</v>
      </c>
      <c r="K3533" s="448">
        <v>357.33</v>
      </c>
      <c r="L3533" s="448">
        <v>714.66</v>
      </c>
      <c r="M3533" s="448">
        <f t="shared" si="110"/>
        <v>-1327.22</v>
      </c>
      <c r="N3533" s="448">
        <f t="shared" si="111"/>
        <v>-65</v>
      </c>
      <c r="O3533" s="461"/>
    </row>
    <row r="3534" s="419" customFormat="1" customHeight="1" spans="1:15">
      <c r="A3534" s="443" t="s">
        <v>7746</v>
      </c>
      <c r="B3534" s="444" t="s">
        <v>7747</v>
      </c>
      <c r="C3534" s="445"/>
      <c r="D3534" s="446" t="s">
        <v>679</v>
      </c>
      <c r="E3534" s="446" t="s">
        <v>682</v>
      </c>
      <c r="F3534" s="446" t="s">
        <v>671</v>
      </c>
      <c r="G3534" s="447">
        <v>2</v>
      </c>
      <c r="H3534" s="448">
        <v>581.2</v>
      </c>
      <c r="I3534" s="447">
        <v>1162.39</v>
      </c>
      <c r="J3534" s="460">
        <v>2</v>
      </c>
      <c r="K3534" s="448">
        <v>66.72</v>
      </c>
      <c r="L3534" s="448">
        <v>133.44</v>
      </c>
      <c r="M3534" s="448">
        <f t="shared" si="110"/>
        <v>-1028.95</v>
      </c>
      <c r="N3534" s="448">
        <f t="shared" si="111"/>
        <v>-88.52</v>
      </c>
      <c r="O3534" s="461"/>
    </row>
    <row r="3535" s="419" customFormat="1" customHeight="1" spans="1:15">
      <c r="A3535" s="443" t="s">
        <v>7748</v>
      </c>
      <c r="B3535" s="444" t="s">
        <v>7749</v>
      </c>
      <c r="C3535" s="445"/>
      <c r="D3535" s="446" t="s">
        <v>679</v>
      </c>
      <c r="E3535" s="446" t="s">
        <v>682</v>
      </c>
      <c r="F3535" s="446" t="s">
        <v>671</v>
      </c>
      <c r="G3535" s="447">
        <v>1</v>
      </c>
      <c r="H3535" s="448">
        <v>335.62</v>
      </c>
      <c r="I3535" s="447">
        <v>335.62</v>
      </c>
      <c r="J3535" s="460">
        <v>1</v>
      </c>
      <c r="K3535" s="448">
        <v>38.53</v>
      </c>
      <c r="L3535" s="448">
        <v>38.53</v>
      </c>
      <c r="M3535" s="448">
        <f t="shared" si="110"/>
        <v>-297.09</v>
      </c>
      <c r="N3535" s="448">
        <f t="shared" si="111"/>
        <v>-88.52</v>
      </c>
      <c r="O3535" s="461"/>
    </row>
    <row r="3536" s="419" customFormat="1" customHeight="1" spans="1:15">
      <c r="A3536" s="443" t="s">
        <v>7750</v>
      </c>
      <c r="B3536" s="444" t="s">
        <v>7751</v>
      </c>
      <c r="C3536" s="445"/>
      <c r="D3536" s="446" t="s">
        <v>679</v>
      </c>
      <c r="E3536" s="446" t="s">
        <v>682</v>
      </c>
      <c r="F3536" s="446" t="s">
        <v>671</v>
      </c>
      <c r="G3536" s="447">
        <v>1</v>
      </c>
      <c r="H3536" s="448">
        <v>2235.7</v>
      </c>
      <c r="I3536" s="447">
        <v>2235.7</v>
      </c>
      <c r="J3536" s="460">
        <v>1</v>
      </c>
      <c r="K3536" s="448">
        <v>256.66</v>
      </c>
      <c r="L3536" s="448">
        <v>256.66</v>
      </c>
      <c r="M3536" s="448">
        <f t="shared" si="110"/>
        <v>-1979.04</v>
      </c>
      <c r="N3536" s="448">
        <f t="shared" si="111"/>
        <v>-88.52</v>
      </c>
      <c r="O3536" s="461"/>
    </row>
    <row r="3537" s="419" customFormat="1" customHeight="1" spans="1:15">
      <c r="A3537" s="443" t="s">
        <v>7752</v>
      </c>
      <c r="B3537" s="444" t="s">
        <v>7753</v>
      </c>
      <c r="C3537" s="445"/>
      <c r="D3537" s="446" t="s">
        <v>679</v>
      </c>
      <c r="E3537" s="446" t="s">
        <v>682</v>
      </c>
      <c r="F3537" s="446" t="s">
        <v>671</v>
      </c>
      <c r="G3537" s="447">
        <v>1</v>
      </c>
      <c r="H3537" s="448">
        <v>991.45</v>
      </c>
      <c r="I3537" s="447">
        <v>991.45</v>
      </c>
      <c r="J3537" s="460">
        <v>1</v>
      </c>
      <c r="K3537" s="448">
        <v>113.82</v>
      </c>
      <c r="L3537" s="448">
        <v>113.82</v>
      </c>
      <c r="M3537" s="448">
        <f t="shared" si="110"/>
        <v>-877.63</v>
      </c>
      <c r="N3537" s="448">
        <f t="shared" si="111"/>
        <v>-88.52</v>
      </c>
      <c r="O3537" s="461"/>
    </row>
    <row r="3538" s="419" customFormat="1" customHeight="1" spans="1:15">
      <c r="A3538" s="443" t="s">
        <v>7754</v>
      </c>
      <c r="B3538" s="444" t="s">
        <v>7755</v>
      </c>
      <c r="C3538" s="445"/>
      <c r="D3538" s="446" t="s">
        <v>679</v>
      </c>
      <c r="E3538" s="446" t="s">
        <v>682</v>
      </c>
      <c r="F3538" s="446" t="s">
        <v>671</v>
      </c>
      <c r="G3538" s="447">
        <v>1</v>
      </c>
      <c r="H3538" s="448">
        <v>683.76</v>
      </c>
      <c r="I3538" s="447">
        <v>683.76</v>
      </c>
      <c r="J3538" s="460">
        <v>1</v>
      </c>
      <c r="K3538" s="448">
        <v>78.5</v>
      </c>
      <c r="L3538" s="448">
        <v>78.5</v>
      </c>
      <c r="M3538" s="448">
        <f t="shared" si="110"/>
        <v>-605.26</v>
      </c>
      <c r="N3538" s="448">
        <f t="shared" si="111"/>
        <v>-88.52</v>
      </c>
      <c r="O3538" s="461"/>
    </row>
    <row r="3539" s="419" customFormat="1" customHeight="1" spans="1:15">
      <c r="A3539" s="443" t="s">
        <v>7756</v>
      </c>
      <c r="B3539" s="444" t="s">
        <v>7757</v>
      </c>
      <c r="C3539" s="445"/>
      <c r="D3539" s="446" t="s">
        <v>679</v>
      </c>
      <c r="E3539" s="446" t="s">
        <v>682</v>
      </c>
      <c r="F3539" s="446" t="s">
        <v>671</v>
      </c>
      <c r="G3539" s="447">
        <v>6</v>
      </c>
      <c r="H3539" s="448">
        <v>32.48</v>
      </c>
      <c r="I3539" s="447">
        <v>194.87</v>
      </c>
      <c r="J3539" s="460">
        <v>6</v>
      </c>
      <c r="K3539" s="448">
        <v>3.73</v>
      </c>
      <c r="L3539" s="448">
        <v>22.38</v>
      </c>
      <c r="M3539" s="448">
        <f t="shared" si="110"/>
        <v>-172.49</v>
      </c>
      <c r="N3539" s="448">
        <f t="shared" si="111"/>
        <v>-88.52</v>
      </c>
      <c r="O3539" s="461"/>
    </row>
    <row r="3540" s="419" customFormat="1" customHeight="1" spans="1:15">
      <c r="A3540" s="443" t="s">
        <v>7758</v>
      </c>
      <c r="B3540" s="444" t="s">
        <v>7759</v>
      </c>
      <c r="C3540" s="445"/>
      <c r="D3540" s="446" t="s">
        <v>679</v>
      </c>
      <c r="E3540" s="446" t="s">
        <v>682</v>
      </c>
      <c r="F3540" s="446" t="s">
        <v>671</v>
      </c>
      <c r="G3540" s="447">
        <v>3</v>
      </c>
      <c r="H3540" s="448">
        <v>11.67</v>
      </c>
      <c r="I3540" s="447">
        <v>35</v>
      </c>
      <c r="J3540" s="460">
        <v>3</v>
      </c>
      <c r="K3540" s="448">
        <v>1.34</v>
      </c>
      <c r="L3540" s="448">
        <v>4.02</v>
      </c>
      <c r="M3540" s="448">
        <f t="shared" si="110"/>
        <v>-30.98</v>
      </c>
      <c r="N3540" s="448">
        <f t="shared" si="111"/>
        <v>-88.51</v>
      </c>
      <c r="O3540" s="461"/>
    </row>
    <row r="3541" s="419" customFormat="1" customHeight="1" spans="1:15">
      <c r="A3541" s="443" t="s">
        <v>7760</v>
      </c>
      <c r="B3541" s="444" t="s">
        <v>7761</v>
      </c>
      <c r="C3541" s="445"/>
      <c r="D3541" s="446" t="s">
        <v>679</v>
      </c>
      <c r="E3541" s="446" t="s">
        <v>682</v>
      </c>
      <c r="F3541" s="446" t="s">
        <v>671</v>
      </c>
      <c r="G3541" s="447">
        <v>12</v>
      </c>
      <c r="H3541" s="448">
        <v>2.14</v>
      </c>
      <c r="I3541" s="447">
        <v>25.64</v>
      </c>
      <c r="J3541" s="460">
        <v>12</v>
      </c>
      <c r="K3541" s="448">
        <v>0.25</v>
      </c>
      <c r="L3541" s="448">
        <v>3</v>
      </c>
      <c r="M3541" s="448">
        <f t="shared" si="110"/>
        <v>-22.64</v>
      </c>
      <c r="N3541" s="448">
        <f t="shared" si="111"/>
        <v>-88.3</v>
      </c>
      <c r="O3541" s="461"/>
    </row>
    <row r="3542" s="419" customFormat="1" customHeight="1" spans="1:15">
      <c r="A3542" s="443" t="s">
        <v>7762</v>
      </c>
      <c r="B3542" s="444" t="s">
        <v>7763</v>
      </c>
      <c r="C3542" s="445"/>
      <c r="D3542" s="446" t="s">
        <v>679</v>
      </c>
      <c r="E3542" s="446" t="s">
        <v>682</v>
      </c>
      <c r="F3542" s="446" t="s">
        <v>671</v>
      </c>
      <c r="G3542" s="447">
        <v>1</v>
      </c>
      <c r="H3542" s="448">
        <v>13931.62</v>
      </c>
      <c r="I3542" s="447">
        <v>13931.62</v>
      </c>
      <c r="J3542" s="460">
        <v>1</v>
      </c>
      <c r="K3542" s="448">
        <v>1599.35</v>
      </c>
      <c r="L3542" s="448">
        <v>1599.35</v>
      </c>
      <c r="M3542" s="448">
        <f t="shared" si="110"/>
        <v>-12332.27</v>
      </c>
      <c r="N3542" s="448">
        <f t="shared" si="111"/>
        <v>-88.52</v>
      </c>
      <c r="O3542" s="461"/>
    </row>
    <row r="3543" s="419" customFormat="1" customHeight="1" spans="1:15">
      <c r="A3543" s="443" t="s">
        <v>7764</v>
      </c>
      <c r="B3543" s="444" t="s">
        <v>7765</v>
      </c>
      <c r="C3543" s="445"/>
      <c r="D3543" s="446" t="s">
        <v>3075</v>
      </c>
      <c r="E3543" s="446" t="s">
        <v>682</v>
      </c>
      <c r="F3543" s="446" t="s">
        <v>671</v>
      </c>
      <c r="G3543" s="447">
        <v>3</v>
      </c>
      <c r="H3543" s="448">
        <v>37.04</v>
      </c>
      <c r="I3543" s="447">
        <v>111.11</v>
      </c>
      <c r="J3543" s="460">
        <v>3</v>
      </c>
      <c r="K3543" s="448">
        <v>4.25</v>
      </c>
      <c r="L3543" s="448">
        <v>12.75</v>
      </c>
      <c r="M3543" s="448">
        <f t="shared" si="110"/>
        <v>-98.36</v>
      </c>
      <c r="N3543" s="448">
        <f t="shared" si="111"/>
        <v>-88.52</v>
      </c>
      <c r="O3543" s="461"/>
    </row>
    <row r="3544" s="419" customFormat="1" customHeight="1" spans="1:15">
      <c r="A3544" s="443" t="s">
        <v>7766</v>
      </c>
      <c r="B3544" s="444" t="s">
        <v>7767</v>
      </c>
      <c r="C3544" s="445"/>
      <c r="D3544" s="446" t="s">
        <v>679</v>
      </c>
      <c r="E3544" s="446" t="s">
        <v>682</v>
      </c>
      <c r="F3544" s="446" t="s">
        <v>671</v>
      </c>
      <c r="G3544" s="447">
        <v>3</v>
      </c>
      <c r="H3544" s="448">
        <v>91.49</v>
      </c>
      <c r="I3544" s="447">
        <v>274.46</v>
      </c>
      <c r="J3544" s="460">
        <v>3</v>
      </c>
      <c r="K3544" s="448">
        <v>10.5</v>
      </c>
      <c r="L3544" s="448">
        <v>31.5</v>
      </c>
      <c r="M3544" s="448">
        <f t="shared" si="110"/>
        <v>-242.96</v>
      </c>
      <c r="N3544" s="448">
        <f t="shared" si="111"/>
        <v>-88.52</v>
      </c>
      <c r="O3544" s="461"/>
    </row>
    <row r="3545" s="419" customFormat="1" customHeight="1" spans="1:15">
      <c r="A3545" s="443" t="s">
        <v>7768</v>
      </c>
      <c r="B3545" s="444" t="s">
        <v>7769</v>
      </c>
      <c r="C3545" s="445"/>
      <c r="D3545" s="446" t="s">
        <v>703</v>
      </c>
      <c r="E3545" s="446" t="s">
        <v>682</v>
      </c>
      <c r="F3545" s="446" t="s">
        <v>671</v>
      </c>
      <c r="G3545" s="447">
        <v>1</v>
      </c>
      <c r="H3545" s="448">
        <v>316.24</v>
      </c>
      <c r="I3545" s="447">
        <v>316.24</v>
      </c>
      <c r="J3545" s="460">
        <v>1</v>
      </c>
      <c r="K3545" s="448">
        <v>36.3</v>
      </c>
      <c r="L3545" s="448">
        <v>36.3</v>
      </c>
      <c r="M3545" s="448">
        <f t="shared" si="110"/>
        <v>-279.94</v>
      </c>
      <c r="N3545" s="448">
        <f t="shared" si="111"/>
        <v>-88.52</v>
      </c>
      <c r="O3545" s="461"/>
    </row>
    <row r="3546" s="419" customFormat="1" customHeight="1" spans="1:15">
      <c r="A3546" s="443" t="s">
        <v>7770</v>
      </c>
      <c r="B3546" s="444" t="s">
        <v>7771</v>
      </c>
      <c r="C3546" s="445"/>
      <c r="D3546" s="446" t="s">
        <v>703</v>
      </c>
      <c r="E3546" s="446" t="s">
        <v>682</v>
      </c>
      <c r="F3546" s="446" t="s">
        <v>671</v>
      </c>
      <c r="G3546" s="447">
        <v>1</v>
      </c>
      <c r="H3546" s="448">
        <v>7664.96</v>
      </c>
      <c r="I3546" s="447">
        <v>7664.96</v>
      </c>
      <c r="J3546" s="460">
        <v>1</v>
      </c>
      <c r="K3546" s="448">
        <v>879.94</v>
      </c>
      <c r="L3546" s="448">
        <v>879.94</v>
      </c>
      <c r="M3546" s="448">
        <f t="shared" si="110"/>
        <v>-6785.02</v>
      </c>
      <c r="N3546" s="448">
        <f t="shared" si="111"/>
        <v>-88.52</v>
      </c>
      <c r="O3546" s="461"/>
    </row>
    <row r="3547" s="419" customFormat="1" customHeight="1" spans="1:15">
      <c r="A3547" s="443" t="s">
        <v>7772</v>
      </c>
      <c r="B3547" s="444" t="s">
        <v>7773</v>
      </c>
      <c r="C3547" s="445"/>
      <c r="D3547" s="446" t="s">
        <v>703</v>
      </c>
      <c r="E3547" s="446" t="s">
        <v>682</v>
      </c>
      <c r="F3547" s="446" t="s">
        <v>671</v>
      </c>
      <c r="G3547" s="447">
        <v>3</v>
      </c>
      <c r="H3547" s="448">
        <v>25.64</v>
      </c>
      <c r="I3547" s="447">
        <v>76.93</v>
      </c>
      <c r="J3547" s="460">
        <v>3</v>
      </c>
      <c r="K3547" s="448">
        <v>2.94</v>
      </c>
      <c r="L3547" s="448">
        <v>8.82</v>
      </c>
      <c r="M3547" s="448">
        <f t="shared" si="110"/>
        <v>-68.11</v>
      </c>
      <c r="N3547" s="448">
        <f t="shared" si="111"/>
        <v>-88.54</v>
      </c>
      <c r="O3547" s="461"/>
    </row>
    <row r="3548" s="419" customFormat="1" customHeight="1" spans="1:15">
      <c r="A3548" s="443" t="s">
        <v>7774</v>
      </c>
      <c r="B3548" s="444" t="s">
        <v>7775</v>
      </c>
      <c r="C3548" s="445"/>
      <c r="D3548" s="446" t="s">
        <v>679</v>
      </c>
      <c r="E3548" s="446" t="s">
        <v>682</v>
      </c>
      <c r="F3548" s="446" t="s">
        <v>671</v>
      </c>
      <c r="G3548" s="447">
        <v>1</v>
      </c>
      <c r="H3548" s="448">
        <v>179.48</v>
      </c>
      <c r="I3548" s="447">
        <v>179.48</v>
      </c>
      <c r="J3548" s="460">
        <v>1</v>
      </c>
      <c r="K3548" s="448">
        <v>20.6</v>
      </c>
      <c r="L3548" s="448">
        <v>20.6</v>
      </c>
      <c r="M3548" s="448">
        <f t="shared" si="110"/>
        <v>-158.88</v>
      </c>
      <c r="N3548" s="448">
        <f t="shared" si="111"/>
        <v>-88.52</v>
      </c>
      <c r="O3548" s="461"/>
    </row>
    <row r="3549" s="419" customFormat="1" customHeight="1" spans="1:15">
      <c r="A3549" s="443" t="s">
        <v>7776</v>
      </c>
      <c r="B3549" s="444" t="s">
        <v>7777</v>
      </c>
      <c r="C3549" s="445"/>
      <c r="D3549" s="446" t="s">
        <v>698</v>
      </c>
      <c r="E3549" s="446" t="s">
        <v>682</v>
      </c>
      <c r="F3549" s="446" t="s">
        <v>671</v>
      </c>
      <c r="G3549" s="447">
        <v>1</v>
      </c>
      <c r="H3549" s="448">
        <v>4123.93</v>
      </c>
      <c r="I3549" s="447">
        <v>4123.93</v>
      </c>
      <c r="J3549" s="460">
        <v>1</v>
      </c>
      <c r="K3549" s="448">
        <v>473.43</v>
      </c>
      <c r="L3549" s="448">
        <v>473.43</v>
      </c>
      <c r="M3549" s="448">
        <f t="shared" si="110"/>
        <v>-3650.5</v>
      </c>
      <c r="N3549" s="448">
        <f t="shared" si="111"/>
        <v>-88.52</v>
      </c>
      <c r="O3549" s="461"/>
    </row>
    <row r="3550" s="419" customFormat="1" customHeight="1" spans="1:15">
      <c r="A3550" s="443" t="s">
        <v>7778</v>
      </c>
      <c r="B3550" s="444" t="s">
        <v>7779</v>
      </c>
      <c r="C3550" s="445"/>
      <c r="D3550" s="446" t="s">
        <v>698</v>
      </c>
      <c r="E3550" s="446" t="s">
        <v>667</v>
      </c>
      <c r="F3550" s="446" t="s">
        <v>671</v>
      </c>
      <c r="G3550" s="447">
        <v>1</v>
      </c>
      <c r="H3550" s="448">
        <v>13141.59</v>
      </c>
      <c r="I3550" s="447">
        <v>13141.59</v>
      </c>
      <c r="J3550" s="460">
        <v>1</v>
      </c>
      <c r="K3550" s="448">
        <v>4599.56</v>
      </c>
      <c r="L3550" s="448">
        <v>4599.56</v>
      </c>
      <c r="M3550" s="448">
        <f t="shared" si="110"/>
        <v>-8542.03</v>
      </c>
      <c r="N3550" s="448">
        <f t="shared" si="111"/>
        <v>-65</v>
      </c>
      <c r="O3550" s="461"/>
    </row>
    <row r="3551" s="419" customFormat="1" customHeight="1" spans="1:15">
      <c r="A3551" s="443" t="s">
        <v>7780</v>
      </c>
      <c r="B3551" s="444" t="s">
        <v>7781</v>
      </c>
      <c r="C3551" s="445"/>
      <c r="D3551" s="446" t="s">
        <v>703</v>
      </c>
      <c r="E3551" s="446" t="s">
        <v>682</v>
      </c>
      <c r="F3551" s="446" t="s">
        <v>671</v>
      </c>
      <c r="G3551" s="447">
        <v>1</v>
      </c>
      <c r="H3551" s="448">
        <v>13675.21</v>
      </c>
      <c r="I3551" s="447">
        <v>13675.21</v>
      </c>
      <c r="J3551" s="460">
        <v>1</v>
      </c>
      <c r="K3551" s="448">
        <v>1569.91</v>
      </c>
      <c r="L3551" s="448">
        <v>1569.91</v>
      </c>
      <c r="M3551" s="448">
        <f t="shared" si="110"/>
        <v>-12105.3</v>
      </c>
      <c r="N3551" s="448">
        <f t="shared" si="111"/>
        <v>-88.52</v>
      </c>
      <c r="O3551" s="461"/>
    </row>
    <row r="3552" s="419" customFormat="1" customHeight="1" spans="1:15">
      <c r="A3552" s="443" t="s">
        <v>7782</v>
      </c>
      <c r="B3552" s="444" t="s">
        <v>7783</v>
      </c>
      <c r="C3552" s="445"/>
      <c r="D3552" s="446" t="s">
        <v>684</v>
      </c>
      <c r="E3552" s="446" t="s">
        <v>682</v>
      </c>
      <c r="F3552" s="446" t="s">
        <v>671</v>
      </c>
      <c r="G3552" s="447">
        <v>1</v>
      </c>
      <c r="H3552" s="448">
        <v>269</v>
      </c>
      <c r="I3552" s="447">
        <v>269</v>
      </c>
      <c r="J3552" s="460">
        <v>1</v>
      </c>
      <c r="K3552" s="448">
        <v>30.88</v>
      </c>
      <c r="L3552" s="448">
        <v>30.88</v>
      </c>
      <c r="M3552" s="448">
        <f t="shared" si="110"/>
        <v>-238.12</v>
      </c>
      <c r="N3552" s="448">
        <f t="shared" si="111"/>
        <v>-88.52</v>
      </c>
      <c r="O3552" s="461"/>
    </row>
    <row r="3553" s="419" customFormat="1" customHeight="1" spans="1:15">
      <c r="A3553" s="443" t="s">
        <v>7784</v>
      </c>
      <c r="B3553" s="444" t="s">
        <v>7785</v>
      </c>
      <c r="C3553" s="445"/>
      <c r="D3553" s="446" t="s">
        <v>684</v>
      </c>
      <c r="E3553" s="446" t="s">
        <v>682</v>
      </c>
      <c r="F3553" s="446" t="s">
        <v>671</v>
      </c>
      <c r="G3553" s="447">
        <v>2</v>
      </c>
      <c r="H3553" s="448">
        <v>422.42</v>
      </c>
      <c r="I3553" s="447">
        <v>844.83</v>
      </c>
      <c r="J3553" s="460">
        <v>2</v>
      </c>
      <c r="K3553" s="448">
        <v>48.49</v>
      </c>
      <c r="L3553" s="448">
        <v>96.98</v>
      </c>
      <c r="M3553" s="448">
        <f t="shared" si="110"/>
        <v>-747.85</v>
      </c>
      <c r="N3553" s="448">
        <f t="shared" si="111"/>
        <v>-88.52</v>
      </c>
      <c r="O3553" s="461"/>
    </row>
    <row r="3554" s="419" customFormat="1" customHeight="1" spans="1:15">
      <c r="A3554" s="443" t="s">
        <v>7786</v>
      </c>
      <c r="B3554" s="444" t="s">
        <v>7787</v>
      </c>
      <c r="C3554" s="445"/>
      <c r="D3554" s="446" t="s">
        <v>684</v>
      </c>
      <c r="E3554" s="446" t="s">
        <v>682</v>
      </c>
      <c r="F3554" s="446" t="s">
        <v>671</v>
      </c>
      <c r="G3554" s="447">
        <v>2</v>
      </c>
      <c r="H3554" s="448">
        <v>47.01</v>
      </c>
      <c r="I3554" s="447">
        <v>94.01</v>
      </c>
      <c r="J3554" s="460">
        <v>2</v>
      </c>
      <c r="K3554" s="448">
        <v>5.4</v>
      </c>
      <c r="L3554" s="448">
        <v>10.8</v>
      </c>
      <c r="M3554" s="448">
        <f t="shared" si="110"/>
        <v>-83.21</v>
      </c>
      <c r="N3554" s="448">
        <f t="shared" si="111"/>
        <v>-88.51</v>
      </c>
      <c r="O3554" s="461"/>
    </row>
    <row r="3555" s="419" customFormat="1" customHeight="1" spans="1:15">
      <c r="A3555" s="443" t="s">
        <v>7788</v>
      </c>
      <c r="B3555" s="444" t="s">
        <v>7789</v>
      </c>
      <c r="C3555" s="445"/>
      <c r="D3555" s="446" t="s">
        <v>684</v>
      </c>
      <c r="E3555" s="446" t="s">
        <v>682</v>
      </c>
      <c r="F3555" s="446" t="s">
        <v>671</v>
      </c>
      <c r="G3555" s="447">
        <v>9</v>
      </c>
      <c r="H3555" s="448">
        <v>54.33</v>
      </c>
      <c r="I3555" s="447">
        <v>489.01</v>
      </c>
      <c r="J3555" s="460">
        <v>9</v>
      </c>
      <c r="K3555" s="448">
        <v>6.24</v>
      </c>
      <c r="L3555" s="448">
        <v>56.16</v>
      </c>
      <c r="M3555" s="448">
        <f t="shared" si="110"/>
        <v>-432.85</v>
      </c>
      <c r="N3555" s="448">
        <f t="shared" si="111"/>
        <v>-88.52</v>
      </c>
      <c r="O3555" s="461"/>
    </row>
    <row r="3556" s="419" customFormat="1" customHeight="1" spans="1:15">
      <c r="A3556" s="443" t="s">
        <v>7790</v>
      </c>
      <c r="B3556" s="444" t="s">
        <v>7791</v>
      </c>
      <c r="C3556" s="445"/>
      <c r="D3556" s="446" t="s">
        <v>684</v>
      </c>
      <c r="E3556" s="446" t="s">
        <v>682</v>
      </c>
      <c r="F3556" s="446" t="s">
        <v>671</v>
      </c>
      <c r="G3556" s="447">
        <v>1</v>
      </c>
      <c r="H3556" s="448">
        <v>200.85</v>
      </c>
      <c r="I3556" s="447">
        <v>200.85</v>
      </c>
      <c r="J3556" s="460">
        <v>1</v>
      </c>
      <c r="K3556" s="448">
        <v>23.06</v>
      </c>
      <c r="L3556" s="448">
        <v>23.06</v>
      </c>
      <c r="M3556" s="448">
        <f t="shared" si="110"/>
        <v>-177.79</v>
      </c>
      <c r="N3556" s="448">
        <f t="shared" si="111"/>
        <v>-88.52</v>
      </c>
      <c r="O3556" s="461"/>
    </row>
    <row r="3557" s="419" customFormat="1" customHeight="1" spans="1:15">
      <c r="A3557" s="443" t="s">
        <v>7792</v>
      </c>
      <c r="B3557" s="444" t="s">
        <v>7793</v>
      </c>
      <c r="C3557" s="445"/>
      <c r="D3557" s="446" t="s">
        <v>684</v>
      </c>
      <c r="E3557" s="446" t="s">
        <v>682</v>
      </c>
      <c r="F3557" s="446" t="s">
        <v>671</v>
      </c>
      <c r="G3557" s="447">
        <v>1</v>
      </c>
      <c r="H3557" s="448">
        <v>410.26</v>
      </c>
      <c r="I3557" s="447">
        <v>410.26</v>
      </c>
      <c r="J3557" s="460">
        <v>1</v>
      </c>
      <c r="K3557" s="448">
        <v>47.1</v>
      </c>
      <c r="L3557" s="448">
        <v>47.1</v>
      </c>
      <c r="M3557" s="448">
        <f t="shared" si="110"/>
        <v>-363.16</v>
      </c>
      <c r="N3557" s="448">
        <f t="shared" si="111"/>
        <v>-88.52</v>
      </c>
      <c r="O3557" s="461"/>
    </row>
    <row r="3558" s="419" customFormat="1" customHeight="1" spans="1:15">
      <c r="A3558" s="443" t="s">
        <v>7794</v>
      </c>
      <c r="B3558" s="444" t="s">
        <v>7795</v>
      </c>
      <c r="C3558" s="445"/>
      <c r="D3558" s="446" t="s">
        <v>684</v>
      </c>
      <c r="E3558" s="446" t="s">
        <v>667</v>
      </c>
      <c r="F3558" s="446" t="s">
        <v>671</v>
      </c>
      <c r="G3558" s="447">
        <v>16</v>
      </c>
      <c r="H3558" s="448">
        <v>92.83</v>
      </c>
      <c r="I3558" s="447">
        <v>1485.21</v>
      </c>
      <c r="J3558" s="460">
        <v>16</v>
      </c>
      <c r="K3558" s="448">
        <v>32.49</v>
      </c>
      <c r="L3558" s="448">
        <v>519.84</v>
      </c>
      <c r="M3558" s="448">
        <f t="shared" si="110"/>
        <v>-965.37</v>
      </c>
      <c r="N3558" s="448">
        <f t="shared" si="111"/>
        <v>-65</v>
      </c>
      <c r="O3558" s="461"/>
    </row>
    <row r="3559" s="419" customFormat="1" customHeight="1" spans="1:15">
      <c r="A3559" s="443" t="s">
        <v>7796</v>
      </c>
      <c r="B3559" s="444" t="s">
        <v>7797</v>
      </c>
      <c r="C3559" s="445"/>
      <c r="D3559" s="446" t="s">
        <v>684</v>
      </c>
      <c r="E3559" s="446" t="s">
        <v>682</v>
      </c>
      <c r="F3559" s="446" t="s">
        <v>671</v>
      </c>
      <c r="G3559" s="447">
        <v>4</v>
      </c>
      <c r="H3559" s="448">
        <v>258.44</v>
      </c>
      <c r="I3559" s="447">
        <v>1033.74</v>
      </c>
      <c r="J3559" s="460">
        <v>4</v>
      </c>
      <c r="K3559" s="448">
        <v>29.67</v>
      </c>
      <c r="L3559" s="448">
        <v>118.68</v>
      </c>
      <c r="M3559" s="448">
        <f t="shared" si="110"/>
        <v>-915.06</v>
      </c>
      <c r="N3559" s="448">
        <f t="shared" si="111"/>
        <v>-88.52</v>
      </c>
      <c r="O3559" s="461"/>
    </row>
    <row r="3560" s="419" customFormat="1" customHeight="1" spans="1:15">
      <c r="A3560" s="443" t="s">
        <v>7798</v>
      </c>
      <c r="B3560" s="444" t="s">
        <v>7799</v>
      </c>
      <c r="C3560" s="445"/>
      <c r="D3560" s="446" t="s">
        <v>684</v>
      </c>
      <c r="E3560" s="446" t="s">
        <v>682</v>
      </c>
      <c r="F3560" s="446" t="s">
        <v>671</v>
      </c>
      <c r="G3560" s="447">
        <v>5</v>
      </c>
      <c r="H3560" s="448">
        <v>262.11</v>
      </c>
      <c r="I3560" s="447">
        <v>1310.54</v>
      </c>
      <c r="J3560" s="460">
        <v>5</v>
      </c>
      <c r="K3560" s="448">
        <v>30.09</v>
      </c>
      <c r="L3560" s="448">
        <v>150.45</v>
      </c>
      <c r="M3560" s="448">
        <f t="shared" si="110"/>
        <v>-1160.09</v>
      </c>
      <c r="N3560" s="448">
        <f t="shared" si="111"/>
        <v>-88.52</v>
      </c>
      <c r="O3560" s="461"/>
    </row>
    <row r="3561" s="419" customFormat="1" customHeight="1" spans="1:15">
      <c r="A3561" s="443" t="s">
        <v>7800</v>
      </c>
      <c r="B3561" s="444" t="s">
        <v>7801</v>
      </c>
      <c r="C3561" s="445"/>
      <c r="D3561" s="446" t="s">
        <v>684</v>
      </c>
      <c r="E3561" s="446" t="s">
        <v>682</v>
      </c>
      <c r="F3561" s="446" t="s">
        <v>671</v>
      </c>
      <c r="G3561" s="447">
        <v>2</v>
      </c>
      <c r="H3561" s="448">
        <v>136.39</v>
      </c>
      <c r="I3561" s="447">
        <v>272.77</v>
      </c>
      <c r="J3561" s="460">
        <v>2</v>
      </c>
      <c r="K3561" s="448">
        <v>15.66</v>
      </c>
      <c r="L3561" s="448">
        <v>31.32</v>
      </c>
      <c r="M3561" s="448">
        <f t="shared" si="110"/>
        <v>-241.45</v>
      </c>
      <c r="N3561" s="448">
        <f t="shared" si="111"/>
        <v>-88.52</v>
      </c>
      <c r="O3561" s="461"/>
    </row>
    <row r="3562" s="419" customFormat="1" customHeight="1" spans="1:15">
      <c r="A3562" s="443" t="s">
        <v>7802</v>
      </c>
      <c r="B3562" s="444" t="s">
        <v>7803</v>
      </c>
      <c r="C3562" s="445"/>
      <c r="D3562" s="446" t="s">
        <v>679</v>
      </c>
      <c r="E3562" s="446" t="s">
        <v>682</v>
      </c>
      <c r="F3562" s="446" t="s">
        <v>671</v>
      </c>
      <c r="G3562" s="447">
        <v>10</v>
      </c>
      <c r="H3562" s="448">
        <v>14.56</v>
      </c>
      <c r="I3562" s="447">
        <v>145.6</v>
      </c>
      <c r="J3562" s="460">
        <v>10</v>
      </c>
      <c r="K3562" s="448">
        <v>1.67</v>
      </c>
      <c r="L3562" s="448">
        <v>16.7</v>
      </c>
      <c r="M3562" s="448">
        <f t="shared" si="110"/>
        <v>-128.9</v>
      </c>
      <c r="N3562" s="448">
        <f t="shared" si="111"/>
        <v>-88.53</v>
      </c>
      <c r="O3562" s="461"/>
    </row>
    <row r="3563" s="419" customFormat="1" customHeight="1" spans="1:15">
      <c r="A3563" s="443" t="s">
        <v>7804</v>
      </c>
      <c r="B3563" s="444" t="s">
        <v>7805</v>
      </c>
      <c r="C3563" s="445"/>
      <c r="D3563" s="446" t="s">
        <v>679</v>
      </c>
      <c r="E3563" s="446" t="s">
        <v>682</v>
      </c>
      <c r="F3563" s="446" t="s">
        <v>671</v>
      </c>
      <c r="G3563" s="447">
        <v>23</v>
      </c>
      <c r="H3563" s="448">
        <v>5.37</v>
      </c>
      <c r="I3563" s="447">
        <v>123.4</v>
      </c>
      <c r="J3563" s="460">
        <v>23</v>
      </c>
      <c r="K3563" s="448">
        <v>0.62</v>
      </c>
      <c r="L3563" s="448">
        <v>14.26</v>
      </c>
      <c r="M3563" s="448">
        <f t="shared" si="110"/>
        <v>-109.14</v>
      </c>
      <c r="N3563" s="448">
        <f t="shared" si="111"/>
        <v>-88.44</v>
      </c>
      <c r="O3563" s="461"/>
    </row>
    <row r="3564" s="419" customFormat="1" customHeight="1" spans="1:15">
      <c r="A3564" s="443" t="s">
        <v>7806</v>
      </c>
      <c r="B3564" s="444" t="s">
        <v>7807</v>
      </c>
      <c r="C3564" s="445"/>
      <c r="D3564" s="446" t="s">
        <v>679</v>
      </c>
      <c r="E3564" s="446" t="s">
        <v>682</v>
      </c>
      <c r="F3564" s="446" t="s">
        <v>671</v>
      </c>
      <c r="G3564" s="447">
        <v>31</v>
      </c>
      <c r="H3564" s="448">
        <v>9.08</v>
      </c>
      <c r="I3564" s="447">
        <v>281.61</v>
      </c>
      <c r="J3564" s="460">
        <v>31</v>
      </c>
      <c r="K3564" s="448">
        <v>1.04</v>
      </c>
      <c r="L3564" s="448">
        <v>32.24</v>
      </c>
      <c r="M3564" s="448">
        <f t="shared" si="110"/>
        <v>-249.37</v>
      </c>
      <c r="N3564" s="448">
        <f t="shared" si="111"/>
        <v>-88.55</v>
      </c>
      <c r="O3564" s="461"/>
    </row>
    <row r="3565" s="419" customFormat="1" customHeight="1" spans="1:15">
      <c r="A3565" s="443" t="s">
        <v>7808</v>
      </c>
      <c r="B3565" s="444" t="s">
        <v>7809</v>
      </c>
      <c r="C3565" s="445"/>
      <c r="D3565" s="446" t="s">
        <v>679</v>
      </c>
      <c r="E3565" s="446" t="s">
        <v>682</v>
      </c>
      <c r="F3565" s="446" t="s">
        <v>671</v>
      </c>
      <c r="G3565" s="447">
        <v>19</v>
      </c>
      <c r="H3565" s="448">
        <v>11.4</v>
      </c>
      <c r="I3565" s="447">
        <v>216.53</v>
      </c>
      <c r="J3565" s="460">
        <v>19</v>
      </c>
      <c r="K3565" s="448">
        <v>1.31</v>
      </c>
      <c r="L3565" s="448">
        <v>24.89</v>
      </c>
      <c r="M3565" s="448">
        <f t="shared" si="110"/>
        <v>-191.64</v>
      </c>
      <c r="N3565" s="448">
        <f t="shared" si="111"/>
        <v>-88.51</v>
      </c>
      <c r="O3565" s="461"/>
    </row>
    <row r="3566" s="419" customFormat="1" customHeight="1" spans="1:15">
      <c r="A3566" s="443" t="s">
        <v>7810</v>
      </c>
      <c r="B3566" s="444" t="s">
        <v>7811</v>
      </c>
      <c r="C3566" s="445"/>
      <c r="D3566" s="446" t="s">
        <v>679</v>
      </c>
      <c r="E3566" s="446" t="s">
        <v>682</v>
      </c>
      <c r="F3566" s="446" t="s">
        <v>671</v>
      </c>
      <c r="G3566" s="447">
        <v>23</v>
      </c>
      <c r="H3566" s="448">
        <v>3.07</v>
      </c>
      <c r="I3566" s="447">
        <v>70.57</v>
      </c>
      <c r="J3566" s="460">
        <v>23</v>
      </c>
      <c r="K3566" s="448">
        <v>0.35</v>
      </c>
      <c r="L3566" s="448">
        <v>8.05</v>
      </c>
      <c r="M3566" s="448">
        <f t="shared" si="110"/>
        <v>-62.52</v>
      </c>
      <c r="N3566" s="448">
        <f t="shared" si="111"/>
        <v>-88.59</v>
      </c>
      <c r="O3566" s="461"/>
    </row>
    <row r="3567" s="419" customFormat="1" customHeight="1" spans="1:15">
      <c r="A3567" s="443" t="s">
        <v>7812</v>
      </c>
      <c r="B3567" s="444" t="s">
        <v>7813</v>
      </c>
      <c r="C3567" s="445"/>
      <c r="D3567" s="446" t="s">
        <v>679</v>
      </c>
      <c r="E3567" s="446" t="s">
        <v>682</v>
      </c>
      <c r="F3567" s="446" t="s">
        <v>671</v>
      </c>
      <c r="G3567" s="447">
        <v>10</v>
      </c>
      <c r="H3567" s="448">
        <v>4.5</v>
      </c>
      <c r="I3567" s="447">
        <v>45</v>
      </c>
      <c r="J3567" s="460">
        <v>10</v>
      </c>
      <c r="K3567" s="448">
        <v>0.52</v>
      </c>
      <c r="L3567" s="448">
        <v>5.2</v>
      </c>
      <c r="M3567" s="448">
        <f t="shared" si="110"/>
        <v>-39.8</v>
      </c>
      <c r="N3567" s="448">
        <f t="shared" si="111"/>
        <v>-88.44</v>
      </c>
      <c r="O3567" s="461"/>
    </row>
    <row r="3568" s="419" customFormat="1" customHeight="1" spans="1:15">
      <c r="A3568" s="443" t="s">
        <v>7814</v>
      </c>
      <c r="B3568" s="444" t="s">
        <v>7815</v>
      </c>
      <c r="C3568" s="445"/>
      <c r="D3568" s="446" t="s">
        <v>679</v>
      </c>
      <c r="E3568" s="446" t="s">
        <v>682</v>
      </c>
      <c r="F3568" s="446" t="s">
        <v>671</v>
      </c>
      <c r="G3568" s="447">
        <v>7</v>
      </c>
      <c r="H3568" s="448">
        <v>4.5</v>
      </c>
      <c r="I3568" s="447">
        <v>31.5</v>
      </c>
      <c r="J3568" s="460">
        <v>7</v>
      </c>
      <c r="K3568" s="448">
        <v>0.52</v>
      </c>
      <c r="L3568" s="448">
        <v>3.64</v>
      </c>
      <c r="M3568" s="448">
        <f t="shared" si="110"/>
        <v>-27.86</v>
      </c>
      <c r="N3568" s="448">
        <f t="shared" si="111"/>
        <v>-88.44</v>
      </c>
      <c r="O3568" s="461"/>
    </row>
    <row r="3569" s="419" customFormat="1" customHeight="1" spans="1:15">
      <c r="A3569" s="443" t="s">
        <v>7816</v>
      </c>
      <c r="B3569" s="444" t="s">
        <v>7817</v>
      </c>
      <c r="C3569" s="445"/>
      <c r="D3569" s="446" t="s">
        <v>679</v>
      </c>
      <c r="E3569" s="446" t="s">
        <v>682</v>
      </c>
      <c r="F3569" s="446" t="s">
        <v>671</v>
      </c>
      <c r="G3569" s="447">
        <v>11</v>
      </c>
      <c r="H3569" s="448">
        <v>12.93</v>
      </c>
      <c r="I3569" s="447">
        <v>142.25</v>
      </c>
      <c r="J3569" s="460">
        <v>11</v>
      </c>
      <c r="K3569" s="448">
        <v>1.48</v>
      </c>
      <c r="L3569" s="448">
        <v>16.28</v>
      </c>
      <c r="M3569" s="448">
        <f t="shared" si="110"/>
        <v>-125.97</v>
      </c>
      <c r="N3569" s="448">
        <f t="shared" si="111"/>
        <v>-88.56</v>
      </c>
      <c r="O3569" s="461"/>
    </row>
    <row r="3570" s="419" customFormat="1" customHeight="1" spans="1:15">
      <c r="A3570" s="443" t="s">
        <v>7818</v>
      </c>
      <c r="B3570" s="444" t="s">
        <v>7819</v>
      </c>
      <c r="C3570" s="445"/>
      <c r="D3570" s="446" t="s">
        <v>679</v>
      </c>
      <c r="E3570" s="446" t="s">
        <v>682</v>
      </c>
      <c r="F3570" s="446" t="s">
        <v>671</v>
      </c>
      <c r="G3570" s="447">
        <v>1</v>
      </c>
      <c r="H3570" s="448">
        <v>213.68</v>
      </c>
      <c r="I3570" s="447">
        <v>213.68</v>
      </c>
      <c r="J3570" s="460">
        <v>1</v>
      </c>
      <c r="K3570" s="448">
        <v>24.53</v>
      </c>
      <c r="L3570" s="448">
        <v>24.53</v>
      </c>
      <c r="M3570" s="448">
        <f t="shared" si="110"/>
        <v>-189.15</v>
      </c>
      <c r="N3570" s="448">
        <f t="shared" si="111"/>
        <v>-88.52</v>
      </c>
      <c r="O3570" s="461"/>
    </row>
    <row r="3571" s="419" customFormat="1" customHeight="1" spans="1:15">
      <c r="A3571" s="443" t="s">
        <v>7820</v>
      </c>
      <c r="B3571" s="444" t="s">
        <v>7821</v>
      </c>
      <c r="C3571" s="445"/>
      <c r="D3571" s="446" t="s">
        <v>679</v>
      </c>
      <c r="E3571" s="446" t="s">
        <v>687</v>
      </c>
      <c r="F3571" s="446" t="s">
        <v>671</v>
      </c>
      <c r="G3571" s="447">
        <v>9</v>
      </c>
      <c r="H3571" s="448">
        <v>15.9</v>
      </c>
      <c r="I3571" s="447">
        <v>143.1</v>
      </c>
      <c r="J3571" s="460">
        <v>9</v>
      </c>
      <c r="K3571" s="448">
        <v>1.7</v>
      </c>
      <c r="L3571" s="448">
        <v>15.3</v>
      </c>
      <c r="M3571" s="448">
        <f t="shared" si="110"/>
        <v>-127.8</v>
      </c>
      <c r="N3571" s="448">
        <f t="shared" si="111"/>
        <v>-89.31</v>
      </c>
      <c r="O3571" s="461"/>
    </row>
    <row r="3572" s="419" customFormat="1" customHeight="1" spans="1:15">
      <c r="A3572" s="443" t="s">
        <v>7822</v>
      </c>
      <c r="B3572" s="444" t="s">
        <v>7823</v>
      </c>
      <c r="C3572" s="445"/>
      <c r="D3572" s="446" t="s">
        <v>679</v>
      </c>
      <c r="E3572" s="446" t="s">
        <v>687</v>
      </c>
      <c r="F3572" s="446" t="s">
        <v>671</v>
      </c>
      <c r="G3572" s="447">
        <v>9</v>
      </c>
      <c r="H3572" s="448">
        <v>15.9</v>
      </c>
      <c r="I3572" s="447">
        <v>143.1</v>
      </c>
      <c r="J3572" s="460">
        <v>9</v>
      </c>
      <c r="K3572" s="448">
        <v>1.7</v>
      </c>
      <c r="L3572" s="448">
        <v>15.3</v>
      </c>
      <c r="M3572" s="448">
        <f t="shared" si="110"/>
        <v>-127.8</v>
      </c>
      <c r="N3572" s="448">
        <f t="shared" si="111"/>
        <v>-89.31</v>
      </c>
      <c r="O3572" s="461"/>
    </row>
    <row r="3573" s="419" customFormat="1" customHeight="1" spans="1:15">
      <c r="A3573" s="443" t="s">
        <v>7824</v>
      </c>
      <c r="B3573" s="444" t="s">
        <v>7825</v>
      </c>
      <c r="C3573" s="445"/>
      <c r="D3573" s="446" t="s">
        <v>679</v>
      </c>
      <c r="E3573" s="446" t="s">
        <v>687</v>
      </c>
      <c r="F3573" s="446" t="s">
        <v>671</v>
      </c>
      <c r="G3573" s="447">
        <v>105</v>
      </c>
      <c r="H3573" s="448">
        <v>15.9</v>
      </c>
      <c r="I3573" s="447">
        <v>1669.5</v>
      </c>
      <c r="J3573" s="460">
        <v>105</v>
      </c>
      <c r="K3573" s="448">
        <v>1.7</v>
      </c>
      <c r="L3573" s="448">
        <v>178.5</v>
      </c>
      <c r="M3573" s="448">
        <f t="shared" si="110"/>
        <v>-1491</v>
      </c>
      <c r="N3573" s="448">
        <f t="shared" si="111"/>
        <v>-89.31</v>
      </c>
      <c r="O3573" s="461"/>
    </row>
    <row r="3574" s="419" customFormat="1" customHeight="1" spans="1:15">
      <c r="A3574" s="443" t="s">
        <v>7826</v>
      </c>
      <c r="B3574" s="444" t="s">
        <v>7827</v>
      </c>
      <c r="C3574" s="445"/>
      <c r="D3574" s="446" t="s">
        <v>4488</v>
      </c>
      <c r="E3574" s="446" t="s">
        <v>667</v>
      </c>
      <c r="F3574" s="446" t="s">
        <v>671</v>
      </c>
      <c r="G3574" s="447">
        <v>3</v>
      </c>
      <c r="H3574" s="448">
        <v>185.84</v>
      </c>
      <c r="I3574" s="447">
        <v>557.52</v>
      </c>
      <c r="J3574" s="460">
        <v>3</v>
      </c>
      <c r="K3574" s="448">
        <v>65.04</v>
      </c>
      <c r="L3574" s="448">
        <v>195.12</v>
      </c>
      <c r="M3574" s="448">
        <f t="shared" si="110"/>
        <v>-362.4</v>
      </c>
      <c r="N3574" s="448">
        <f t="shared" si="111"/>
        <v>-65</v>
      </c>
      <c r="O3574" s="461"/>
    </row>
    <row r="3575" s="419" customFormat="1" customHeight="1" spans="1:15">
      <c r="A3575" s="443" t="s">
        <v>7828</v>
      </c>
      <c r="B3575" s="444" t="s">
        <v>7829</v>
      </c>
      <c r="C3575" s="445"/>
      <c r="D3575" s="446" t="s">
        <v>679</v>
      </c>
      <c r="E3575" s="446" t="s">
        <v>667</v>
      </c>
      <c r="F3575" s="446" t="s">
        <v>671</v>
      </c>
      <c r="G3575" s="447">
        <v>21</v>
      </c>
      <c r="H3575" s="448">
        <v>17.7</v>
      </c>
      <c r="I3575" s="447">
        <v>371.68</v>
      </c>
      <c r="J3575" s="460">
        <v>21</v>
      </c>
      <c r="K3575" s="448">
        <v>6.2</v>
      </c>
      <c r="L3575" s="448">
        <v>130.2</v>
      </c>
      <c r="M3575" s="448">
        <f t="shared" si="110"/>
        <v>-241.48</v>
      </c>
      <c r="N3575" s="448">
        <f t="shared" si="111"/>
        <v>-64.97</v>
      </c>
      <c r="O3575" s="461"/>
    </row>
    <row r="3576" s="419" customFormat="1" customHeight="1" spans="1:15">
      <c r="A3576" s="443" t="s">
        <v>7830</v>
      </c>
      <c r="B3576" s="444" t="s">
        <v>7831</v>
      </c>
      <c r="C3576" s="445"/>
      <c r="D3576" s="446" t="s">
        <v>679</v>
      </c>
      <c r="E3576" s="446" t="s">
        <v>687</v>
      </c>
      <c r="F3576" s="446" t="s">
        <v>671</v>
      </c>
      <c r="G3576" s="447">
        <v>17</v>
      </c>
      <c r="H3576" s="448">
        <v>16.2</v>
      </c>
      <c r="I3576" s="447">
        <v>275.45</v>
      </c>
      <c r="J3576" s="460">
        <v>17</v>
      </c>
      <c r="K3576" s="448">
        <v>1.73</v>
      </c>
      <c r="L3576" s="448">
        <v>29.41</v>
      </c>
      <c r="M3576" s="448">
        <f t="shared" si="110"/>
        <v>-246.04</v>
      </c>
      <c r="N3576" s="448">
        <f t="shared" si="111"/>
        <v>-89.32</v>
      </c>
      <c r="O3576" s="461"/>
    </row>
    <row r="3577" s="419" customFormat="1" customHeight="1" spans="1:15">
      <c r="A3577" s="443" t="s">
        <v>7832</v>
      </c>
      <c r="B3577" s="444" t="s">
        <v>7833</v>
      </c>
      <c r="C3577" s="445"/>
      <c r="D3577" s="446" t="s">
        <v>679</v>
      </c>
      <c r="E3577" s="446" t="s">
        <v>687</v>
      </c>
      <c r="F3577" s="446" t="s">
        <v>671</v>
      </c>
      <c r="G3577" s="447">
        <v>7</v>
      </c>
      <c r="H3577" s="448">
        <v>16.04</v>
      </c>
      <c r="I3577" s="447">
        <v>112.28</v>
      </c>
      <c r="J3577" s="460">
        <v>7</v>
      </c>
      <c r="K3577" s="448">
        <v>1.71</v>
      </c>
      <c r="L3577" s="448">
        <v>11.97</v>
      </c>
      <c r="M3577" s="448">
        <f t="shared" si="110"/>
        <v>-100.31</v>
      </c>
      <c r="N3577" s="448">
        <f t="shared" si="111"/>
        <v>-89.34</v>
      </c>
      <c r="O3577" s="461"/>
    </row>
    <row r="3578" s="419" customFormat="1" customHeight="1" spans="1:15">
      <c r="A3578" s="443" t="s">
        <v>7834</v>
      </c>
      <c r="B3578" s="444" t="s">
        <v>7835</v>
      </c>
      <c r="C3578" s="445"/>
      <c r="D3578" s="446" t="s">
        <v>679</v>
      </c>
      <c r="E3578" s="446" t="s">
        <v>687</v>
      </c>
      <c r="F3578" s="446" t="s">
        <v>671</v>
      </c>
      <c r="G3578" s="447">
        <v>2</v>
      </c>
      <c r="H3578" s="448">
        <v>384.62</v>
      </c>
      <c r="I3578" s="447">
        <v>769.23</v>
      </c>
      <c r="J3578" s="460">
        <v>2</v>
      </c>
      <c r="K3578" s="448">
        <v>41.08</v>
      </c>
      <c r="L3578" s="448">
        <v>82.16</v>
      </c>
      <c r="M3578" s="448">
        <f t="shared" si="110"/>
        <v>-687.07</v>
      </c>
      <c r="N3578" s="448">
        <f t="shared" si="111"/>
        <v>-89.32</v>
      </c>
      <c r="O3578" s="461"/>
    </row>
    <row r="3579" s="419" customFormat="1" customHeight="1" spans="1:15">
      <c r="A3579" s="443" t="s">
        <v>7836</v>
      </c>
      <c r="B3579" s="444" t="s">
        <v>7837</v>
      </c>
      <c r="C3579" s="445"/>
      <c r="D3579" s="446" t="s">
        <v>679</v>
      </c>
      <c r="E3579" s="446" t="s">
        <v>687</v>
      </c>
      <c r="F3579" s="446" t="s">
        <v>671</v>
      </c>
      <c r="G3579" s="447">
        <v>2</v>
      </c>
      <c r="H3579" s="448">
        <v>564.11</v>
      </c>
      <c r="I3579" s="447">
        <v>1128.21</v>
      </c>
      <c r="J3579" s="460">
        <v>2</v>
      </c>
      <c r="K3579" s="448">
        <v>60.25</v>
      </c>
      <c r="L3579" s="448">
        <v>120.5</v>
      </c>
      <c r="M3579" s="448">
        <f t="shared" si="110"/>
        <v>-1007.71</v>
      </c>
      <c r="N3579" s="448">
        <f t="shared" si="111"/>
        <v>-89.32</v>
      </c>
      <c r="O3579" s="461"/>
    </row>
    <row r="3580" s="419" customFormat="1" customHeight="1" spans="1:15">
      <c r="A3580" s="443" t="s">
        <v>7838</v>
      </c>
      <c r="B3580" s="444" t="s">
        <v>7839</v>
      </c>
      <c r="C3580" s="445"/>
      <c r="D3580" s="446" t="s">
        <v>679</v>
      </c>
      <c r="E3580" s="446" t="s">
        <v>687</v>
      </c>
      <c r="F3580" s="446" t="s">
        <v>671</v>
      </c>
      <c r="G3580" s="447">
        <v>1</v>
      </c>
      <c r="H3580" s="448">
        <v>305.13</v>
      </c>
      <c r="I3580" s="447">
        <v>305.13</v>
      </c>
      <c r="J3580" s="460">
        <v>1</v>
      </c>
      <c r="K3580" s="448">
        <v>32.59</v>
      </c>
      <c r="L3580" s="448">
        <v>32.59</v>
      </c>
      <c r="M3580" s="448">
        <f t="shared" si="110"/>
        <v>-272.54</v>
      </c>
      <c r="N3580" s="448">
        <f t="shared" si="111"/>
        <v>-89.32</v>
      </c>
      <c r="O3580" s="461"/>
    </row>
    <row r="3581" s="419" customFormat="1" customHeight="1" spans="1:15">
      <c r="A3581" s="443" t="s">
        <v>7840</v>
      </c>
      <c r="B3581" s="444" t="s">
        <v>7841</v>
      </c>
      <c r="C3581" s="445"/>
      <c r="D3581" s="446" t="s">
        <v>679</v>
      </c>
      <c r="E3581" s="446" t="s">
        <v>687</v>
      </c>
      <c r="F3581" s="446" t="s">
        <v>671</v>
      </c>
      <c r="G3581" s="447">
        <v>1</v>
      </c>
      <c r="H3581" s="448">
        <v>545.3</v>
      </c>
      <c r="I3581" s="447">
        <v>545.3</v>
      </c>
      <c r="J3581" s="460">
        <v>1</v>
      </c>
      <c r="K3581" s="448">
        <v>58.24</v>
      </c>
      <c r="L3581" s="448">
        <v>58.24</v>
      </c>
      <c r="M3581" s="448">
        <f t="shared" si="110"/>
        <v>-487.06</v>
      </c>
      <c r="N3581" s="448">
        <f t="shared" si="111"/>
        <v>-89.32</v>
      </c>
      <c r="O3581" s="461"/>
    </row>
    <row r="3582" s="419" customFormat="1" customHeight="1" spans="1:15">
      <c r="A3582" s="443" t="s">
        <v>7842</v>
      </c>
      <c r="B3582" s="444" t="s">
        <v>7843</v>
      </c>
      <c r="C3582" s="445"/>
      <c r="D3582" s="446" t="s">
        <v>679</v>
      </c>
      <c r="E3582" s="446" t="s">
        <v>687</v>
      </c>
      <c r="F3582" s="446" t="s">
        <v>671</v>
      </c>
      <c r="G3582" s="447">
        <v>1</v>
      </c>
      <c r="H3582" s="448">
        <v>1504.27</v>
      </c>
      <c r="I3582" s="447">
        <v>1504.27</v>
      </c>
      <c r="J3582" s="460">
        <v>1</v>
      </c>
      <c r="K3582" s="448">
        <v>160.66</v>
      </c>
      <c r="L3582" s="448">
        <v>160.66</v>
      </c>
      <c r="M3582" s="448">
        <f t="shared" si="110"/>
        <v>-1343.61</v>
      </c>
      <c r="N3582" s="448">
        <f t="shared" si="111"/>
        <v>-89.32</v>
      </c>
      <c r="O3582" s="461"/>
    </row>
    <row r="3583" s="419" customFormat="1" customHeight="1" spans="1:15">
      <c r="A3583" s="443" t="s">
        <v>7844</v>
      </c>
      <c r="B3583" s="444" t="s">
        <v>7845</v>
      </c>
      <c r="C3583" s="445"/>
      <c r="D3583" s="446" t="s">
        <v>698</v>
      </c>
      <c r="E3583" s="446" t="s">
        <v>687</v>
      </c>
      <c r="F3583" s="446" t="s">
        <v>671</v>
      </c>
      <c r="G3583" s="447">
        <v>1</v>
      </c>
      <c r="H3583" s="448">
        <v>7299.15</v>
      </c>
      <c r="I3583" s="447">
        <v>7299.15</v>
      </c>
      <c r="J3583" s="460">
        <v>1</v>
      </c>
      <c r="K3583" s="448">
        <v>779.55</v>
      </c>
      <c r="L3583" s="448">
        <v>779.55</v>
      </c>
      <c r="M3583" s="448">
        <f t="shared" si="110"/>
        <v>-6519.6</v>
      </c>
      <c r="N3583" s="448">
        <f t="shared" si="111"/>
        <v>-89.32</v>
      </c>
      <c r="O3583" s="461"/>
    </row>
    <row r="3584" s="419" customFormat="1" customHeight="1" spans="1:15">
      <c r="A3584" s="443" t="s">
        <v>7846</v>
      </c>
      <c r="B3584" s="444" t="s">
        <v>7847</v>
      </c>
      <c r="C3584" s="445"/>
      <c r="D3584" s="446" t="s">
        <v>679</v>
      </c>
      <c r="E3584" s="446" t="s">
        <v>687</v>
      </c>
      <c r="F3584" s="446" t="s">
        <v>671</v>
      </c>
      <c r="G3584" s="447">
        <v>5</v>
      </c>
      <c r="H3584" s="448">
        <v>2</v>
      </c>
      <c r="I3584" s="447">
        <v>10</v>
      </c>
      <c r="J3584" s="460">
        <v>5</v>
      </c>
      <c r="K3584" s="448">
        <v>0.21</v>
      </c>
      <c r="L3584" s="448">
        <v>1.05</v>
      </c>
      <c r="M3584" s="448">
        <f t="shared" si="110"/>
        <v>-8.95</v>
      </c>
      <c r="N3584" s="448">
        <f t="shared" si="111"/>
        <v>-89.5</v>
      </c>
      <c r="O3584" s="461"/>
    </row>
    <row r="3585" s="419" customFormat="1" customHeight="1" spans="1:15">
      <c r="A3585" s="443" t="s">
        <v>7848</v>
      </c>
      <c r="B3585" s="444" t="s">
        <v>7849</v>
      </c>
      <c r="C3585" s="445"/>
      <c r="D3585" s="446" t="s">
        <v>679</v>
      </c>
      <c r="E3585" s="446" t="s">
        <v>667</v>
      </c>
      <c r="F3585" s="446" t="s">
        <v>671</v>
      </c>
      <c r="G3585" s="447">
        <v>2</v>
      </c>
      <c r="H3585" s="448">
        <v>3821.24</v>
      </c>
      <c r="I3585" s="447">
        <v>7642.47</v>
      </c>
      <c r="J3585" s="460">
        <v>2</v>
      </c>
      <c r="K3585" s="448">
        <v>1337.43</v>
      </c>
      <c r="L3585" s="448">
        <v>2674.86</v>
      </c>
      <c r="M3585" s="448">
        <f t="shared" si="110"/>
        <v>-4967.61</v>
      </c>
      <c r="N3585" s="448">
        <f t="shared" si="111"/>
        <v>-65</v>
      </c>
      <c r="O3585" s="461"/>
    </row>
    <row r="3586" s="419" customFormat="1" customHeight="1" spans="1:15">
      <c r="A3586" s="443" t="s">
        <v>7850</v>
      </c>
      <c r="B3586" s="444" t="s">
        <v>7851</v>
      </c>
      <c r="C3586" s="445"/>
      <c r="D3586" s="446" t="s">
        <v>679</v>
      </c>
      <c r="E3586" s="446" t="s">
        <v>687</v>
      </c>
      <c r="F3586" s="446" t="s">
        <v>671</v>
      </c>
      <c r="G3586" s="447">
        <v>3</v>
      </c>
      <c r="H3586" s="448">
        <v>2436.49</v>
      </c>
      <c r="I3586" s="447">
        <v>7309.47</v>
      </c>
      <c r="J3586" s="460">
        <v>3</v>
      </c>
      <c r="K3586" s="448">
        <v>260.22</v>
      </c>
      <c r="L3586" s="448">
        <v>780.66</v>
      </c>
      <c r="M3586" s="448">
        <f t="shared" si="110"/>
        <v>-6528.81</v>
      </c>
      <c r="N3586" s="448">
        <f t="shared" si="111"/>
        <v>-89.32</v>
      </c>
      <c r="O3586" s="461"/>
    </row>
    <row r="3587" s="419" customFormat="1" customHeight="1" spans="1:15">
      <c r="A3587" s="443" t="s">
        <v>7852</v>
      </c>
      <c r="B3587" s="444" t="s">
        <v>7853</v>
      </c>
      <c r="C3587" s="445"/>
      <c r="D3587" s="446" t="s">
        <v>679</v>
      </c>
      <c r="E3587" s="446" t="s">
        <v>687</v>
      </c>
      <c r="F3587" s="446" t="s">
        <v>671</v>
      </c>
      <c r="G3587" s="447">
        <v>2</v>
      </c>
      <c r="H3587" s="448">
        <v>2266.38</v>
      </c>
      <c r="I3587" s="447">
        <v>4532.75</v>
      </c>
      <c r="J3587" s="460">
        <v>2</v>
      </c>
      <c r="K3587" s="448">
        <v>242.05</v>
      </c>
      <c r="L3587" s="448">
        <v>484.1</v>
      </c>
      <c r="M3587" s="448">
        <f t="shared" si="110"/>
        <v>-4048.65</v>
      </c>
      <c r="N3587" s="448">
        <f t="shared" si="111"/>
        <v>-89.32</v>
      </c>
      <c r="O3587" s="461"/>
    </row>
    <row r="3588" s="419" customFormat="1" customHeight="1" spans="1:15">
      <c r="A3588" s="443" t="s">
        <v>7854</v>
      </c>
      <c r="B3588" s="444" t="s">
        <v>7855</v>
      </c>
      <c r="C3588" s="445"/>
      <c r="D3588" s="446" t="s">
        <v>703</v>
      </c>
      <c r="E3588" s="446" t="s">
        <v>687</v>
      </c>
      <c r="F3588" s="446" t="s">
        <v>671</v>
      </c>
      <c r="G3588" s="447">
        <v>2</v>
      </c>
      <c r="H3588" s="448">
        <v>35.9</v>
      </c>
      <c r="I3588" s="447">
        <v>71.79</v>
      </c>
      <c r="J3588" s="460">
        <v>2</v>
      </c>
      <c r="K3588" s="448">
        <v>3.83</v>
      </c>
      <c r="L3588" s="448">
        <v>7.66</v>
      </c>
      <c r="M3588" s="448">
        <f t="shared" si="110"/>
        <v>-64.13</v>
      </c>
      <c r="N3588" s="448">
        <f t="shared" si="111"/>
        <v>-89.33</v>
      </c>
      <c r="O3588" s="461"/>
    </row>
    <row r="3589" s="419" customFormat="1" customHeight="1" spans="1:15">
      <c r="A3589" s="443" t="s">
        <v>7856</v>
      </c>
      <c r="B3589" s="444" t="s">
        <v>7857</v>
      </c>
      <c r="C3589" s="445"/>
      <c r="D3589" s="446" t="s">
        <v>703</v>
      </c>
      <c r="E3589" s="446" t="s">
        <v>687</v>
      </c>
      <c r="F3589" s="446" t="s">
        <v>671</v>
      </c>
      <c r="G3589" s="447">
        <v>1</v>
      </c>
      <c r="H3589" s="448">
        <v>2800</v>
      </c>
      <c r="I3589" s="447">
        <v>2800</v>
      </c>
      <c r="J3589" s="460">
        <v>1</v>
      </c>
      <c r="K3589" s="448">
        <v>299.04</v>
      </c>
      <c r="L3589" s="448">
        <v>299.04</v>
      </c>
      <c r="M3589" s="448">
        <f t="shared" si="110"/>
        <v>-2500.96</v>
      </c>
      <c r="N3589" s="448">
        <f t="shared" si="111"/>
        <v>-89.32</v>
      </c>
      <c r="O3589" s="461"/>
    </row>
    <row r="3590" s="419" customFormat="1" customHeight="1" spans="1:15">
      <c r="A3590" s="443" t="s">
        <v>7858</v>
      </c>
      <c r="B3590" s="444" t="s">
        <v>7859</v>
      </c>
      <c r="C3590" s="445"/>
      <c r="D3590" s="446" t="s">
        <v>703</v>
      </c>
      <c r="E3590" s="446" t="s">
        <v>687</v>
      </c>
      <c r="F3590" s="446" t="s">
        <v>671</v>
      </c>
      <c r="G3590" s="447">
        <v>2</v>
      </c>
      <c r="H3590" s="448">
        <v>5128.21</v>
      </c>
      <c r="I3590" s="447">
        <v>10256.41</v>
      </c>
      <c r="J3590" s="460">
        <v>2</v>
      </c>
      <c r="K3590" s="448">
        <v>547.69</v>
      </c>
      <c r="L3590" s="448">
        <v>1095.38</v>
      </c>
      <c r="M3590" s="448">
        <f t="shared" si="110"/>
        <v>-9161.03</v>
      </c>
      <c r="N3590" s="448">
        <f t="shared" si="111"/>
        <v>-89.32</v>
      </c>
      <c r="O3590" s="461"/>
    </row>
    <row r="3591" s="419" customFormat="1" customHeight="1" spans="1:15">
      <c r="A3591" s="443" t="s">
        <v>7860</v>
      </c>
      <c r="B3591" s="444" t="s">
        <v>7861</v>
      </c>
      <c r="C3591" s="445"/>
      <c r="D3591" s="446" t="s">
        <v>679</v>
      </c>
      <c r="E3591" s="446" t="s">
        <v>667</v>
      </c>
      <c r="F3591" s="446" t="s">
        <v>671</v>
      </c>
      <c r="G3591" s="447">
        <v>1</v>
      </c>
      <c r="H3591" s="448">
        <v>168.14</v>
      </c>
      <c r="I3591" s="447">
        <v>168.14</v>
      </c>
      <c r="J3591" s="460">
        <v>1</v>
      </c>
      <c r="K3591" s="448">
        <v>58.85</v>
      </c>
      <c r="L3591" s="448">
        <v>58.85</v>
      </c>
      <c r="M3591" s="448">
        <f t="shared" si="110"/>
        <v>-109.29</v>
      </c>
      <c r="N3591" s="448">
        <f t="shared" si="111"/>
        <v>-65</v>
      </c>
      <c r="O3591" s="461"/>
    </row>
    <row r="3592" s="419" customFormat="1" customHeight="1" spans="1:15">
      <c r="A3592" s="443" t="s">
        <v>7862</v>
      </c>
      <c r="B3592" s="444" t="s">
        <v>7863</v>
      </c>
      <c r="C3592" s="445"/>
      <c r="D3592" s="446" t="s">
        <v>679</v>
      </c>
      <c r="E3592" s="446" t="s">
        <v>687</v>
      </c>
      <c r="F3592" s="446" t="s">
        <v>671</v>
      </c>
      <c r="G3592" s="447">
        <v>1</v>
      </c>
      <c r="H3592" s="448">
        <v>523.89</v>
      </c>
      <c r="I3592" s="447">
        <v>523.89</v>
      </c>
      <c r="J3592" s="460">
        <v>1</v>
      </c>
      <c r="K3592" s="448">
        <v>55.95</v>
      </c>
      <c r="L3592" s="448">
        <v>55.95</v>
      </c>
      <c r="M3592" s="448">
        <f t="shared" ref="M3592:M3655" si="112">L3592-I3592</f>
        <v>-467.94</v>
      </c>
      <c r="N3592" s="448">
        <f t="shared" ref="N3592:N3655" si="113">IF(I3592=0,0,ROUND(M3592/I3592*100,2))</f>
        <v>-89.32</v>
      </c>
      <c r="O3592" s="461"/>
    </row>
    <row r="3593" s="419" customFormat="1" customHeight="1" spans="1:15">
      <c r="A3593" s="443" t="s">
        <v>7864</v>
      </c>
      <c r="B3593" s="444" t="s">
        <v>7865</v>
      </c>
      <c r="C3593" s="445"/>
      <c r="D3593" s="446" t="s">
        <v>679</v>
      </c>
      <c r="E3593" s="446" t="s">
        <v>667</v>
      </c>
      <c r="F3593" s="446" t="s">
        <v>671</v>
      </c>
      <c r="G3593" s="447">
        <v>6</v>
      </c>
      <c r="H3593" s="448">
        <v>198.48</v>
      </c>
      <c r="I3593" s="447">
        <v>1190.9</v>
      </c>
      <c r="J3593" s="460">
        <v>6</v>
      </c>
      <c r="K3593" s="448">
        <v>69.47</v>
      </c>
      <c r="L3593" s="448">
        <v>416.82</v>
      </c>
      <c r="M3593" s="448">
        <f t="shared" si="112"/>
        <v>-774.08</v>
      </c>
      <c r="N3593" s="448">
        <f t="shared" si="113"/>
        <v>-65</v>
      </c>
      <c r="O3593" s="461"/>
    </row>
    <row r="3594" s="419" customFormat="1" customHeight="1" spans="1:15">
      <c r="A3594" s="443" t="s">
        <v>7866</v>
      </c>
      <c r="B3594" s="444" t="s">
        <v>7867</v>
      </c>
      <c r="C3594" s="445"/>
      <c r="D3594" s="446" t="s">
        <v>679</v>
      </c>
      <c r="E3594" s="446" t="s">
        <v>667</v>
      </c>
      <c r="F3594" s="446" t="s">
        <v>671</v>
      </c>
      <c r="G3594" s="447">
        <v>2</v>
      </c>
      <c r="H3594" s="448">
        <v>169.83</v>
      </c>
      <c r="I3594" s="447">
        <v>339.65</v>
      </c>
      <c r="J3594" s="460">
        <v>2</v>
      </c>
      <c r="K3594" s="448">
        <v>59.44</v>
      </c>
      <c r="L3594" s="448">
        <v>118.88</v>
      </c>
      <c r="M3594" s="448">
        <f t="shared" si="112"/>
        <v>-220.77</v>
      </c>
      <c r="N3594" s="448">
        <f t="shared" si="113"/>
        <v>-65</v>
      </c>
      <c r="O3594" s="461"/>
    </row>
    <row r="3595" s="419" customFormat="1" customHeight="1" spans="1:15">
      <c r="A3595" s="443" t="s">
        <v>7868</v>
      </c>
      <c r="B3595" s="444" t="s">
        <v>7869</v>
      </c>
      <c r="C3595" s="445"/>
      <c r="D3595" s="446" t="s">
        <v>679</v>
      </c>
      <c r="E3595" s="446" t="s">
        <v>667</v>
      </c>
      <c r="F3595" s="446" t="s">
        <v>671</v>
      </c>
      <c r="G3595" s="447">
        <v>12</v>
      </c>
      <c r="H3595" s="448">
        <v>143.99</v>
      </c>
      <c r="I3595" s="447">
        <v>1727.86</v>
      </c>
      <c r="J3595" s="460">
        <v>12</v>
      </c>
      <c r="K3595" s="448">
        <v>50.4</v>
      </c>
      <c r="L3595" s="448">
        <v>604.8</v>
      </c>
      <c r="M3595" s="448">
        <f t="shared" si="112"/>
        <v>-1123.06</v>
      </c>
      <c r="N3595" s="448">
        <f t="shared" si="113"/>
        <v>-65</v>
      </c>
      <c r="O3595" s="461"/>
    </row>
    <row r="3596" s="419" customFormat="1" customHeight="1" spans="1:15">
      <c r="A3596" s="443" t="s">
        <v>7870</v>
      </c>
      <c r="B3596" s="444" t="s">
        <v>7871</v>
      </c>
      <c r="C3596" s="445"/>
      <c r="D3596" s="446" t="s">
        <v>703</v>
      </c>
      <c r="E3596" s="446" t="s">
        <v>687</v>
      </c>
      <c r="F3596" s="446" t="s">
        <v>671</v>
      </c>
      <c r="G3596" s="447">
        <v>1</v>
      </c>
      <c r="H3596" s="448">
        <v>316.24</v>
      </c>
      <c r="I3596" s="447">
        <v>316.24</v>
      </c>
      <c r="J3596" s="460">
        <v>1</v>
      </c>
      <c r="K3596" s="448">
        <v>33.77</v>
      </c>
      <c r="L3596" s="448">
        <v>33.77</v>
      </c>
      <c r="M3596" s="448">
        <f t="shared" si="112"/>
        <v>-282.47</v>
      </c>
      <c r="N3596" s="448">
        <f t="shared" si="113"/>
        <v>-89.32</v>
      </c>
      <c r="O3596" s="461"/>
    </row>
    <row r="3597" s="419" customFormat="1" customHeight="1" spans="1:15">
      <c r="A3597" s="443" t="s">
        <v>7872</v>
      </c>
      <c r="B3597" s="444" t="s">
        <v>7873</v>
      </c>
      <c r="C3597" s="445"/>
      <c r="D3597" s="446" t="s">
        <v>703</v>
      </c>
      <c r="E3597" s="446" t="s">
        <v>667</v>
      </c>
      <c r="F3597" s="446" t="s">
        <v>671</v>
      </c>
      <c r="G3597" s="447">
        <v>2</v>
      </c>
      <c r="H3597" s="448">
        <v>460.18</v>
      </c>
      <c r="I3597" s="447">
        <v>920.35</v>
      </c>
      <c r="J3597" s="460">
        <v>2</v>
      </c>
      <c r="K3597" s="448">
        <v>161.06</v>
      </c>
      <c r="L3597" s="448">
        <v>322.12</v>
      </c>
      <c r="M3597" s="448">
        <f t="shared" si="112"/>
        <v>-598.23</v>
      </c>
      <c r="N3597" s="448">
        <f t="shared" si="113"/>
        <v>-65</v>
      </c>
      <c r="O3597" s="461"/>
    </row>
    <row r="3598" s="419" customFormat="1" customHeight="1" spans="1:15">
      <c r="A3598" s="443" t="s">
        <v>7874</v>
      </c>
      <c r="B3598" s="444" t="s">
        <v>7875</v>
      </c>
      <c r="C3598" s="445"/>
      <c r="D3598" s="446" t="s">
        <v>679</v>
      </c>
      <c r="E3598" s="446" t="s">
        <v>667</v>
      </c>
      <c r="F3598" s="446" t="s">
        <v>671</v>
      </c>
      <c r="G3598" s="447">
        <v>8</v>
      </c>
      <c r="H3598" s="448">
        <v>129.14</v>
      </c>
      <c r="I3598" s="447">
        <v>1033.09</v>
      </c>
      <c r="J3598" s="460">
        <v>8</v>
      </c>
      <c r="K3598" s="448">
        <v>45.2</v>
      </c>
      <c r="L3598" s="448">
        <v>361.6</v>
      </c>
      <c r="M3598" s="448">
        <f t="shared" si="112"/>
        <v>-671.49</v>
      </c>
      <c r="N3598" s="448">
        <f t="shared" si="113"/>
        <v>-65</v>
      </c>
      <c r="O3598" s="461"/>
    </row>
    <row r="3599" s="419" customFormat="1" customHeight="1" spans="1:15">
      <c r="A3599" s="443" t="s">
        <v>7876</v>
      </c>
      <c r="B3599" s="444" t="s">
        <v>7877</v>
      </c>
      <c r="C3599" s="445"/>
      <c r="D3599" s="446" t="s">
        <v>679</v>
      </c>
      <c r="E3599" s="446" t="s">
        <v>667</v>
      </c>
      <c r="F3599" s="446" t="s">
        <v>671</v>
      </c>
      <c r="G3599" s="447">
        <v>4</v>
      </c>
      <c r="H3599" s="448">
        <v>144.61</v>
      </c>
      <c r="I3599" s="447">
        <v>578.42</v>
      </c>
      <c r="J3599" s="460">
        <v>4</v>
      </c>
      <c r="K3599" s="448">
        <v>50.61</v>
      </c>
      <c r="L3599" s="448">
        <v>202.44</v>
      </c>
      <c r="M3599" s="448">
        <f t="shared" si="112"/>
        <v>-375.98</v>
      </c>
      <c r="N3599" s="448">
        <f t="shared" si="113"/>
        <v>-65</v>
      </c>
      <c r="O3599" s="461"/>
    </row>
    <row r="3600" s="419" customFormat="1" customHeight="1" spans="1:15">
      <c r="A3600" s="443" t="s">
        <v>7878</v>
      </c>
      <c r="B3600" s="444" t="s">
        <v>7879</v>
      </c>
      <c r="C3600" s="445"/>
      <c r="D3600" s="446" t="s">
        <v>703</v>
      </c>
      <c r="E3600" s="446" t="s">
        <v>667</v>
      </c>
      <c r="F3600" s="446" t="s">
        <v>671</v>
      </c>
      <c r="G3600" s="447">
        <v>5</v>
      </c>
      <c r="H3600" s="448">
        <v>296.04</v>
      </c>
      <c r="I3600" s="447">
        <v>1480.19</v>
      </c>
      <c r="J3600" s="460">
        <v>5</v>
      </c>
      <c r="K3600" s="448">
        <v>103.61</v>
      </c>
      <c r="L3600" s="448">
        <v>518.05</v>
      </c>
      <c r="M3600" s="448">
        <f t="shared" si="112"/>
        <v>-962.14</v>
      </c>
      <c r="N3600" s="448">
        <f t="shared" si="113"/>
        <v>-65</v>
      </c>
      <c r="O3600" s="461"/>
    </row>
    <row r="3601" s="419" customFormat="1" customHeight="1" spans="1:15">
      <c r="A3601" s="443" t="s">
        <v>7880</v>
      </c>
      <c r="B3601" s="444" t="s">
        <v>7881</v>
      </c>
      <c r="C3601" s="445"/>
      <c r="D3601" s="446" t="s">
        <v>703</v>
      </c>
      <c r="E3601" s="446" t="s">
        <v>687</v>
      </c>
      <c r="F3601" s="446" t="s">
        <v>671</v>
      </c>
      <c r="G3601" s="447">
        <v>1</v>
      </c>
      <c r="H3601" s="448">
        <v>42.73</v>
      </c>
      <c r="I3601" s="447">
        <v>42.73</v>
      </c>
      <c r="J3601" s="460">
        <v>1</v>
      </c>
      <c r="K3601" s="448">
        <v>4.56</v>
      </c>
      <c r="L3601" s="448">
        <v>4.56</v>
      </c>
      <c r="M3601" s="448">
        <f t="shared" si="112"/>
        <v>-38.17</v>
      </c>
      <c r="N3601" s="448">
        <f t="shared" si="113"/>
        <v>-89.33</v>
      </c>
      <c r="O3601" s="461"/>
    </row>
    <row r="3602" s="419" customFormat="1" customHeight="1" spans="1:15">
      <c r="A3602" s="443" t="s">
        <v>7882</v>
      </c>
      <c r="B3602" s="444" t="s">
        <v>7883</v>
      </c>
      <c r="C3602" s="445"/>
      <c r="D3602" s="446" t="s">
        <v>679</v>
      </c>
      <c r="E3602" s="446" t="s">
        <v>70</v>
      </c>
      <c r="F3602" s="446" t="s">
        <v>671</v>
      </c>
      <c r="G3602" s="447">
        <v>2</v>
      </c>
      <c r="H3602" s="448">
        <v>15.39</v>
      </c>
      <c r="I3602" s="447">
        <v>30.77</v>
      </c>
      <c r="J3602" s="460">
        <v>2</v>
      </c>
      <c r="K3602" s="448">
        <v>3.58</v>
      </c>
      <c r="L3602" s="448">
        <v>7.16</v>
      </c>
      <c r="M3602" s="448">
        <f t="shared" si="112"/>
        <v>-23.61</v>
      </c>
      <c r="N3602" s="448">
        <f t="shared" si="113"/>
        <v>-76.73</v>
      </c>
      <c r="O3602" s="461"/>
    </row>
    <row r="3603" s="419" customFormat="1" customHeight="1" spans="1:15">
      <c r="A3603" s="443" t="s">
        <v>7884</v>
      </c>
      <c r="B3603" s="444" t="s">
        <v>7885</v>
      </c>
      <c r="C3603" s="445"/>
      <c r="D3603" s="446" t="s">
        <v>679</v>
      </c>
      <c r="E3603" s="446" t="s">
        <v>667</v>
      </c>
      <c r="F3603" s="446" t="s">
        <v>671</v>
      </c>
      <c r="G3603" s="447">
        <v>29</v>
      </c>
      <c r="H3603" s="448">
        <v>16.16</v>
      </c>
      <c r="I3603" s="447">
        <v>468.52</v>
      </c>
      <c r="J3603" s="460">
        <v>29</v>
      </c>
      <c r="K3603" s="448">
        <v>5.66</v>
      </c>
      <c r="L3603" s="448">
        <v>164.14</v>
      </c>
      <c r="M3603" s="448">
        <f t="shared" si="112"/>
        <v>-304.38</v>
      </c>
      <c r="N3603" s="448">
        <f t="shared" si="113"/>
        <v>-64.97</v>
      </c>
      <c r="O3603" s="461"/>
    </row>
    <row r="3604" s="419" customFormat="1" customHeight="1" spans="1:15">
      <c r="A3604" s="443" t="s">
        <v>7886</v>
      </c>
      <c r="B3604" s="444" t="s">
        <v>7887</v>
      </c>
      <c r="C3604" s="445"/>
      <c r="D3604" s="446" t="s">
        <v>679</v>
      </c>
      <c r="E3604" s="446" t="s">
        <v>70</v>
      </c>
      <c r="F3604" s="446" t="s">
        <v>671</v>
      </c>
      <c r="G3604" s="447">
        <v>24</v>
      </c>
      <c r="H3604" s="448">
        <v>6.84</v>
      </c>
      <c r="I3604" s="447">
        <v>164.1</v>
      </c>
      <c r="J3604" s="460">
        <v>24</v>
      </c>
      <c r="K3604" s="448">
        <v>1.59</v>
      </c>
      <c r="L3604" s="448">
        <v>38.16</v>
      </c>
      <c r="M3604" s="448">
        <f t="shared" si="112"/>
        <v>-125.94</v>
      </c>
      <c r="N3604" s="448">
        <f t="shared" si="113"/>
        <v>-76.75</v>
      </c>
      <c r="O3604" s="461"/>
    </row>
    <row r="3605" s="419" customFormat="1" customHeight="1" spans="1:15">
      <c r="A3605" s="443" t="s">
        <v>7888</v>
      </c>
      <c r="B3605" s="444" t="s">
        <v>7889</v>
      </c>
      <c r="C3605" s="445"/>
      <c r="D3605" s="446" t="s">
        <v>679</v>
      </c>
      <c r="E3605" s="446" t="s">
        <v>70</v>
      </c>
      <c r="F3605" s="446" t="s">
        <v>671</v>
      </c>
      <c r="G3605" s="447">
        <v>8</v>
      </c>
      <c r="H3605" s="448">
        <v>30.77</v>
      </c>
      <c r="I3605" s="447">
        <v>246.15</v>
      </c>
      <c r="J3605" s="460">
        <v>8</v>
      </c>
      <c r="K3605" s="448">
        <v>7.16</v>
      </c>
      <c r="L3605" s="448">
        <v>57.28</v>
      </c>
      <c r="M3605" s="448">
        <f t="shared" si="112"/>
        <v>-188.87</v>
      </c>
      <c r="N3605" s="448">
        <f t="shared" si="113"/>
        <v>-76.73</v>
      </c>
      <c r="O3605" s="461"/>
    </row>
    <row r="3606" s="419" customFormat="1" customHeight="1" spans="1:15">
      <c r="A3606" s="443" t="s">
        <v>7890</v>
      </c>
      <c r="B3606" s="444" t="s">
        <v>7891</v>
      </c>
      <c r="C3606" s="445"/>
      <c r="D3606" s="446" t="s">
        <v>679</v>
      </c>
      <c r="E3606" s="446" t="s">
        <v>70</v>
      </c>
      <c r="F3606" s="446" t="s">
        <v>671</v>
      </c>
      <c r="G3606" s="447">
        <v>15</v>
      </c>
      <c r="H3606" s="448">
        <v>20.51</v>
      </c>
      <c r="I3606" s="447">
        <v>307.7</v>
      </c>
      <c r="J3606" s="460">
        <v>15</v>
      </c>
      <c r="K3606" s="448">
        <v>4.77</v>
      </c>
      <c r="L3606" s="448">
        <v>71.55</v>
      </c>
      <c r="M3606" s="448">
        <f t="shared" si="112"/>
        <v>-236.15</v>
      </c>
      <c r="N3606" s="448">
        <f t="shared" si="113"/>
        <v>-76.75</v>
      </c>
      <c r="O3606" s="461"/>
    </row>
    <row r="3607" s="419" customFormat="1" customHeight="1" spans="1:15">
      <c r="A3607" s="443" t="s">
        <v>7892</v>
      </c>
      <c r="B3607" s="444" t="s">
        <v>7893</v>
      </c>
      <c r="C3607" s="445"/>
      <c r="D3607" s="446" t="s">
        <v>679</v>
      </c>
      <c r="E3607" s="446" t="s">
        <v>70</v>
      </c>
      <c r="F3607" s="446" t="s">
        <v>671</v>
      </c>
      <c r="G3607" s="447">
        <v>30</v>
      </c>
      <c r="H3607" s="448">
        <v>24.79</v>
      </c>
      <c r="I3607" s="447">
        <v>743.59</v>
      </c>
      <c r="J3607" s="460">
        <v>30</v>
      </c>
      <c r="K3607" s="448">
        <v>5.77</v>
      </c>
      <c r="L3607" s="448">
        <v>173.1</v>
      </c>
      <c r="M3607" s="448">
        <f t="shared" si="112"/>
        <v>-570.49</v>
      </c>
      <c r="N3607" s="448">
        <f t="shared" si="113"/>
        <v>-76.72</v>
      </c>
      <c r="O3607" s="461"/>
    </row>
    <row r="3608" s="419" customFormat="1" customHeight="1" spans="1:15">
      <c r="A3608" s="443" t="s">
        <v>7894</v>
      </c>
      <c r="B3608" s="444" t="s">
        <v>7895</v>
      </c>
      <c r="C3608" s="445"/>
      <c r="D3608" s="446" t="s">
        <v>679</v>
      </c>
      <c r="E3608" s="446" t="s">
        <v>70</v>
      </c>
      <c r="F3608" s="446" t="s">
        <v>671</v>
      </c>
      <c r="G3608" s="447">
        <v>15</v>
      </c>
      <c r="H3608" s="448">
        <v>21.37</v>
      </c>
      <c r="I3608" s="447">
        <v>320.51</v>
      </c>
      <c r="J3608" s="460">
        <v>15</v>
      </c>
      <c r="K3608" s="448">
        <v>4.97</v>
      </c>
      <c r="L3608" s="448">
        <v>74.55</v>
      </c>
      <c r="M3608" s="448">
        <f t="shared" si="112"/>
        <v>-245.96</v>
      </c>
      <c r="N3608" s="448">
        <f t="shared" si="113"/>
        <v>-76.74</v>
      </c>
      <c r="O3608" s="461"/>
    </row>
    <row r="3609" s="419" customFormat="1" customHeight="1" spans="1:15">
      <c r="A3609" s="443" t="s">
        <v>7896</v>
      </c>
      <c r="B3609" s="444" t="s">
        <v>7897</v>
      </c>
      <c r="C3609" s="445"/>
      <c r="D3609" s="446" t="s">
        <v>679</v>
      </c>
      <c r="E3609" s="446" t="s">
        <v>70</v>
      </c>
      <c r="F3609" s="446" t="s">
        <v>671</v>
      </c>
      <c r="G3609" s="447">
        <v>15</v>
      </c>
      <c r="H3609" s="448">
        <v>19.66</v>
      </c>
      <c r="I3609" s="447">
        <v>294.87</v>
      </c>
      <c r="J3609" s="460">
        <v>15</v>
      </c>
      <c r="K3609" s="448">
        <v>4.58</v>
      </c>
      <c r="L3609" s="448">
        <v>68.7</v>
      </c>
      <c r="M3609" s="448">
        <f t="shared" si="112"/>
        <v>-226.17</v>
      </c>
      <c r="N3609" s="448">
        <f t="shared" si="113"/>
        <v>-76.7</v>
      </c>
      <c r="O3609" s="461"/>
    </row>
    <row r="3610" s="419" customFormat="1" customHeight="1" spans="1:15">
      <c r="A3610" s="443" t="s">
        <v>7898</v>
      </c>
      <c r="B3610" s="444" t="s">
        <v>7899</v>
      </c>
      <c r="C3610" s="445"/>
      <c r="D3610" s="446" t="s">
        <v>679</v>
      </c>
      <c r="E3610" s="446" t="s">
        <v>70</v>
      </c>
      <c r="F3610" s="446" t="s">
        <v>671</v>
      </c>
      <c r="G3610" s="447">
        <v>3</v>
      </c>
      <c r="H3610" s="448">
        <v>41.03</v>
      </c>
      <c r="I3610" s="447">
        <v>123.08</v>
      </c>
      <c r="J3610" s="460">
        <v>3</v>
      </c>
      <c r="K3610" s="448">
        <v>9.55</v>
      </c>
      <c r="L3610" s="448">
        <v>28.65</v>
      </c>
      <c r="M3610" s="448">
        <f t="shared" si="112"/>
        <v>-94.43</v>
      </c>
      <c r="N3610" s="448">
        <f t="shared" si="113"/>
        <v>-76.72</v>
      </c>
      <c r="O3610" s="461"/>
    </row>
    <row r="3611" s="419" customFormat="1" customHeight="1" spans="1:15">
      <c r="A3611" s="443" t="s">
        <v>7900</v>
      </c>
      <c r="B3611" s="444" t="s">
        <v>7901</v>
      </c>
      <c r="C3611" s="445"/>
      <c r="D3611" s="446" t="s">
        <v>684</v>
      </c>
      <c r="E3611" s="446" t="s">
        <v>667</v>
      </c>
      <c r="F3611" s="446" t="s">
        <v>671</v>
      </c>
      <c r="G3611" s="447">
        <v>1</v>
      </c>
      <c r="H3611" s="448">
        <v>132.74</v>
      </c>
      <c r="I3611" s="447">
        <v>132.74</v>
      </c>
      <c r="J3611" s="460">
        <v>1</v>
      </c>
      <c r="K3611" s="448">
        <v>46.46</v>
      </c>
      <c r="L3611" s="448">
        <v>46.46</v>
      </c>
      <c r="M3611" s="448">
        <f t="shared" si="112"/>
        <v>-86.28</v>
      </c>
      <c r="N3611" s="448">
        <f t="shared" si="113"/>
        <v>-65</v>
      </c>
      <c r="O3611" s="461"/>
    </row>
    <row r="3612" s="419" customFormat="1" customHeight="1" spans="1:15">
      <c r="A3612" s="443" t="s">
        <v>7902</v>
      </c>
      <c r="B3612" s="444" t="s">
        <v>7903</v>
      </c>
      <c r="C3612" s="445"/>
      <c r="D3612" s="446" t="s">
        <v>679</v>
      </c>
      <c r="E3612" s="446" t="s">
        <v>70</v>
      </c>
      <c r="F3612" s="446" t="s">
        <v>671</v>
      </c>
      <c r="G3612" s="447">
        <v>23</v>
      </c>
      <c r="H3612" s="448">
        <v>15.6</v>
      </c>
      <c r="I3612" s="447">
        <v>358.76</v>
      </c>
      <c r="J3612" s="460">
        <v>23</v>
      </c>
      <c r="K3612" s="448">
        <v>3.63</v>
      </c>
      <c r="L3612" s="448">
        <v>83.49</v>
      </c>
      <c r="M3612" s="448">
        <f t="shared" si="112"/>
        <v>-275.27</v>
      </c>
      <c r="N3612" s="448">
        <f t="shared" si="113"/>
        <v>-76.73</v>
      </c>
      <c r="O3612" s="461"/>
    </row>
    <row r="3613" s="419" customFormat="1" customHeight="1" spans="1:15">
      <c r="A3613" s="443" t="s">
        <v>7904</v>
      </c>
      <c r="B3613" s="444" t="s">
        <v>7905</v>
      </c>
      <c r="C3613" s="445"/>
      <c r="D3613" s="446" t="s">
        <v>679</v>
      </c>
      <c r="E3613" s="446" t="s">
        <v>667</v>
      </c>
      <c r="F3613" s="446" t="s">
        <v>671</v>
      </c>
      <c r="G3613" s="447">
        <v>2</v>
      </c>
      <c r="H3613" s="448">
        <v>407.08</v>
      </c>
      <c r="I3613" s="447">
        <v>814.16</v>
      </c>
      <c r="J3613" s="460">
        <v>2</v>
      </c>
      <c r="K3613" s="448">
        <v>142.48</v>
      </c>
      <c r="L3613" s="448">
        <v>284.96</v>
      </c>
      <c r="M3613" s="448">
        <f t="shared" si="112"/>
        <v>-529.2</v>
      </c>
      <c r="N3613" s="448">
        <f t="shared" si="113"/>
        <v>-65</v>
      </c>
      <c r="O3613" s="461"/>
    </row>
    <row r="3614" s="419" customFormat="1" customHeight="1" spans="1:15">
      <c r="A3614" s="443" t="s">
        <v>7906</v>
      </c>
      <c r="B3614" s="444" t="s">
        <v>7907</v>
      </c>
      <c r="C3614" s="445"/>
      <c r="D3614" s="446" t="s">
        <v>679</v>
      </c>
      <c r="E3614" s="446" t="s">
        <v>667</v>
      </c>
      <c r="F3614" s="446" t="s">
        <v>671</v>
      </c>
      <c r="G3614" s="447">
        <v>3</v>
      </c>
      <c r="H3614" s="448">
        <v>415.93</v>
      </c>
      <c r="I3614" s="447">
        <v>1247.79</v>
      </c>
      <c r="J3614" s="460">
        <v>3</v>
      </c>
      <c r="K3614" s="448">
        <v>145.58</v>
      </c>
      <c r="L3614" s="448">
        <v>436.74</v>
      </c>
      <c r="M3614" s="448">
        <f t="shared" si="112"/>
        <v>-811.05</v>
      </c>
      <c r="N3614" s="448">
        <f t="shared" si="113"/>
        <v>-65</v>
      </c>
      <c r="O3614" s="461"/>
    </row>
    <row r="3615" s="419" customFormat="1" customHeight="1" spans="1:15">
      <c r="A3615" s="443" t="s">
        <v>7908</v>
      </c>
      <c r="B3615" s="444" t="s">
        <v>7909</v>
      </c>
      <c r="C3615" s="445"/>
      <c r="D3615" s="446" t="s">
        <v>679</v>
      </c>
      <c r="E3615" s="446" t="s">
        <v>70</v>
      </c>
      <c r="F3615" s="446" t="s">
        <v>671</v>
      </c>
      <c r="G3615" s="447">
        <v>8</v>
      </c>
      <c r="H3615" s="448">
        <v>60</v>
      </c>
      <c r="I3615" s="447">
        <v>480</v>
      </c>
      <c r="J3615" s="460">
        <v>8</v>
      </c>
      <c r="K3615" s="448">
        <v>13.97</v>
      </c>
      <c r="L3615" s="448">
        <v>111.76</v>
      </c>
      <c r="M3615" s="448">
        <f t="shared" si="112"/>
        <v>-368.24</v>
      </c>
      <c r="N3615" s="448">
        <f t="shared" si="113"/>
        <v>-76.72</v>
      </c>
      <c r="O3615" s="461"/>
    </row>
    <row r="3616" s="419" customFormat="1" customHeight="1" spans="1:15">
      <c r="A3616" s="443" t="s">
        <v>7910</v>
      </c>
      <c r="B3616" s="444" t="s">
        <v>7911</v>
      </c>
      <c r="C3616" s="445"/>
      <c r="D3616" s="446" t="s">
        <v>679</v>
      </c>
      <c r="E3616" s="446" t="s">
        <v>70</v>
      </c>
      <c r="F3616" s="446" t="s">
        <v>671</v>
      </c>
      <c r="G3616" s="447">
        <v>4</v>
      </c>
      <c r="H3616" s="448">
        <v>68.36</v>
      </c>
      <c r="I3616" s="447">
        <v>273.44</v>
      </c>
      <c r="J3616" s="460">
        <v>4</v>
      </c>
      <c r="K3616" s="448">
        <v>15.91</v>
      </c>
      <c r="L3616" s="448">
        <v>63.64</v>
      </c>
      <c r="M3616" s="448">
        <f t="shared" si="112"/>
        <v>-209.8</v>
      </c>
      <c r="N3616" s="448">
        <f t="shared" si="113"/>
        <v>-76.73</v>
      </c>
      <c r="O3616" s="461"/>
    </row>
    <row r="3617" s="419" customFormat="1" customHeight="1" spans="1:15">
      <c r="A3617" s="443" t="s">
        <v>7912</v>
      </c>
      <c r="B3617" s="444" t="s">
        <v>7913</v>
      </c>
      <c r="C3617" s="445"/>
      <c r="D3617" s="446" t="s">
        <v>679</v>
      </c>
      <c r="E3617" s="446" t="s">
        <v>70</v>
      </c>
      <c r="F3617" s="446" t="s">
        <v>671</v>
      </c>
      <c r="G3617" s="447">
        <v>16</v>
      </c>
      <c r="H3617" s="448">
        <v>76.92</v>
      </c>
      <c r="I3617" s="447">
        <v>1230.77</v>
      </c>
      <c r="J3617" s="460">
        <v>16</v>
      </c>
      <c r="K3617" s="448">
        <v>17.9</v>
      </c>
      <c r="L3617" s="448">
        <v>286.4</v>
      </c>
      <c r="M3617" s="448">
        <f t="shared" si="112"/>
        <v>-944.37</v>
      </c>
      <c r="N3617" s="448">
        <f t="shared" si="113"/>
        <v>-76.73</v>
      </c>
      <c r="O3617" s="461"/>
    </row>
    <row r="3618" s="419" customFormat="1" customHeight="1" spans="1:15">
      <c r="A3618" s="443" t="s">
        <v>7914</v>
      </c>
      <c r="B3618" s="444" t="s">
        <v>7915</v>
      </c>
      <c r="C3618" s="445"/>
      <c r="D3618" s="446" t="s">
        <v>679</v>
      </c>
      <c r="E3618" s="446" t="s">
        <v>70</v>
      </c>
      <c r="F3618" s="446" t="s">
        <v>671</v>
      </c>
      <c r="G3618" s="447">
        <v>1</v>
      </c>
      <c r="H3618" s="448">
        <v>733.33</v>
      </c>
      <c r="I3618" s="447">
        <v>733.33</v>
      </c>
      <c r="J3618" s="460">
        <v>1</v>
      </c>
      <c r="K3618" s="448">
        <v>170.69</v>
      </c>
      <c r="L3618" s="448">
        <v>170.69</v>
      </c>
      <c r="M3618" s="448">
        <f t="shared" si="112"/>
        <v>-562.64</v>
      </c>
      <c r="N3618" s="448">
        <f t="shared" si="113"/>
        <v>-76.72</v>
      </c>
      <c r="O3618" s="461"/>
    </row>
    <row r="3619" s="419" customFormat="1" customHeight="1" spans="1:15">
      <c r="A3619" s="443" t="s">
        <v>7916</v>
      </c>
      <c r="B3619" s="444" t="s">
        <v>7917</v>
      </c>
      <c r="C3619" s="445"/>
      <c r="D3619" s="446" t="s">
        <v>679</v>
      </c>
      <c r="E3619" s="446" t="s">
        <v>70</v>
      </c>
      <c r="F3619" s="446" t="s">
        <v>671</v>
      </c>
      <c r="G3619" s="447">
        <v>1</v>
      </c>
      <c r="H3619" s="448">
        <v>35</v>
      </c>
      <c r="I3619" s="447">
        <v>35</v>
      </c>
      <c r="J3619" s="460">
        <v>1</v>
      </c>
      <c r="K3619" s="448">
        <v>8.15</v>
      </c>
      <c r="L3619" s="448">
        <v>8.15</v>
      </c>
      <c r="M3619" s="448">
        <f t="shared" si="112"/>
        <v>-26.85</v>
      </c>
      <c r="N3619" s="448">
        <f t="shared" si="113"/>
        <v>-76.71</v>
      </c>
      <c r="O3619" s="461"/>
    </row>
    <row r="3620" s="419" customFormat="1" customHeight="1" spans="1:15">
      <c r="A3620" s="443" t="s">
        <v>7918</v>
      </c>
      <c r="B3620" s="444" t="s">
        <v>7919</v>
      </c>
      <c r="C3620" s="445"/>
      <c r="D3620" s="446" t="s">
        <v>679</v>
      </c>
      <c r="E3620" s="446" t="s">
        <v>70</v>
      </c>
      <c r="F3620" s="446" t="s">
        <v>671</v>
      </c>
      <c r="G3620" s="447">
        <v>1</v>
      </c>
      <c r="H3620" s="448">
        <v>35</v>
      </c>
      <c r="I3620" s="447">
        <v>35</v>
      </c>
      <c r="J3620" s="460">
        <v>1</v>
      </c>
      <c r="K3620" s="448">
        <v>8.15</v>
      </c>
      <c r="L3620" s="448">
        <v>8.15</v>
      </c>
      <c r="M3620" s="448">
        <f t="shared" si="112"/>
        <v>-26.85</v>
      </c>
      <c r="N3620" s="448">
        <f t="shared" si="113"/>
        <v>-76.71</v>
      </c>
      <c r="O3620" s="461"/>
    </row>
    <row r="3621" s="419" customFormat="1" customHeight="1" spans="1:15">
      <c r="A3621" s="443" t="s">
        <v>7920</v>
      </c>
      <c r="B3621" s="444" t="s">
        <v>7921</v>
      </c>
      <c r="C3621" s="445"/>
      <c r="D3621" s="446" t="s">
        <v>679</v>
      </c>
      <c r="E3621" s="446" t="s">
        <v>70</v>
      </c>
      <c r="F3621" s="446" t="s">
        <v>671</v>
      </c>
      <c r="G3621" s="447">
        <v>1</v>
      </c>
      <c r="H3621" s="448">
        <v>35</v>
      </c>
      <c r="I3621" s="447">
        <v>35</v>
      </c>
      <c r="J3621" s="460">
        <v>1</v>
      </c>
      <c r="K3621" s="448">
        <v>8.15</v>
      </c>
      <c r="L3621" s="448">
        <v>8.15</v>
      </c>
      <c r="M3621" s="448">
        <f t="shared" si="112"/>
        <v>-26.85</v>
      </c>
      <c r="N3621" s="448">
        <f t="shared" si="113"/>
        <v>-76.71</v>
      </c>
      <c r="O3621" s="461"/>
    </row>
    <row r="3622" s="419" customFormat="1" customHeight="1" spans="1:15">
      <c r="A3622" s="443" t="s">
        <v>7922</v>
      </c>
      <c r="B3622" s="444" t="s">
        <v>7923</v>
      </c>
      <c r="C3622" s="445"/>
      <c r="D3622" s="446" t="s">
        <v>679</v>
      </c>
      <c r="E3622" s="446" t="s">
        <v>70</v>
      </c>
      <c r="F3622" s="446" t="s">
        <v>671</v>
      </c>
      <c r="G3622" s="447">
        <v>1</v>
      </c>
      <c r="H3622" s="448">
        <v>75</v>
      </c>
      <c r="I3622" s="447">
        <v>75</v>
      </c>
      <c r="J3622" s="460">
        <v>1</v>
      </c>
      <c r="K3622" s="448">
        <v>17.46</v>
      </c>
      <c r="L3622" s="448">
        <v>17.46</v>
      </c>
      <c r="M3622" s="448">
        <f t="shared" si="112"/>
        <v>-57.54</v>
      </c>
      <c r="N3622" s="448">
        <f t="shared" si="113"/>
        <v>-76.72</v>
      </c>
      <c r="O3622" s="461"/>
    </row>
    <row r="3623" s="419" customFormat="1" customHeight="1" spans="1:15">
      <c r="A3623" s="443" t="s">
        <v>7924</v>
      </c>
      <c r="B3623" s="444" t="s">
        <v>7925</v>
      </c>
      <c r="C3623" s="445"/>
      <c r="D3623" s="446" t="s">
        <v>679</v>
      </c>
      <c r="E3623" s="446" t="s">
        <v>70</v>
      </c>
      <c r="F3623" s="446" t="s">
        <v>671</v>
      </c>
      <c r="G3623" s="447">
        <v>3</v>
      </c>
      <c r="H3623" s="448">
        <v>95</v>
      </c>
      <c r="I3623" s="447">
        <v>285</v>
      </c>
      <c r="J3623" s="460">
        <v>3</v>
      </c>
      <c r="K3623" s="448">
        <v>22.11</v>
      </c>
      <c r="L3623" s="448">
        <v>66.33</v>
      </c>
      <c r="M3623" s="448">
        <f t="shared" si="112"/>
        <v>-218.67</v>
      </c>
      <c r="N3623" s="448">
        <f t="shared" si="113"/>
        <v>-76.73</v>
      </c>
      <c r="O3623" s="461"/>
    </row>
    <row r="3624" s="419" customFormat="1" customHeight="1" spans="1:15">
      <c r="A3624" s="443" t="s">
        <v>7926</v>
      </c>
      <c r="B3624" s="444" t="s">
        <v>7927</v>
      </c>
      <c r="C3624" s="445"/>
      <c r="D3624" s="446" t="s">
        <v>679</v>
      </c>
      <c r="E3624" s="446" t="s">
        <v>70</v>
      </c>
      <c r="F3624" s="446" t="s">
        <v>671</v>
      </c>
      <c r="G3624" s="447">
        <v>2</v>
      </c>
      <c r="H3624" s="448">
        <v>263.25</v>
      </c>
      <c r="I3624" s="447">
        <v>526.5</v>
      </c>
      <c r="J3624" s="460">
        <v>2</v>
      </c>
      <c r="K3624" s="448">
        <v>61.27</v>
      </c>
      <c r="L3624" s="448">
        <v>122.54</v>
      </c>
      <c r="M3624" s="448">
        <f t="shared" si="112"/>
        <v>-403.96</v>
      </c>
      <c r="N3624" s="448">
        <f t="shared" si="113"/>
        <v>-76.73</v>
      </c>
      <c r="O3624" s="461"/>
    </row>
    <row r="3625" s="419" customFormat="1" customHeight="1" spans="1:15">
      <c r="A3625" s="443" t="s">
        <v>7928</v>
      </c>
      <c r="B3625" s="444" t="s">
        <v>7929</v>
      </c>
      <c r="C3625" s="445"/>
      <c r="D3625" s="446" t="s">
        <v>679</v>
      </c>
      <c r="E3625" s="446" t="s">
        <v>70</v>
      </c>
      <c r="F3625" s="446" t="s">
        <v>671</v>
      </c>
      <c r="G3625" s="447">
        <v>2</v>
      </c>
      <c r="H3625" s="448">
        <v>41.03</v>
      </c>
      <c r="I3625" s="447">
        <v>82.05</v>
      </c>
      <c r="J3625" s="460">
        <v>2</v>
      </c>
      <c r="K3625" s="448">
        <v>9.55</v>
      </c>
      <c r="L3625" s="448">
        <v>19.1</v>
      </c>
      <c r="M3625" s="448">
        <f t="shared" si="112"/>
        <v>-62.95</v>
      </c>
      <c r="N3625" s="448">
        <f t="shared" si="113"/>
        <v>-76.72</v>
      </c>
      <c r="O3625" s="461"/>
    </row>
    <row r="3626" s="419" customFormat="1" customHeight="1" spans="1:15">
      <c r="A3626" s="443" t="s">
        <v>7930</v>
      </c>
      <c r="B3626" s="444" t="s">
        <v>7931</v>
      </c>
      <c r="C3626" s="445"/>
      <c r="D3626" s="446" t="s">
        <v>679</v>
      </c>
      <c r="E3626" s="446" t="s">
        <v>70</v>
      </c>
      <c r="F3626" s="446" t="s">
        <v>671</v>
      </c>
      <c r="G3626" s="447">
        <v>4</v>
      </c>
      <c r="H3626" s="448">
        <v>56.19</v>
      </c>
      <c r="I3626" s="447">
        <v>224.74</v>
      </c>
      <c r="J3626" s="460">
        <v>4</v>
      </c>
      <c r="K3626" s="448">
        <v>13.08</v>
      </c>
      <c r="L3626" s="448">
        <v>52.32</v>
      </c>
      <c r="M3626" s="448">
        <f t="shared" si="112"/>
        <v>-172.42</v>
      </c>
      <c r="N3626" s="448">
        <f t="shared" si="113"/>
        <v>-76.72</v>
      </c>
      <c r="O3626" s="461"/>
    </row>
    <row r="3627" s="419" customFormat="1" customHeight="1" spans="1:15">
      <c r="A3627" s="443" t="s">
        <v>7932</v>
      </c>
      <c r="B3627" s="444" t="s">
        <v>7933</v>
      </c>
      <c r="C3627" s="445"/>
      <c r="D3627" s="446" t="s">
        <v>679</v>
      </c>
      <c r="E3627" s="446" t="s">
        <v>70</v>
      </c>
      <c r="F3627" s="446" t="s">
        <v>671</v>
      </c>
      <c r="G3627" s="447">
        <v>1</v>
      </c>
      <c r="H3627" s="448">
        <v>533.98</v>
      </c>
      <c r="I3627" s="447">
        <v>533.98</v>
      </c>
      <c r="J3627" s="460">
        <v>1</v>
      </c>
      <c r="K3627" s="448">
        <v>124.29</v>
      </c>
      <c r="L3627" s="448">
        <v>124.29</v>
      </c>
      <c r="M3627" s="448">
        <f t="shared" si="112"/>
        <v>-409.69</v>
      </c>
      <c r="N3627" s="448">
        <f t="shared" si="113"/>
        <v>-76.72</v>
      </c>
      <c r="O3627" s="461"/>
    </row>
    <row r="3628" s="419" customFormat="1" customHeight="1" spans="1:15">
      <c r="A3628" s="443" t="s">
        <v>7934</v>
      </c>
      <c r="B3628" s="444" t="s">
        <v>7935</v>
      </c>
      <c r="C3628" s="445"/>
      <c r="D3628" s="446" t="s">
        <v>679</v>
      </c>
      <c r="E3628" s="446" t="s">
        <v>70</v>
      </c>
      <c r="F3628" s="446" t="s">
        <v>671</v>
      </c>
      <c r="G3628" s="447">
        <v>4</v>
      </c>
      <c r="H3628" s="448">
        <v>512.82</v>
      </c>
      <c r="I3628" s="447">
        <v>2051.28</v>
      </c>
      <c r="J3628" s="460">
        <v>4</v>
      </c>
      <c r="K3628" s="448">
        <v>119.36</v>
      </c>
      <c r="L3628" s="448">
        <v>477.44</v>
      </c>
      <c r="M3628" s="448">
        <f t="shared" si="112"/>
        <v>-1573.84</v>
      </c>
      <c r="N3628" s="448">
        <f t="shared" si="113"/>
        <v>-76.72</v>
      </c>
      <c r="O3628" s="461"/>
    </row>
    <row r="3629" s="419" customFormat="1" customHeight="1" spans="1:15">
      <c r="A3629" s="443" t="s">
        <v>7936</v>
      </c>
      <c r="B3629" s="444" t="s">
        <v>7937</v>
      </c>
      <c r="C3629" s="445"/>
      <c r="D3629" s="446" t="s">
        <v>2985</v>
      </c>
      <c r="E3629" s="446" t="s">
        <v>70</v>
      </c>
      <c r="F3629" s="446" t="s">
        <v>671</v>
      </c>
      <c r="G3629" s="447">
        <v>2</v>
      </c>
      <c r="H3629" s="448">
        <v>1965.81</v>
      </c>
      <c r="I3629" s="447">
        <v>3931.62</v>
      </c>
      <c r="J3629" s="460">
        <v>2</v>
      </c>
      <c r="K3629" s="448">
        <v>457.56</v>
      </c>
      <c r="L3629" s="448">
        <v>915.12</v>
      </c>
      <c r="M3629" s="448">
        <f t="shared" si="112"/>
        <v>-3016.5</v>
      </c>
      <c r="N3629" s="448">
        <f t="shared" si="113"/>
        <v>-76.72</v>
      </c>
      <c r="O3629" s="461"/>
    </row>
    <row r="3630" s="419" customFormat="1" customHeight="1" spans="1:15">
      <c r="A3630" s="443" t="s">
        <v>7938</v>
      </c>
      <c r="B3630" s="444" t="s">
        <v>7939</v>
      </c>
      <c r="C3630" s="445"/>
      <c r="D3630" s="446" t="s">
        <v>679</v>
      </c>
      <c r="E3630" s="446" t="s">
        <v>70</v>
      </c>
      <c r="F3630" s="446" t="s">
        <v>671</v>
      </c>
      <c r="G3630" s="447">
        <v>10</v>
      </c>
      <c r="H3630" s="448">
        <v>12.82</v>
      </c>
      <c r="I3630" s="447">
        <v>128.21</v>
      </c>
      <c r="J3630" s="460">
        <v>10</v>
      </c>
      <c r="K3630" s="448">
        <v>2.98</v>
      </c>
      <c r="L3630" s="448">
        <v>29.8</v>
      </c>
      <c r="M3630" s="448">
        <f t="shared" si="112"/>
        <v>-98.41</v>
      </c>
      <c r="N3630" s="448">
        <f t="shared" si="113"/>
        <v>-76.76</v>
      </c>
      <c r="O3630" s="461"/>
    </row>
    <row r="3631" s="419" customFormat="1" customHeight="1" spans="1:15">
      <c r="A3631" s="443" t="s">
        <v>7940</v>
      </c>
      <c r="B3631" s="444" t="s">
        <v>7941</v>
      </c>
      <c r="C3631" s="445"/>
      <c r="D3631" s="446" t="s">
        <v>679</v>
      </c>
      <c r="E3631" s="446" t="s">
        <v>70</v>
      </c>
      <c r="F3631" s="446" t="s">
        <v>671</v>
      </c>
      <c r="G3631" s="447">
        <v>3</v>
      </c>
      <c r="H3631" s="448">
        <v>8.55</v>
      </c>
      <c r="I3631" s="447">
        <v>25.64</v>
      </c>
      <c r="J3631" s="460">
        <v>3</v>
      </c>
      <c r="K3631" s="448">
        <v>1.99</v>
      </c>
      <c r="L3631" s="448">
        <v>5.97</v>
      </c>
      <c r="M3631" s="448">
        <f t="shared" si="112"/>
        <v>-19.67</v>
      </c>
      <c r="N3631" s="448">
        <f t="shared" si="113"/>
        <v>-76.72</v>
      </c>
      <c r="O3631" s="461"/>
    </row>
    <row r="3632" s="419" customFormat="1" customHeight="1" spans="1:15">
      <c r="A3632" s="443" t="s">
        <v>7942</v>
      </c>
      <c r="B3632" s="444" t="s">
        <v>7943</v>
      </c>
      <c r="C3632" s="445"/>
      <c r="D3632" s="446" t="s">
        <v>679</v>
      </c>
      <c r="E3632" s="446" t="s">
        <v>70</v>
      </c>
      <c r="F3632" s="446" t="s">
        <v>671</v>
      </c>
      <c r="G3632" s="447">
        <v>2</v>
      </c>
      <c r="H3632" s="448">
        <v>10.26</v>
      </c>
      <c r="I3632" s="447">
        <v>20.51</v>
      </c>
      <c r="J3632" s="460">
        <v>2</v>
      </c>
      <c r="K3632" s="448">
        <v>2.39</v>
      </c>
      <c r="L3632" s="448">
        <v>4.78</v>
      </c>
      <c r="M3632" s="448">
        <f t="shared" si="112"/>
        <v>-15.73</v>
      </c>
      <c r="N3632" s="448">
        <f t="shared" si="113"/>
        <v>-76.69</v>
      </c>
      <c r="O3632" s="461"/>
    </row>
    <row r="3633" s="419" customFormat="1" customHeight="1" spans="1:15">
      <c r="A3633" s="443" t="s">
        <v>7944</v>
      </c>
      <c r="B3633" s="444" t="s">
        <v>7945</v>
      </c>
      <c r="C3633" s="445"/>
      <c r="D3633" s="446" t="s">
        <v>679</v>
      </c>
      <c r="E3633" s="446" t="s">
        <v>70</v>
      </c>
      <c r="F3633" s="446" t="s">
        <v>671</v>
      </c>
      <c r="G3633" s="447">
        <v>64</v>
      </c>
      <c r="H3633" s="448">
        <v>0.85</v>
      </c>
      <c r="I3633" s="447">
        <v>54.57</v>
      </c>
      <c r="J3633" s="460">
        <v>64</v>
      </c>
      <c r="K3633" s="448">
        <v>0.2</v>
      </c>
      <c r="L3633" s="448">
        <v>12.8</v>
      </c>
      <c r="M3633" s="448">
        <f t="shared" si="112"/>
        <v>-41.77</v>
      </c>
      <c r="N3633" s="448">
        <f t="shared" si="113"/>
        <v>-76.54</v>
      </c>
      <c r="O3633" s="461"/>
    </row>
    <row r="3634" s="419" customFormat="1" customHeight="1" spans="1:15">
      <c r="A3634" s="443" t="s">
        <v>7946</v>
      </c>
      <c r="B3634" s="444" t="s">
        <v>7947</v>
      </c>
      <c r="C3634" s="445"/>
      <c r="D3634" s="446" t="s">
        <v>679</v>
      </c>
      <c r="E3634" s="446" t="s">
        <v>70</v>
      </c>
      <c r="F3634" s="446" t="s">
        <v>671</v>
      </c>
      <c r="G3634" s="447">
        <v>79</v>
      </c>
      <c r="H3634" s="448">
        <v>1.64</v>
      </c>
      <c r="I3634" s="447">
        <v>129.58</v>
      </c>
      <c r="J3634" s="460">
        <v>79</v>
      </c>
      <c r="K3634" s="448">
        <v>0.38</v>
      </c>
      <c r="L3634" s="448">
        <v>30.02</v>
      </c>
      <c r="M3634" s="448">
        <f t="shared" si="112"/>
        <v>-99.56</v>
      </c>
      <c r="N3634" s="448">
        <f t="shared" si="113"/>
        <v>-76.83</v>
      </c>
      <c r="O3634" s="461"/>
    </row>
    <row r="3635" s="419" customFormat="1" customHeight="1" spans="1:15">
      <c r="A3635" s="443" t="s">
        <v>7948</v>
      </c>
      <c r="B3635" s="444" t="s">
        <v>7949</v>
      </c>
      <c r="C3635" s="445"/>
      <c r="D3635" s="446" t="s">
        <v>679</v>
      </c>
      <c r="E3635" s="446" t="s">
        <v>70</v>
      </c>
      <c r="F3635" s="446" t="s">
        <v>671</v>
      </c>
      <c r="G3635" s="447">
        <v>34</v>
      </c>
      <c r="H3635" s="448">
        <v>1.71</v>
      </c>
      <c r="I3635" s="447">
        <v>58.11</v>
      </c>
      <c r="J3635" s="460">
        <v>34</v>
      </c>
      <c r="K3635" s="448">
        <v>0.4</v>
      </c>
      <c r="L3635" s="448">
        <v>13.6</v>
      </c>
      <c r="M3635" s="448">
        <f t="shared" si="112"/>
        <v>-44.51</v>
      </c>
      <c r="N3635" s="448">
        <f t="shared" si="113"/>
        <v>-76.6</v>
      </c>
      <c r="O3635" s="461"/>
    </row>
    <row r="3636" s="419" customFormat="1" customHeight="1" spans="1:15">
      <c r="A3636" s="443" t="s">
        <v>7950</v>
      </c>
      <c r="B3636" s="444" t="s">
        <v>7951</v>
      </c>
      <c r="C3636" s="445"/>
      <c r="D3636" s="446" t="s">
        <v>679</v>
      </c>
      <c r="E3636" s="446" t="s">
        <v>70</v>
      </c>
      <c r="F3636" s="446" t="s">
        <v>671</v>
      </c>
      <c r="G3636" s="447">
        <v>10</v>
      </c>
      <c r="H3636" s="448">
        <v>15.38</v>
      </c>
      <c r="I3636" s="447">
        <v>153.84</v>
      </c>
      <c r="J3636" s="460">
        <v>10</v>
      </c>
      <c r="K3636" s="448">
        <v>3.58</v>
      </c>
      <c r="L3636" s="448">
        <v>35.8</v>
      </c>
      <c r="M3636" s="448">
        <f t="shared" si="112"/>
        <v>-118.04</v>
      </c>
      <c r="N3636" s="448">
        <f t="shared" si="113"/>
        <v>-76.73</v>
      </c>
      <c r="O3636" s="461"/>
    </row>
    <row r="3637" s="419" customFormat="1" customHeight="1" spans="1:15">
      <c r="A3637" s="443" t="s">
        <v>7952</v>
      </c>
      <c r="B3637" s="444" t="s">
        <v>7953</v>
      </c>
      <c r="C3637" s="445"/>
      <c r="D3637" s="446" t="s">
        <v>679</v>
      </c>
      <c r="E3637" s="446" t="s">
        <v>70</v>
      </c>
      <c r="F3637" s="446" t="s">
        <v>671</v>
      </c>
      <c r="G3637" s="447">
        <v>12</v>
      </c>
      <c r="H3637" s="448">
        <v>2.56</v>
      </c>
      <c r="I3637" s="447">
        <v>30.75</v>
      </c>
      <c r="J3637" s="460">
        <v>12</v>
      </c>
      <c r="K3637" s="448">
        <v>0.6</v>
      </c>
      <c r="L3637" s="448">
        <v>7.2</v>
      </c>
      <c r="M3637" s="448">
        <f t="shared" si="112"/>
        <v>-23.55</v>
      </c>
      <c r="N3637" s="448">
        <f t="shared" si="113"/>
        <v>-76.59</v>
      </c>
      <c r="O3637" s="461"/>
    </row>
    <row r="3638" s="419" customFormat="1" customHeight="1" spans="1:15">
      <c r="A3638" s="443" t="s">
        <v>7954</v>
      </c>
      <c r="B3638" s="444" t="s">
        <v>7955</v>
      </c>
      <c r="C3638" s="445"/>
      <c r="D3638" s="446" t="s">
        <v>679</v>
      </c>
      <c r="E3638" s="446" t="s">
        <v>70</v>
      </c>
      <c r="F3638" s="446" t="s">
        <v>671</v>
      </c>
      <c r="G3638" s="447">
        <v>2</v>
      </c>
      <c r="H3638" s="448">
        <v>4.29</v>
      </c>
      <c r="I3638" s="447">
        <v>8.57</v>
      </c>
      <c r="J3638" s="460">
        <v>2</v>
      </c>
      <c r="K3638" s="448">
        <v>1</v>
      </c>
      <c r="L3638" s="448">
        <v>2</v>
      </c>
      <c r="M3638" s="448">
        <f t="shared" si="112"/>
        <v>-6.57</v>
      </c>
      <c r="N3638" s="448">
        <f t="shared" si="113"/>
        <v>-76.66</v>
      </c>
      <c r="O3638" s="461"/>
    </row>
    <row r="3639" s="419" customFormat="1" customHeight="1" spans="1:15">
      <c r="A3639" s="443" t="s">
        <v>7956</v>
      </c>
      <c r="B3639" s="444" t="s">
        <v>7957</v>
      </c>
      <c r="C3639" s="445"/>
      <c r="D3639" s="446" t="s">
        <v>679</v>
      </c>
      <c r="E3639" s="446" t="s">
        <v>70</v>
      </c>
      <c r="F3639" s="446" t="s">
        <v>671</v>
      </c>
      <c r="G3639" s="447">
        <v>16</v>
      </c>
      <c r="H3639" s="448">
        <v>3.42</v>
      </c>
      <c r="I3639" s="447">
        <v>54.7</v>
      </c>
      <c r="J3639" s="460">
        <v>16</v>
      </c>
      <c r="K3639" s="448">
        <v>0.8</v>
      </c>
      <c r="L3639" s="448">
        <v>12.8</v>
      </c>
      <c r="M3639" s="448">
        <f t="shared" si="112"/>
        <v>-41.9</v>
      </c>
      <c r="N3639" s="448">
        <f t="shared" si="113"/>
        <v>-76.6</v>
      </c>
      <c r="O3639" s="461"/>
    </row>
    <row r="3640" s="419" customFormat="1" customHeight="1" spans="1:15">
      <c r="A3640" s="443" t="s">
        <v>7958</v>
      </c>
      <c r="B3640" s="444" t="s">
        <v>7959</v>
      </c>
      <c r="C3640" s="445"/>
      <c r="D3640" s="446" t="s">
        <v>679</v>
      </c>
      <c r="E3640" s="446" t="s">
        <v>70</v>
      </c>
      <c r="F3640" s="446" t="s">
        <v>671</v>
      </c>
      <c r="G3640" s="447">
        <v>7</v>
      </c>
      <c r="H3640" s="448">
        <v>30.92</v>
      </c>
      <c r="I3640" s="447">
        <v>216.46</v>
      </c>
      <c r="J3640" s="460">
        <v>7</v>
      </c>
      <c r="K3640" s="448">
        <v>7.2</v>
      </c>
      <c r="L3640" s="448">
        <v>50.4</v>
      </c>
      <c r="M3640" s="448">
        <f t="shared" si="112"/>
        <v>-166.06</v>
      </c>
      <c r="N3640" s="448">
        <f t="shared" si="113"/>
        <v>-76.72</v>
      </c>
      <c r="O3640" s="461"/>
    </row>
    <row r="3641" s="419" customFormat="1" customHeight="1" spans="1:15">
      <c r="A3641" s="443" t="s">
        <v>7960</v>
      </c>
      <c r="B3641" s="444" t="s">
        <v>7961</v>
      </c>
      <c r="C3641" s="445"/>
      <c r="D3641" s="446" t="s">
        <v>679</v>
      </c>
      <c r="E3641" s="446" t="s">
        <v>70</v>
      </c>
      <c r="F3641" s="446" t="s">
        <v>671</v>
      </c>
      <c r="G3641" s="447">
        <v>9</v>
      </c>
      <c r="H3641" s="448">
        <v>5.13</v>
      </c>
      <c r="I3641" s="447">
        <v>46.14</v>
      </c>
      <c r="J3641" s="460">
        <v>9</v>
      </c>
      <c r="K3641" s="448">
        <v>1.19</v>
      </c>
      <c r="L3641" s="448">
        <v>10.71</v>
      </c>
      <c r="M3641" s="448">
        <f t="shared" si="112"/>
        <v>-35.43</v>
      </c>
      <c r="N3641" s="448">
        <f t="shared" si="113"/>
        <v>-76.79</v>
      </c>
      <c r="O3641" s="461"/>
    </row>
    <row r="3642" s="419" customFormat="1" customHeight="1" spans="1:15">
      <c r="A3642" s="443" t="s">
        <v>7962</v>
      </c>
      <c r="B3642" s="444" t="s">
        <v>7963</v>
      </c>
      <c r="C3642" s="445"/>
      <c r="D3642" s="446" t="s">
        <v>679</v>
      </c>
      <c r="E3642" s="446" t="s">
        <v>70</v>
      </c>
      <c r="F3642" s="446" t="s">
        <v>671</v>
      </c>
      <c r="G3642" s="447">
        <v>4</v>
      </c>
      <c r="H3642" s="448">
        <v>2.14</v>
      </c>
      <c r="I3642" s="447">
        <v>8.55</v>
      </c>
      <c r="J3642" s="460">
        <v>4</v>
      </c>
      <c r="K3642" s="448">
        <v>0.5</v>
      </c>
      <c r="L3642" s="448">
        <v>2</v>
      </c>
      <c r="M3642" s="448">
        <f t="shared" si="112"/>
        <v>-6.55</v>
      </c>
      <c r="N3642" s="448">
        <f t="shared" si="113"/>
        <v>-76.61</v>
      </c>
      <c r="O3642" s="461"/>
    </row>
    <row r="3643" s="419" customFormat="1" customHeight="1" spans="1:15">
      <c r="A3643" s="443" t="s">
        <v>7964</v>
      </c>
      <c r="B3643" s="444" t="s">
        <v>7965</v>
      </c>
      <c r="C3643" s="445"/>
      <c r="D3643" s="446" t="s">
        <v>679</v>
      </c>
      <c r="E3643" s="446" t="s">
        <v>70</v>
      </c>
      <c r="F3643" s="446" t="s">
        <v>671</v>
      </c>
      <c r="G3643" s="447">
        <v>5</v>
      </c>
      <c r="H3643" s="448">
        <v>341.88</v>
      </c>
      <c r="I3643" s="447">
        <v>1709.4</v>
      </c>
      <c r="J3643" s="460">
        <v>5</v>
      </c>
      <c r="K3643" s="448">
        <v>79.58</v>
      </c>
      <c r="L3643" s="448">
        <v>397.9</v>
      </c>
      <c r="M3643" s="448">
        <f t="shared" si="112"/>
        <v>-1311.5</v>
      </c>
      <c r="N3643" s="448">
        <f t="shared" si="113"/>
        <v>-76.72</v>
      </c>
      <c r="O3643" s="461"/>
    </row>
    <row r="3644" s="419" customFormat="1" customHeight="1" spans="1:15">
      <c r="A3644" s="443" t="s">
        <v>7966</v>
      </c>
      <c r="B3644" s="444" t="s">
        <v>7967</v>
      </c>
      <c r="C3644" s="445"/>
      <c r="D3644" s="446" t="s">
        <v>679</v>
      </c>
      <c r="E3644" s="446" t="s">
        <v>70</v>
      </c>
      <c r="F3644" s="446" t="s">
        <v>671</v>
      </c>
      <c r="G3644" s="447">
        <v>8</v>
      </c>
      <c r="H3644" s="448">
        <v>416.24</v>
      </c>
      <c r="I3644" s="447">
        <v>3329.91</v>
      </c>
      <c r="J3644" s="460">
        <v>8</v>
      </c>
      <c r="K3644" s="448">
        <v>96.88</v>
      </c>
      <c r="L3644" s="448">
        <v>775.04</v>
      </c>
      <c r="M3644" s="448">
        <f t="shared" si="112"/>
        <v>-2554.87</v>
      </c>
      <c r="N3644" s="448">
        <f t="shared" si="113"/>
        <v>-76.72</v>
      </c>
      <c r="O3644" s="461"/>
    </row>
    <row r="3645" s="419" customFormat="1" customHeight="1" spans="1:15">
      <c r="A3645" s="443" t="s">
        <v>7968</v>
      </c>
      <c r="B3645" s="444" t="s">
        <v>7969</v>
      </c>
      <c r="C3645" s="445"/>
      <c r="D3645" s="446" t="s">
        <v>679</v>
      </c>
      <c r="E3645" s="446" t="s">
        <v>667</v>
      </c>
      <c r="F3645" s="446" t="s">
        <v>671</v>
      </c>
      <c r="G3645" s="447">
        <v>3</v>
      </c>
      <c r="H3645" s="448">
        <v>309.73</v>
      </c>
      <c r="I3645" s="447">
        <v>929.2</v>
      </c>
      <c r="J3645" s="460">
        <v>3</v>
      </c>
      <c r="K3645" s="448">
        <v>108.41</v>
      </c>
      <c r="L3645" s="448">
        <v>325.23</v>
      </c>
      <c r="M3645" s="448">
        <f t="shared" si="112"/>
        <v>-603.97</v>
      </c>
      <c r="N3645" s="448">
        <f t="shared" si="113"/>
        <v>-65</v>
      </c>
      <c r="O3645" s="461"/>
    </row>
    <row r="3646" s="419" customFormat="1" customHeight="1" spans="1:15">
      <c r="A3646" s="443" t="s">
        <v>7970</v>
      </c>
      <c r="B3646" s="444" t="s">
        <v>7971</v>
      </c>
      <c r="C3646" s="445"/>
      <c r="D3646" s="446" t="s">
        <v>679</v>
      </c>
      <c r="E3646" s="446" t="s">
        <v>70</v>
      </c>
      <c r="F3646" s="446" t="s">
        <v>671</v>
      </c>
      <c r="G3646" s="447">
        <v>5</v>
      </c>
      <c r="H3646" s="448">
        <v>388.03</v>
      </c>
      <c r="I3646" s="447">
        <v>1940.17</v>
      </c>
      <c r="J3646" s="460">
        <v>5</v>
      </c>
      <c r="K3646" s="448">
        <v>90.32</v>
      </c>
      <c r="L3646" s="448">
        <v>451.6</v>
      </c>
      <c r="M3646" s="448">
        <f t="shared" si="112"/>
        <v>-1488.57</v>
      </c>
      <c r="N3646" s="448">
        <f t="shared" si="113"/>
        <v>-76.72</v>
      </c>
      <c r="O3646" s="461"/>
    </row>
    <row r="3647" s="419" customFormat="1" customHeight="1" spans="1:15">
      <c r="A3647" s="443" t="s">
        <v>7972</v>
      </c>
      <c r="B3647" s="444" t="s">
        <v>7973</v>
      </c>
      <c r="C3647" s="445"/>
      <c r="D3647" s="446" t="s">
        <v>679</v>
      </c>
      <c r="E3647" s="446" t="s">
        <v>667</v>
      </c>
      <c r="F3647" s="446" t="s">
        <v>671</v>
      </c>
      <c r="G3647" s="447">
        <v>6</v>
      </c>
      <c r="H3647" s="448">
        <v>161.14</v>
      </c>
      <c r="I3647" s="447">
        <v>966.81</v>
      </c>
      <c r="J3647" s="460">
        <v>6</v>
      </c>
      <c r="K3647" s="448">
        <v>56.4</v>
      </c>
      <c r="L3647" s="448">
        <v>338.4</v>
      </c>
      <c r="M3647" s="448">
        <f t="shared" si="112"/>
        <v>-628.41</v>
      </c>
      <c r="N3647" s="448">
        <f t="shared" si="113"/>
        <v>-65</v>
      </c>
      <c r="O3647" s="461"/>
    </row>
    <row r="3648" s="419" customFormat="1" customHeight="1" spans="1:15">
      <c r="A3648" s="443" t="s">
        <v>7974</v>
      </c>
      <c r="B3648" s="444" t="s">
        <v>7975</v>
      </c>
      <c r="C3648" s="445"/>
      <c r="D3648" s="446" t="s">
        <v>679</v>
      </c>
      <c r="E3648" s="446" t="s">
        <v>70</v>
      </c>
      <c r="F3648" s="446" t="s">
        <v>671</v>
      </c>
      <c r="G3648" s="447">
        <v>2</v>
      </c>
      <c r="H3648" s="448">
        <v>28.43</v>
      </c>
      <c r="I3648" s="447">
        <v>56.86</v>
      </c>
      <c r="J3648" s="460">
        <v>2</v>
      </c>
      <c r="K3648" s="448">
        <v>6.62</v>
      </c>
      <c r="L3648" s="448">
        <v>13.24</v>
      </c>
      <c r="M3648" s="448">
        <f t="shared" si="112"/>
        <v>-43.62</v>
      </c>
      <c r="N3648" s="448">
        <f t="shared" si="113"/>
        <v>-76.71</v>
      </c>
      <c r="O3648" s="461"/>
    </row>
    <row r="3649" s="419" customFormat="1" customHeight="1" spans="1:15">
      <c r="A3649" s="443" t="s">
        <v>7976</v>
      </c>
      <c r="B3649" s="444" t="s">
        <v>7977</v>
      </c>
      <c r="C3649" s="445"/>
      <c r="D3649" s="446" t="s">
        <v>679</v>
      </c>
      <c r="E3649" s="446" t="s">
        <v>70</v>
      </c>
      <c r="F3649" s="446" t="s">
        <v>671</v>
      </c>
      <c r="G3649" s="447">
        <v>15</v>
      </c>
      <c r="H3649" s="448">
        <v>50</v>
      </c>
      <c r="I3649" s="447">
        <v>750</v>
      </c>
      <c r="J3649" s="460">
        <v>15</v>
      </c>
      <c r="K3649" s="448">
        <v>11.64</v>
      </c>
      <c r="L3649" s="448">
        <v>174.6</v>
      </c>
      <c r="M3649" s="448">
        <f t="shared" si="112"/>
        <v>-575.4</v>
      </c>
      <c r="N3649" s="448">
        <f t="shared" si="113"/>
        <v>-76.72</v>
      </c>
      <c r="O3649" s="461"/>
    </row>
    <row r="3650" s="419" customFormat="1" customHeight="1" spans="1:15">
      <c r="A3650" s="443" t="s">
        <v>7978</v>
      </c>
      <c r="B3650" s="444" t="s">
        <v>7979</v>
      </c>
      <c r="C3650" s="445"/>
      <c r="D3650" s="446" t="s">
        <v>679</v>
      </c>
      <c r="E3650" s="446" t="s">
        <v>70</v>
      </c>
      <c r="F3650" s="446" t="s">
        <v>671</v>
      </c>
      <c r="G3650" s="447">
        <v>10</v>
      </c>
      <c r="H3650" s="448">
        <v>47.47</v>
      </c>
      <c r="I3650" s="447">
        <v>474.71</v>
      </c>
      <c r="J3650" s="460">
        <v>10</v>
      </c>
      <c r="K3650" s="448">
        <v>11.05</v>
      </c>
      <c r="L3650" s="448">
        <v>110.5</v>
      </c>
      <c r="M3650" s="448">
        <f t="shared" si="112"/>
        <v>-364.21</v>
      </c>
      <c r="N3650" s="448">
        <f t="shared" si="113"/>
        <v>-76.72</v>
      </c>
      <c r="O3650" s="461"/>
    </row>
    <row r="3651" s="419" customFormat="1" customHeight="1" spans="1:15">
      <c r="A3651" s="443" t="s">
        <v>7980</v>
      </c>
      <c r="B3651" s="444" t="s">
        <v>7981</v>
      </c>
      <c r="C3651" s="445"/>
      <c r="D3651" s="446" t="s">
        <v>679</v>
      </c>
      <c r="E3651" s="446" t="s">
        <v>70</v>
      </c>
      <c r="F3651" s="446" t="s">
        <v>671</v>
      </c>
      <c r="G3651" s="447">
        <v>4</v>
      </c>
      <c r="H3651" s="448">
        <v>26.8</v>
      </c>
      <c r="I3651" s="447">
        <v>107.2</v>
      </c>
      <c r="J3651" s="460">
        <v>4</v>
      </c>
      <c r="K3651" s="448">
        <v>6.24</v>
      </c>
      <c r="L3651" s="448">
        <v>24.96</v>
      </c>
      <c r="M3651" s="448">
        <f t="shared" si="112"/>
        <v>-82.24</v>
      </c>
      <c r="N3651" s="448">
        <f t="shared" si="113"/>
        <v>-76.72</v>
      </c>
      <c r="O3651" s="461"/>
    </row>
    <row r="3652" s="419" customFormat="1" customHeight="1" spans="1:15">
      <c r="A3652" s="443" t="s">
        <v>7982</v>
      </c>
      <c r="B3652" s="444" t="s">
        <v>7983</v>
      </c>
      <c r="C3652" s="445"/>
      <c r="D3652" s="446" t="s">
        <v>679</v>
      </c>
      <c r="E3652" s="446" t="s">
        <v>70</v>
      </c>
      <c r="F3652" s="446" t="s">
        <v>671</v>
      </c>
      <c r="G3652" s="447">
        <v>3</v>
      </c>
      <c r="H3652" s="448">
        <v>38</v>
      </c>
      <c r="I3652" s="447">
        <v>114</v>
      </c>
      <c r="J3652" s="460">
        <v>3</v>
      </c>
      <c r="K3652" s="448">
        <v>8.84</v>
      </c>
      <c r="L3652" s="448">
        <v>26.52</v>
      </c>
      <c r="M3652" s="448">
        <f t="shared" si="112"/>
        <v>-87.48</v>
      </c>
      <c r="N3652" s="448">
        <f t="shared" si="113"/>
        <v>-76.74</v>
      </c>
      <c r="O3652" s="461"/>
    </row>
    <row r="3653" s="419" customFormat="1" customHeight="1" spans="1:15">
      <c r="A3653" s="443" t="s">
        <v>7984</v>
      </c>
      <c r="B3653" s="444" t="s">
        <v>7985</v>
      </c>
      <c r="C3653" s="445"/>
      <c r="D3653" s="446" t="s">
        <v>679</v>
      </c>
      <c r="E3653" s="446" t="s">
        <v>70</v>
      </c>
      <c r="F3653" s="446" t="s">
        <v>671</v>
      </c>
      <c r="G3653" s="447">
        <v>1</v>
      </c>
      <c r="H3653" s="448">
        <v>24724.14</v>
      </c>
      <c r="I3653" s="447">
        <v>24724.14</v>
      </c>
      <c r="J3653" s="460">
        <v>1</v>
      </c>
      <c r="K3653" s="448">
        <v>5754.79</v>
      </c>
      <c r="L3653" s="448">
        <v>5754.79</v>
      </c>
      <c r="M3653" s="448">
        <f t="shared" si="112"/>
        <v>-18969.35</v>
      </c>
      <c r="N3653" s="448">
        <f t="shared" si="113"/>
        <v>-76.72</v>
      </c>
      <c r="O3653" s="461"/>
    </row>
    <row r="3654" s="419" customFormat="1" customHeight="1" spans="1:15">
      <c r="A3654" s="443" t="s">
        <v>7986</v>
      </c>
      <c r="B3654" s="444" t="s">
        <v>7987</v>
      </c>
      <c r="C3654" s="445"/>
      <c r="D3654" s="446" t="s">
        <v>679</v>
      </c>
      <c r="E3654" s="446" t="s">
        <v>70</v>
      </c>
      <c r="F3654" s="446" t="s">
        <v>671</v>
      </c>
      <c r="G3654" s="447">
        <v>8</v>
      </c>
      <c r="H3654" s="448">
        <v>35.95</v>
      </c>
      <c r="I3654" s="447">
        <v>287.6</v>
      </c>
      <c r="J3654" s="460">
        <v>8</v>
      </c>
      <c r="K3654" s="448">
        <v>8.37</v>
      </c>
      <c r="L3654" s="448">
        <v>66.96</v>
      </c>
      <c r="M3654" s="448">
        <f t="shared" si="112"/>
        <v>-220.64</v>
      </c>
      <c r="N3654" s="448">
        <f t="shared" si="113"/>
        <v>-76.72</v>
      </c>
      <c r="O3654" s="461"/>
    </row>
    <row r="3655" s="419" customFormat="1" customHeight="1" spans="1:15">
      <c r="A3655" s="443" t="s">
        <v>7988</v>
      </c>
      <c r="B3655" s="444" t="s">
        <v>7989</v>
      </c>
      <c r="C3655" s="445"/>
      <c r="D3655" s="446" t="s">
        <v>679</v>
      </c>
      <c r="E3655" s="446" t="s">
        <v>70</v>
      </c>
      <c r="F3655" s="446" t="s">
        <v>671</v>
      </c>
      <c r="G3655" s="447">
        <v>1</v>
      </c>
      <c r="H3655" s="448">
        <v>21957.26</v>
      </c>
      <c r="I3655" s="447">
        <v>21957.26</v>
      </c>
      <c r="J3655" s="460">
        <v>1</v>
      </c>
      <c r="K3655" s="448">
        <v>5110.77</v>
      </c>
      <c r="L3655" s="448">
        <v>5110.77</v>
      </c>
      <c r="M3655" s="448">
        <f t="shared" si="112"/>
        <v>-16846.49</v>
      </c>
      <c r="N3655" s="448">
        <f t="shared" si="113"/>
        <v>-76.72</v>
      </c>
      <c r="O3655" s="461"/>
    </row>
    <row r="3656" s="419" customFormat="1" customHeight="1" spans="1:15">
      <c r="A3656" s="443" t="s">
        <v>7990</v>
      </c>
      <c r="B3656" s="444" t="s">
        <v>7991</v>
      </c>
      <c r="C3656" s="445"/>
      <c r="D3656" s="446" t="s">
        <v>679</v>
      </c>
      <c r="E3656" s="446" t="s">
        <v>70</v>
      </c>
      <c r="F3656" s="446" t="s">
        <v>671</v>
      </c>
      <c r="G3656" s="447">
        <v>1</v>
      </c>
      <c r="H3656" s="448">
        <v>29282.05</v>
      </c>
      <c r="I3656" s="447">
        <v>29282.05</v>
      </c>
      <c r="J3656" s="460">
        <v>1</v>
      </c>
      <c r="K3656" s="448">
        <v>6815.69</v>
      </c>
      <c r="L3656" s="448">
        <v>6815.69</v>
      </c>
      <c r="M3656" s="448">
        <f t="shared" ref="M3656:M3719" si="114">L3656-I3656</f>
        <v>-22466.36</v>
      </c>
      <c r="N3656" s="448">
        <f t="shared" ref="N3656:N3719" si="115">IF(I3656=0,0,ROUND(M3656/I3656*100,2))</f>
        <v>-76.72</v>
      </c>
      <c r="O3656" s="461"/>
    </row>
    <row r="3657" s="419" customFormat="1" customHeight="1" spans="1:15">
      <c r="A3657" s="443" t="s">
        <v>7992</v>
      </c>
      <c r="B3657" s="444" t="s">
        <v>7993</v>
      </c>
      <c r="C3657" s="445"/>
      <c r="D3657" s="446" t="s">
        <v>679</v>
      </c>
      <c r="E3657" s="446" t="s">
        <v>70</v>
      </c>
      <c r="F3657" s="446" t="s">
        <v>671</v>
      </c>
      <c r="G3657" s="447">
        <v>33</v>
      </c>
      <c r="H3657" s="448">
        <v>3</v>
      </c>
      <c r="I3657" s="447">
        <v>99</v>
      </c>
      <c r="J3657" s="460">
        <v>33</v>
      </c>
      <c r="K3657" s="448">
        <v>0.7</v>
      </c>
      <c r="L3657" s="448">
        <v>23.1</v>
      </c>
      <c r="M3657" s="448">
        <f t="shared" si="114"/>
        <v>-75.9</v>
      </c>
      <c r="N3657" s="448">
        <f t="shared" si="115"/>
        <v>-76.67</v>
      </c>
      <c r="O3657" s="461"/>
    </row>
    <row r="3658" s="419" customFormat="1" customHeight="1" spans="1:15">
      <c r="A3658" s="443" t="s">
        <v>7994</v>
      </c>
      <c r="B3658" s="444" t="s">
        <v>7995</v>
      </c>
      <c r="C3658" s="445"/>
      <c r="D3658" s="446" t="s">
        <v>679</v>
      </c>
      <c r="E3658" s="446" t="s">
        <v>70</v>
      </c>
      <c r="F3658" s="446" t="s">
        <v>671</v>
      </c>
      <c r="G3658" s="447">
        <v>1</v>
      </c>
      <c r="H3658" s="448">
        <v>98.98</v>
      </c>
      <c r="I3658" s="447">
        <v>98.98</v>
      </c>
      <c r="J3658" s="460">
        <v>1</v>
      </c>
      <c r="K3658" s="448">
        <v>23.04</v>
      </c>
      <c r="L3658" s="448">
        <v>23.04</v>
      </c>
      <c r="M3658" s="448">
        <f t="shared" si="114"/>
        <v>-75.94</v>
      </c>
      <c r="N3658" s="448">
        <f t="shared" si="115"/>
        <v>-76.72</v>
      </c>
      <c r="O3658" s="461"/>
    </row>
    <row r="3659" s="419" customFormat="1" customHeight="1" spans="1:15">
      <c r="A3659" s="443" t="s">
        <v>7996</v>
      </c>
      <c r="B3659" s="444" t="s">
        <v>7997</v>
      </c>
      <c r="C3659" s="445"/>
      <c r="D3659" s="446" t="s">
        <v>679</v>
      </c>
      <c r="E3659" s="446" t="s">
        <v>70</v>
      </c>
      <c r="F3659" s="446" t="s">
        <v>671</v>
      </c>
      <c r="G3659" s="447">
        <v>10</v>
      </c>
      <c r="H3659" s="448">
        <v>63.72</v>
      </c>
      <c r="I3659" s="447">
        <v>637.17</v>
      </c>
      <c r="J3659" s="460">
        <v>10</v>
      </c>
      <c r="K3659" s="448">
        <v>14.83</v>
      </c>
      <c r="L3659" s="448">
        <v>148.3</v>
      </c>
      <c r="M3659" s="448">
        <f t="shared" si="114"/>
        <v>-488.87</v>
      </c>
      <c r="N3659" s="448">
        <f t="shared" si="115"/>
        <v>-76.73</v>
      </c>
      <c r="O3659" s="461"/>
    </row>
    <row r="3660" s="419" customFormat="1" customHeight="1" spans="1:15">
      <c r="A3660" s="443" t="s">
        <v>7998</v>
      </c>
      <c r="B3660" s="444" t="s">
        <v>7999</v>
      </c>
      <c r="C3660" s="445"/>
      <c r="D3660" s="446" t="s">
        <v>703</v>
      </c>
      <c r="E3660" s="446" t="s">
        <v>70</v>
      </c>
      <c r="F3660" s="446" t="s">
        <v>671</v>
      </c>
      <c r="G3660" s="447">
        <v>3</v>
      </c>
      <c r="H3660" s="448">
        <v>1282.05</v>
      </c>
      <c r="I3660" s="447">
        <v>3846.15</v>
      </c>
      <c r="J3660" s="460">
        <v>3</v>
      </c>
      <c r="K3660" s="448">
        <v>298.41</v>
      </c>
      <c r="L3660" s="448">
        <v>895.23</v>
      </c>
      <c r="M3660" s="448">
        <f t="shared" si="114"/>
        <v>-2950.92</v>
      </c>
      <c r="N3660" s="448">
        <f t="shared" si="115"/>
        <v>-76.72</v>
      </c>
      <c r="O3660" s="461"/>
    </row>
    <row r="3661" s="419" customFormat="1" customHeight="1" spans="1:15">
      <c r="A3661" s="443" t="s">
        <v>8000</v>
      </c>
      <c r="B3661" s="444" t="s">
        <v>8001</v>
      </c>
      <c r="C3661" s="445"/>
      <c r="D3661" s="446" t="s">
        <v>679</v>
      </c>
      <c r="E3661" s="446" t="s">
        <v>70</v>
      </c>
      <c r="F3661" s="446" t="s">
        <v>671</v>
      </c>
      <c r="G3661" s="447">
        <v>1</v>
      </c>
      <c r="H3661" s="448">
        <v>115</v>
      </c>
      <c r="I3661" s="447">
        <v>115</v>
      </c>
      <c r="J3661" s="460">
        <v>1</v>
      </c>
      <c r="K3661" s="448">
        <v>26.77</v>
      </c>
      <c r="L3661" s="448">
        <v>26.77</v>
      </c>
      <c r="M3661" s="448">
        <f t="shared" si="114"/>
        <v>-88.23</v>
      </c>
      <c r="N3661" s="448">
        <f t="shared" si="115"/>
        <v>-76.72</v>
      </c>
      <c r="O3661" s="461"/>
    </row>
    <row r="3662" s="419" customFormat="1" customHeight="1" spans="1:15">
      <c r="A3662" s="443" t="s">
        <v>8002</v>
      </c>
      <c r="B3662" s="444" t="s">
        <v>8003</v>
      </c>
      <c r="C3662" s="445"/>
      <c r="D3662" s="446" t="s">
        <v>684</v>
      </c>
      <c r="E3662" s="446" t="s">
        <v>70</v>
      </c>
      <c r="F3662" s="446" t="s">
        <v>671</v>
      </c>
      <c r="G3662" s="447">
        <v>2</v>
      </c>
      <c r="H3662" s="448">
        <v>132.47</v>
      </c>
      <c r="I3662" s="447">
        <v>264.94</v>
      </c>
      <c r="J3662" s="460">
        <v>2</v>
      </c>
      <c r="K3662" s="448">
        <v>30.83</v>
      </c>
      <c r="L3662" s="448">
        <v>61.66</v>
      </c>
      <c r="M3662" s="448">
        <f t="shared" si="114"/>
        <v>-203.28</v>
      </c>
      <c r="N3662" s="448">
        <f t="shared" si="115"/>
        <v>-76.73</v>
      </c>
      <c r="O3662" s="461"/>
    </row>
    <row r="3663" s="419" customFormat="1" customHeight="1" spans="1:15">
      <c r="A3663" s="443" t="s">
        <v>8004</v>
      </c>
      <c r="B3663" s="444" t="s">
        <v>8005</v>
      </c>
      <c r="C3663" s="445"/>
      <c r="D3663" s="446" t="s">
        <v>698</v>
      </c>
      <c r="E3663" s="446" t="s">
        <v>70</v>
      </c>
      <c r="F3663" s="446" t="s">
        <v>671</v>
      </c>
      <c r="G3663" s="447">
        <v>2</v>
      </c>
      <c r="H3663" s="448">
        <v>212.39</v>
      </c>
      <c r="I3663" s="447">
        <v>424.78</v>
      </c>
      <c r="J3663" s="460">
        <v>2</v>
      </c>
      <c r="K3663" s="448">
        <v>49.44</v>
      </c>
      <c r="L3663" s="448">
        <v>98.88</v>
      </c>
      <c r="M3663" s="448">
        <f t="shared" si="114"/>
        <v>-325.9</v>
      </c>
      <c r="N3663" s="448">
        <f t="shared" si="115"/>
        <v>-76.72</v>
      </c>
      <c r="O3663" s="461"/>
    </row>
    <row r="3664" s="419" customFormat="1" customHeight="1" spans="1:15">
      <c r="A3664" s="443" t="s">
        <v>8006</v>
      </c>
      <c r="B3664" s="444" t="s">
        <v>8007</v>
      </c>
      <c r="C3664" s="445"/>
      <c r="D3664" s="446" t="s">
        <v>698</v>
      </c>
      <c r="E3664" s="446" t="s">
        <v>70</v>
      </c>
      <c r="F3664" s="446" t="s">
        <v>671</v>
      </c>
      <c r="G3664" s="447">
        <v>2</v>
      </c>
      <c r="H3664" s="448">
        <v>636.75</v>
      </c>
      <c r="I3664" s="447">
        <v>1273.5</v>
      </c>
      <c r="J3664" s="460">
        <v>2</v>
      </c>
      <c r="K3664" s="448">
        <v>148.21</v>
      </c>
      <c r="L3664" s="448">
        <v>296.42</v>
      </c>
      <c r="M3664" s="448">
        <f t="shared" si="114"/>
        <v>-977.08</v>
      </c>
      <c r="N3664" s="448">
        <f t="shared" si="115"/>
        <v>-76.72</v>
      </c>
      <c r="O3664" s="461"/>
    </row>
    <row r="3665" s="419" customFormat="1" customHeight="1" spans="1:15">
      <c r="A3665" s="443" t="s">
        <v>8008</v>
      </c>
      <c r="B3665" s="444" t="s">
        <v>8009</v>
      </c>
      <c r="C3665" s="445"/>
      <c r="D3665" s="446" t="s">
        <v>698</v>
      </c>
      <c r="E3665" s="446" t="s">
        <v>667</v>
      </c>
      <c r="F3665" s="446" t="s">
        <v>671</v>
      </c>
      <c r="G3665" s="447">
        <v>5</v>
      </c>
      <c r="H3665" s="448">
        <v>78.76</v>
      </c>
      <c r="I3665" s="447">
        <v>393.81</v>
      </c>
      <c r="J3665" s="460">
        <v>5</v>
      </c>
      <c r="K3665" s="448">
        <v>27.57</v>
      </c>
      <c r="L3665" s="448">
        <v>137.85</v>
      </c>
      <c r="M3665" s="448">
        <f t="shared" si="114"/>
        <v>-255.96</v>
      </c>
      <c r="N3665" s="448">
        <f t="shared" si="115"/>
        <v>-65</v>
      </c>
      <c r="O3665" s="461"/>
    </row>
    <row r="3666" s="419" customFormat="1" customHeight="1" spans="1:15">
      <c r="A3666" s="443" t="s">
        <v>8010</v>
      </c>
      <c r="B3666" s="444" t="s">
        <v>8011</v>
      </c>
      <c r="C3666" s="445"/>
      <c r="D3666" s="446" t="s">
        <v>698</v>
      </c>
      <c r="E3666" s="446" t="s">
        <v>70</v>
      </c>
      <c r="F3666" s="446" t="s">
        <v>671</v>
      </c>
      <c r="G3666" s="447">
        <v>25</v>
      </c>
      <c r="H3666" s="448">
        <v>46.01</v>
      </c>
      <c r="I3666" s="447">
        <v>1150.2</v>
      </c>
      <c r="J3666" s="460">
        <v>25</v>
      </c>
      <c r="K3666" s="448">
        <v>10.71</v>
      </c>
      <c r="L3666" s="448">
        <v>267.75</v>
      </c>
      <c r="M3666" s="448">
        <f t="shared" si="114"/>
        <v>-882.45</v>
      </c>
      <c r="N3666" s="448">
        <f t="shared" si="115"/>
        <v>-76.72</v>
      </c>
      <c r="O3666" s="461"/>
    </row>
    <row r="3667" s="419" customFormat="1" customHeight="1" spans="1:15">
      <c r="A3667" s="443" t="s">
        <v>8012</v>
      </c>
      <c r="B3667" s="444" t="s">
        <v>8013</v>
      </c>
      <c r="C3667" s="445"/>
      <c r="D3667" s="446" t="s">
        <v>698</v>
      </c>
      <c r="E3667" s="446" t="s">
        <v>70</v>
      </c>
      <c r="F3667" s="446" t="s">
        <v>671</v>
      </c>
      <c r="G3667" s="447">
        <v>13</v>
      </c>
      <c r="H3667" s="448">
        <v>89.62</v>
      </c>
      <c r="I3667" s="447">
        <v>1165.12</v>
      </c>
      <c r="J3667" s="460">
        <v>13</v>
      </c>
      <c r="K3667" s="448">
        <v>20.86</v>
      </c>
      <c r="L3667" s="448">
        <v>271.18</v>
      </c>
      <c r="M3667" s="448">
        <f t="shared" si="114"/>
        <v>-893.94</v>
      </c>
      <c r="N3667" s="448">
        <f t="shared" si="115"/>
        <v>-76.73</v>
      </c>
      <c r="O3667" s="461"/>
    </row>
    <row r="3668" s="419" customFormat="1" customHeight="1" spans="1:15">
      <c r="A3668" s="443" t="s">
        <v>8014</v>
      </c>
      <c r="B3668" s="444" t="s">
        <v>8015</v>
      </c>
      <c r="C3668" s="445"/>
      <c r="D3668" s="446" t="s">
        <v>679</v>
      </c>
      <c r="E3668" s="446" t="s">
        <v>70</v>
      </c>
      <c r="F3668" s="446" t="s">
        <v>671</v>
      </c>
      <c r="G3668" s="447">
        <v>1</v>
      </c>
      <c r="H3668" s="448">
        <v>2445.51</v>
      </c>
      <c r="I3668" s="447">
        <v>2445.51</v>
      </c>
      <c r="J3668" s="460">
        <v>1</v>
      </c>
      <c r="K3668" s="448">
        <v>569.22</v>
      </c>
      <c r="L3668" s="448">
        <v>569.22</v>
      </c>
      <c r="M3668" s="448">
        <f t="shared" si="114"/>
        <v>-1876.29</v>
      </c>
      <c r="N3668" s="448">
        <f t="shared" si="115"/>
        <v>-76.72</v>
      </c>
      <c r="O3668" s="461"/>
    </row>
    <row r="3669" s="419" customFormat="1" customHeight="1" spans="1:15">
      <c r="A3669" s="443" t="s">
        <v>8016</v>
      </c>
      <c r="B3669" s="444" t="s">
        <v>8017</v>
      </c>
      <c r="C3669" s="445"/>
      <c r="D3669" s="446" t="s">
        <v>679</v>
      </c>
      <c r="E3669" s="446" t="s">
        <v>70</v>
      </c>
      <c r="F3669" s="446" t="s">
        <v>671</v>
      </c>
      <c r="G3669" s="447">
        <v>1</v>
      </c>
      <c r="H3669" s="448">
        <v>2887.9</v>
      </c>
      <c r="I3669" s="447">
        <v>2887.9</v>
      </c>
      <c r="J3669" s="460">
        <v>1</v>
      </c>
      <c r="K3669" s="448">
        <v>672.19</v>
      </c>
      <c r="L3669" s="448">
        <v>672.19</v>
      </c>
      <c r="M3669" s="448">
        <f t="shared" si="114"/>
        <v>-2215.71</v>
      </c>
      <c r="N3669" s="448">
        <f t="shared" si="115"/>
        <v>-76.72</v>
      </c>
      <c r="O3669" s="461"/>
    </row>
    <row r="3670" s="419" customFormat="1" customHeight="1" spans="1:15">
      <c r="A3670" s="443" t="s">
        <v>8018</v>
      </c>
      <c r="B3670" s="444" t="s">
        <v>8019</v>
      </c>
      <c r="C3670" s="445"/>
      <c r="D3670" s="446" t="s">
        <v>679</v>
      </c>
      <c r="E3670" s="446" t="s">
        <v>667</v>
      </c>
      <c r="F3670" s="446" t="s">
        <v>671</v>
      </c>
      <c r="G3670" s="447">
        <v>2</v>
      </c>
      <c r="H3670" s="448">
        <v>6076</v>
      </c>
      <c r="I3670" s="447">
        <v>12152</v>
      </c>
      <c r="J3670" s="460">
        <v>2</v>
      </c>
      <c r="K3670" s="448">
        <v>2126.6</v>
      </c>
      <c r="L3670" s="448">
        <v>4253.2</v>
      </c>
      <c r="M3670" s="448">
        <f t="shared" si="114"/>
        <v>-7898.8</v>
      </c>
      <c r="N3670" s="448">
        <f t="shared" si="115"/>
        <v>-65</v>
      </c>
      <c r="O3670" s="461"/>
    </row>
    <row r="3671" s="419" customFormat="1" customHeight="1" spans="1:15">
      <c r="A3671" s="443" t="s">
        <v>8020</v>
      </c>
      <c r="B3671" s="444" t="s">
        <v>8021</v>
      </c>
      <c r="C3671" s="445"/>
      <c r="D3671" s="446" t="s">
        <v>679</v>
      </c>
      <c r="E3671" s="446" t="s">
        <v>672</v>
      </c>
      <c r="F3671" s="446" t="s">
        <v>671</v>
      </c>
      <c r="G3671" s="447">
        <v>2</v>
      </c>
      <c r="H3671" s="448">
        <v>5684</v>
      </c>
      <c r="I3671" s="447">
        <v>11368</v>
      </c>
      <c r="J3671" s="460">
        <v>2</v>
      </c>
      <c r="K3671" s="448">
        <v>1597.54</v>
      </c>
      <c r="L3671" s="448">
        <v>3195.08</v>
      </c>
      <c r="M3671" s="448">
        <f t="shared" si="114"/>
        <v>-8172.92</v>
      </c>
      <c r="N3671" s="448">
        <f t="shared" si="115"/>
        <v>-71.89</v>
      </c>
      <c r="O3671" s="461"/>
    </row>
    <row r="3672" s="419" customFormat="1" customHeight="1" spans="1:15">
      <c r="A3672" s="443" t="s">
        <v>8022</v>
      </c>
      <c r="B3672" s="444" t="s">
        <v>8023</v>
      </c>
      <c r="C3672" s="445"/>
      <c r="D3672" s="446" t="s">
        <v>679</v>
      </c>
      <c r="E3672" s="446" t="s">
        <v>70</v>
      </c>
      <c r="F3672" s="446" t="s">
        <v>671</v>
      </c>
      <c r="G3672" s="447">
        <v>1</v>
      </c>
      <c r="H3672" s="448">
        <v>16072</v>
      </c>
      <c r="I3672" s="447">
        <v>16072</v>
      </c>
      <c r="J3672" s="460">
        <v>1</v>
      </c>
      <c r="K3672" s="448">
        <v>3740.92</v>
      </c>
      <c r="L3672" s="448">
        <v>3740.92</v>
      </c>
      <c r="M3672" s="448">
        <f t="shared" si="114"/>
        <v>-12331.08</v>
      </c>
      <c r="N3672" s="448">
        <f t="shared" si="115"/>
        <v>-76.72</v>
      </c>
      <c r="O3672" s="461"/>
    </row>
    <row r="3673" s="419" customFormat="1" customHeight="1" spans="1:15">
      <c r="A3673" s="443" t="s">
        <v>8024</v>
      </c>
      <c r="B3673" s="444" t="s">
        <v>8025</v>
      </c>
      <c r="C3673" s="445"/>
      <c r="D3673" s="446" t="s">
        <v>679</v>
      </c>
      <c r="E3673" s="446" t="s">
        <v>70</v>
      </c>
      <c r="F3673" s="446" t="s">
        <v>671</v>
      </c>
      <c r="G3673" s="447">
        <v>3</v>
      </c>
      <c r="H3673" s="448">
        <v>35</v>
      </c>
      <c r="I3673" s="447">
        <v>105</v>
      </c>
      <c r="J3673" s="460">
        <v>3</v>
      </c>
      <c r="K3673" s="448">
        <v>8.15</v>
      </c>
      <c r="L3673" s="448">
        <v>24.45</v>
      </c>
      <c r="M3673" s="448">
        <f t="shared" si="114"/>
        <v>-80.55</v>
      </c>
      <c r="N3673" s="448">
        <f t="shared" si="115"/>
        <v>-76.71</v>
      </c>
      <c r="O3673" s="461"/>
    </row>
    <row r="3674" s="419" customFormat="1" customHeight="1" spans="1:15">
      <c r="A3674" s="443" t="s">
        <v>8026</v>
      </c>
      <c r="B3674" s="444" t="s">
        <v>8027</v>
      </c>
      <c r="C3674" s="445"/>
      <c r="D3674" s="446" t="s">
        <v>679</v>
      </c>
      <c r="E3674" s="446" t="s">
        <v>70</v>
      </c>
      <c r="F3674" s="446" t="s">
        <v>671</v>
      </c>
      <c r="G3674" s="447">
        <v>2</v>
      </c>
      <c r="H3674" s="448">
        <v>25</v>
      </c>
      <c r="I3674" s="447">
        <v>50</v>
      </c>
      <c r="J3674" s="460">
        <v>2</v>
      </c>
      <c r="K3674" s="448">
        <v>5.82</v>
      </c>
      <c r="L3674" s="448">
        <v>11.64</v>
      </c>
      <c r="M3674" s="448">
        <f t="shared" si="114"/>
        <v>-38.36</v>
      </c>
      <c r="N3674" s="448">
        <f t="shared" si="115"/>
        <v>-76.72</v>
      </c>
      <c r="O3674" s="461"/>
    </row>
    <row r="3675" s="419" customFormat="1" customHeight="1" spans="1:15">
      <c r="A3675" s="443" t="s">
        <v>8028</v>
      </c>
      <c r="B3675" s="444" t="s">
        <v>8029</v>
      </c>
      <c r="C3675" s="445"/>
      <c r="D3675" s="446" t="s">
        <v>679</v>
      </c>
      <c r="E3675" s="446" t="s">
        <v>70</v>
      </c>
      <c r="F3675" s="446" t="s">
        <v>671</v>
      </c>
      <c r="G3675" s="447">
        <v>2</v>
      </c>
      <c r="H3675" s="448">
        <v>35</v>
      </c>
      <c r="I3675" s="447">
        <v>70</v>
      </c>
      <c r="J3675" s="460">
        <v>2</v>
      </c>
      <c r="K3675" s="448">
        <v>8.15</v>
      </c>
      <c r="L3675" s="448">
        <v>16.3</v>
      </c>
      <c r="M3675" s="448">
        <f t="shared" si="114"/>
        <v>-53.7</v>
      </c>
      <c r="N3675" s="448">
        <f t="shared" si="115"/>
        <v>-76.71</v>
      </c>
      <c r="O3675" s="461"/>
    </row>
    <row r="3676" s="419" customFormat="1" customHeight="1" spans="1:15">
      <c r="A3676" s="443" t="s">
        <v>8030</v>
      </c>
      <c r="B3676" s="444" t="s">
        <v>8031</v>
      </c>
      <c r="C3676" s="445"/>
      <c r="D3676" s="446" t="s">
        <v>679</v>
      </c>
      <c r="E3676" s="446" t="s">
        <v>70</v>
      </c>
      <c r="F3676" s="446" t="s">
        <v>671</v>
      </c>
      <c r="G3676" s="447">
        <v>2</v>
      </c>
      <c r="H3676" s="448">
        <v>410.26</v>
      </c>
      <c r="I3676" s="447">
        <v>820.51</v>
      </c>
      <c r="J3676" s="460">
        <v>2</v>
      </c>
      <c r="K3676" s="448">
        <v>95.49</v>
      </c>
      <c r="L3676" s="448">
        <v>190.98</v>
      </c>
      <c r="M3676" s="448">
        <f t="shared" si="114"/>
        <v>-629.53</v>
      </c>
      <c r="N3676" s="448">
        <f t="shared" si="115"/>
        <v>-76.72</v>
      </c>
      <c r="O3676" s="461"/>
    </row>
    <row r="3677" s="419" customFormat="1" customHeight="1" spans="1:15">
      <c r="A3677" s="443" t="s">
        <v>8032</v>
      </c>
      <c r="B3677" s="444" t="s">
        <v>8033</v>
      </c>
      <c r="C3677" s="445"/>
      <c r="D3677" s="446" t="s">
        <v>684</v>
      </c>
      <c r="E3677" s="446" t="s">
        <v>70</v>
      </c>
      <c r="F3677" s="446" t="s">
        <v>671</v>
      </c>
      <c r="G3677" s="447">
        <v>1</v>
      </c>
      <c r="H3677" s="448">
        <v>6666.67</v>
      </c>
      <c r="I3677" s="447">
        <v>6666.67</v>
      </c>
      <c r="J3677" s="460">
        <v>1</v>
      </c>
      <c r="K3677" s="448">
        <v>1551.73</v>
      </c>
      <c r="L3677" s="448">
        <v>1551.73</v>
      </c>
      <c r="M3677" s="448">
        <f t="shared" si="114"/>
        <v>-5114.94</v>
      </c>
      <c r="N3677" s="448">
        <f t="shared" si="115"/>
        <v>-76.72</v>
      </c>
      <c r="O3677" s="461"/>
    </row>
    <row r="3678" s="419" customFormat="1" customHeight="1" spans="1:15">
      <c r="A3678" s="443" t="s">
        <v>8034</v>
      </c>
      <c r="B3678" s="444" t="s">
        <v>8035</v>
      </c>
      <c r="C3678" s="445"/>
      <c r="D3678" s="446" t="s">
        <v>679</v>
      </c>
      <c r="E3678" s="446" t="s">
        <v>672</v>
      </c>
      <c r="F3678" s="446" t="s">
        <v>671</v>
      </c>
      <c r="G3678" s="447">
        <v>86</v>
      </c>
      <c r="H3678" s="448">
        <v>1.77</v>
      </c>
      <c r="I3678" s="447">
        <v>152.21</v>
      </c>
      <c r="J3678" s="460">
        <v>86</v>
      </c>
      <c r="K3678" s="448">
        <v>0.5</v>
      </c>
      <c r="L3678" s="448">
        <v>43</v>
      </c>
      <c r="M3678" s="448">
        <f t="shared" si="114"/>
        <v>-109.21</v>
      </c>
      <c r="N3678" s="448">
        <f t="shared" si="115"/>
        <v>-71.75</v>
      </c>
      <c r="O3678" s="461"/>
    </row>
    <row r="3679" s="419" customFormat="1" customHeight="1" spans="1:15">
      <c r="A3679" s="443" t="s">
        <v>8036</v>
      </c>
      <c r="B3679" s="444" t="s">
        <v>8037</v>
      </c>
      <c r="C3679" s="445"/>
      <c r="D3679" s="446" t="s">
        <v>679</v>
      </c>
      <c r="E3679" s="446" t="s">
        <v>70</v>
      </c>
      <c r="F3679" s="446" t="s">
        <v>671</v>
      </c>
      <c r="G3679" s="447">
        <v>5</v>
      </c>
      <c r="H3679" s="448">
        <v>560.34</v>
      </c>
      <c r="I3679" s="447">
        <v>2801.72</v>
      </c>
      <c r="J3679" s="460">
        <v>5</v>
      </c>
      <c r="K3679" s="448">
        <v>130.42</v>
      </c>
      <c r="L3679" s="448">
        <v>652.1</v>
      </c>
      <c r="M3679" s="448">
        <f t="shared" si="114"/>
        <v>-2149.62</v>
      </c>
      <c r="N3679" s="448">
        <f t="shared" si="115"/>
        <v>-76.73</v>
      </c>
      <c r="O3679" s="461"/>
    </row>
    <row r="3680" s="419" customFormat="1" customHeight="1" spans="1:15">
      <c r="A3680" s="443" t="s">
        <v>8038</v>
      </c>
      <c r="B3680" s="444" t="s">
        <v>8039</v>
      </c>
      <c r="C3680" s="445"/>
      <c r="D3680" s="446" t="s">
        <v>679</v>
      </c>
      <c r="E3680" s="446" t="s">
        <v>70</v>
      </c>
      <c r="F3680" s="446" t="s">
        <v>671</v>
      </c>
      <c r="G3680" s="447">
        <v>2</v>
      </c>
      <c r="H3680" s="448">
        <v>371.8</v>
      </c>
      <c r="I3680" s="447">
        <v>743.59</v>
      </c>
      <c r="J3680" s="460">
        <v>2</v>
      </c>
      <c r="K3680" s="448">
        <v>86.54</v>
      </c>
      <c r="L3680" s="448">
        <v>173.08</v>
      </c>
      <c r="M3680" s="448">
        <f t="shared" si="114"/>
        <v>-570.51</v>
      </c>
      <c r="N3680" s="448">
        <f t="shared" si="115"/>
        <v>-76.72</v>
      </c>
      <c r="O3680" s="461"/>
    </row>
    <row r="3681" s="419" customFormat="1" customHeight="1" spans="1:15">
      <c r="A3681" s="443" t="s">
        <v>8040</v>
      </c>
      <c r="B3681" s="444" t="s">
        <v>8041</v>
      </c>
      <c r="C3681" s="445"/>
      <c r="D3681" s="446" t="s">
        <v>703</v>
      </c>
      <c r="E3681" s="446" t="s">
        <v>70</v>
      </c>
      <c r="F3681" s="446" t="s">
        <v>671</v>
      </c>
      <c r="G3681" s="447">
        <v>1</v>
      </c>
      <c r="H3681" s="448">
        <v>179.49</v>
      </c>
      <c r="I3681" s="447">
        <v>179.49</v>
      </c>
      <c r="J3681" s="460">
        <v>1</v>
      </c>
      <c r="K3681" s="448">
        <v>41.78</v>
      </c>
      <c r="L3681" s="448">
        <v>41.78</v>
      </c>
      <c r="M3681" s="448">
        <f t="shared" si="114"/>
        <v>-137.71</v>
      </c>
      <c r="N3681" s="448">
        <f t="shared" si="115"/>
        <v>-76.72</v>
      </c>
      <c r="O3681" s="461"/>
    </row>
    <row r="3682" s="419" customFormat="1" customHeight="1" spans="1:15">
      <c r="A3682" s="443" t="s">
        <v>8042</v>
      </c>
      <c r="B3682" s="444" t="s">
        <v>8043</v>
      </c>
      <c r="C3682" s="445"/>
      <c r="D3682" s="446" t="s">
        <v>679</v>
      </c>
      <c r="E3682" s="446" t="s">
        <v>70</v>
      </c>
      <c r="F3682" s="446" t="s">
        <v>671</v>
      </c>
      <c r="G3682" s="447">
        <v>65</v>
      </c>
      <c r="H3682" s="448">
        <v>10</v>
      </c>
      <c r="I3682" s="447">
        <v>650</v>
      </c>
      <c r="J3682" s="460">
        <v>65</v>
      </c>
      <c r="K3682" s="448">
        <v>2.33</v>
      </c>
      <c r="L3682" s="448">
        <v>151.45</v>
      </c>
      <c r="M3682" s="448">
        <f t="shared" si="114"/>
        <v>-498.55</v>
      </c>
      <c r="N3682" s="448">
        <f t="shared" si="115"/>
        <v>-76.7</v>
      </c>
      <c r="O3682" s="461"/>
    </row>
    <row r="3683" s="419" customFormat="1" customHeight="1" spans="1:15">
      <c r="A3683" s="443" t="s">
        <v>8044</v>
      </c>
      <c r="B3683" s="444" t="s">
        <v>8045</v>
      </c>
      <c r="C3683" s="445"/>
      <c r="D3683" s="446" t="s">
        <v>679</v>
      </c>
      <c r="E3683" s="446" t="s">
        <v>70</v>
      </c>
      <c r="F3683" s="446" t="s">
        <v>671</v>
      </c>
      <c r="G3683" s="447">
        <v>14</v>
      </c>
      <c r="H3683" s="448">
        <v>94.83</v>
      </c>
      <c r="I3683" s="447">
        <v>1327.58</v>
      </c>
      <c r="J3683" s="460">
        <v>14</v>
      </c>
      <c r="K3683" s="448">
        <v>22.07</v>
      </c>
      <c r="L3683" s="448">
        <v>308.98</v>
      </c>
      <c r="M3683" s="448">
        <f t="shared" si="114"/>
        <v>-1018.6</v>
      </c>
      <c r="N3683" s="448">
        <f t="shared" si="115"/>
        <v>-76.73</v>
      </c>
      <c r="O3683" s="461"/>
    </row>
    <row r="3684" s="419" customFormat="1" customHeight="1" spans="1:15">
      <c r="A3684" s="443" t="s">
        <v>8046</v>
      </c>
      <c r="B3684" s="444" t="s">
        <v>8047</v>
      </c>
      <c r="C3684" s="445"/>
      <c r="D3684" s="446" t="s">
        <v>679</v>
      </c>
      <c r="E3684" s="446" t="s">
        <v>70</v>
      </c>
      <c r="F3684" s="446" t="s">
        <v>671</v>
      </c>
      <c r="G3684" s="447">
        <v>1</v>
      </c>
      <c r="H3684" s="448">
        <v>4247.6</v>
      </c>
      <c r="I3684" s="447">
        <v>4247.6</v>
      </c>
      <c r="J3684" s="460">
        <v>1</v>
      </c>
      <c r="K3684" s="448">
        <v>988.67</v>
      </c>
      <c r="L3684" s="448">
        <v>988.67</v>
      </c>
      <c r="M3684" s="448">
        <f t="shared" si="114"/>
        <v>-3258.93</v>
      </c>
      <c r="N3684" s="448">
        <f t="shared" si="115"/>
        <v>-76.72</v>
      </c>
      <c r="O3684" s="461"/>
    </row>
    <row r="3685" s="419" customFormat="1" customHeight="1" spans="1:15">
      <c r="A3685" s="443" t="s">
        <v>8048</v>
      </c>
      <c r="B3685" s="444" t="s">
        <v>8049</v>
      </c>
      <c r="C3685" s="445"/>
      <c r="D3685" s="446" t="s">
        <v>679</v>
      </c>
      <c r="E3685" s="446" t="s">
        <v>70</v>
      </c>
      <c r="F3685" s="446" t="s">
        <v>671</v>
      </c>
      <c r="G3685" s="447">
        <v>1</v>
      </c>
      <c r="H3685" s="448">
        <v>112.14</v>
      </c>
      <c r="I3685" s="447">
        <v>112.14</v>
      </c>
      <c r="J3685" s="460">
        <v>1</v>
      </c>
      <c r="K3685" s="448">
        <v>26.1</v>
      </c>
      <c r="L3685" s="448">
        <v>26.1</v>
      </c>
      <c r="M3685" s="448">
        <f t="shared" si="114"/>
        <v>-86.04</v>
      </c>
      <c r="N3685" s="448">
        <f t="shared" si="115"/>
        <v>-76.73</v>
      </c>
      <c r="O3685" s="461"/>
    </row>
    <row r="3686" s="419" customFormat="1" customHeight="1" spans="1:15">
      <c r="A3686" s="443" t="s">
        <v>8050</v>
      </c>
      <c r="B3686" s="444" t="s">
        <v>8051</v>
      </c>
      <c r="C3686" s="445"/>
      <c r="D3686" s="446" t="s">
        <v>679</v>
      </c>
      <c r="E3686" s="446" t="s">
        <v>70</v>
      </c>
      <c r="F3686" s="446" t="s">
        <v>671</v>
      </c>
      <c r="G3686" s="447">
        <v>281</v>
      </c>
      <c r="H3686" s="448">
        <v>1.42</v>
      </c>
      <c r="I3686" s="447">
        <v>399.02</v>
      </c>
      <c r="J3686" s="460">
        <v>281</v>
      </c>
      <c r="K3686" s="448">
        <v>0.33</v>
      </c>
      <c r="L3686" s="448">
        <v>92.73</v>
      </c>
      <c r="M3686" s="448">
        <f t="shared" si="114"/>
        <v>-306.29</v>
      </c>
      <c r="N3686" s="448">
        <f t="shared" si="115"/>
        <v>-76.76</v>
      </c>
      <c r="O3686" s="461"/>
    </row>
    <row r="3687" s="419" customFormat="1" customHeight="1" spans="1:15">
      <c r="A3687" s="443" t="s">
        <v>8052</v>
      </c>
      <c r="B3687" s="444" t="s">
        <v>8053</v>
      </c>
      <c r="C3687" s="445"/>
      <c r="D3687" s="446" t="s">
        <v>679</v>
      </c>
      <c r="E3687" s="446" t="s">
        <v>70</v>
      </c>
      <c r="F3687" s="446" t="s">
        <v>671</v>
      </c>
      <c r="G3687" s="447">
        <v>79</v>
      </c>
      <c r="H3687" s="448">
        <v>1.32</v>
      </c>
      <c r="I3687" s="447">
        <v>104.28</v>
      </c>
      <c r="J3687" s="460">
        <v>79</v>
      </c>
      <c r="K3687" s="448">
        <v>0.31</v>
      </c>
      <c r="L3687" s="448">
        <v>24.49</v>
      </c>
      <c r="M3687" s="448">
        <f t="shared" si="114"/>
        <v>-79.79</v>
      </c>
      <c r="N3687" s="448">
        <f t="shared" si="115"/>
        <v>-76.52</v>
      </c>
      <c r="O3687" s="461"/>
    </row>
    <row r="3688" s="419" customFormat="1" customHeight="1" spans="1:15">
      <c r="A3688" s="443" t="s">
        <v>8054</v>
      </c>
      <c r="B3688" s="444" t="s">
        <v>8055</v>
      </c>
      <c r="C3688" s="445"/>
      <c r="D3688" s="446" t="s">
        <v>679</v>
      </c>
      <c r="E3688" s="446" t="s">
        <v>70</v>
      </c>
      <c r="F3688" s="446" t="s">
        <v>671</v>
      </c>
      <c r="G3688" s="447">
        <v>100</v>
      </c>
      <c r="H3688" s="448">
        <v>1.38</v>
      </c>
      <c r="I3688" s="447">
        <v>138</v>
      </c>
      <c r="J3688" s="460">
        <v>100</v>
      </c>
      <c r="K3688" s="448">
        <v>0.32</v>
      </c>
      <c r="L3688" s="448">
        <v>32</v>
      </c>
      <c r="M3688" s="448">
        <f t="shared" si="114"/>
        <v>-106</v>
      </c>
      <c r="N3688" s="448">
        <f t="shared" si="115"/>
        <v>-76.81</v>
      </c>
      <c r="O3688" s="461"/>
    </row>
    <row r="3689" s="419" customFormat="1" customHeight="1" spans="1:15">
      <c r="A3689" s="443" t="s">
        <v>8056</v>
      </c>
      <c r="B3689" s="444" t="s">
        <v>8057</v>
      </c>
      <c r="C3689" s="445"/>
      <c r="D3689" s="446" t="s">
        <v>679</v>
      </c>
      <c r="E3689" s="446" t="s">
        <v>70</v>
      </c>
      <c r="F3689" s="446" t="s">
        <v>671</v>
      </c>
      <c r="G3689" s="447">
        <v>46</v>
      </c>
      <c r="H3689" s="448">
        <v>2.41</v>
      </c>
      <c r="I3689" s="447">
        <v>110.86</v>
      </c>
      <c r="J3689" s="460">
        <v>46</v>
      </c>
      <c r="K3689" s="448">
        <v>0.56</v>
      </c>
      <c r="L3689" s="448">
        <v>25.76</v>
      </c>
      <c r="M3689" s="448">
        <f t="shared" si="114"/>
        <v>-85.1</v>
      </c>
      <c r="N3689" s="448">
        <f t="shared" si="115"/>
        <v>-76.76</v>
      </c>
      <c r="O3689" s="461"/>
    </row>
    <row r="3690" s="419" customFormat="1" customHeight="1" spans="1:15">
      <c r="A3690" s="443" t="s">
        <v>8058</v>
      </c>
      <c r="B3690" s="444" t="s">
        <v>8059</v>
      </c>
      <c r="C3690" s="445"/>
      <c r="D3690" s="446" t="s">
        <v>679</v>
      </c>
      <c r="E3690" s="446" t="s">
        <v>70</v>
      </c>
      <c r="F3690" s="446" t="s">
        <v>671</v>
      </c>
      <c r="G3690" s="447">
        <v>85</v>
      </c>
      <c r="H3690" s="448">
        <v>2.41</v>
      </c>
      <c r="I3690" s="447">
        <v>204.85</v>
      </c>
      <c r="J3690" s="460">
        <v>85</v>
      </c>
      <c r="K3690" s="448">
        <v>0.56</v>
      </c>
      <c r="L3690" s="448">
        <v>47.6</v>
      </c>
      <c r="M3690" s="448">
        <f t="shared" si="114"/>
        <v>-157.25</v>
      </c>
      <c r="N3690" s="448">
        <f t="shared" si="115"/>
        <v>-76.76</v>
      </c>
      <c r="O3690" s="461"/>
    </row>
    <row r="3691" s="419" customFormat="1" customHeight="1" spans="1:15">
      <c r="A3691" s="443" t="s">
        <v>8060</v>
      </c>
      <c r="B3691" s="444" t="s">
        <v>8061</v>
      </c>
      <c r="C3691" s="445"/>
      <c r="D3691" s="446" t="s">
        <v>679</v>
      </c>
      <c r="E3691" s="446" t="s">
        <v>682</v>
      </c>
      <c r="F3691" s="446" t="s">
        <v>671</v>
      </c>
      <c r="G3691" s="447">
        <v>2</v>
      </c>
      <c r="H3691" s="448">
        <v>1304.28</v>
      </c>
      <c r="I3691" s="447">
        <v>2608.55</v>
      </c>
      <c r="J3691" s="460">
        <v>2</v>
      </c>
      <c r="K3691" s="448">
        <v>149.73</v>
      </c>
      <c r="L3691" s="448">
        <v>299.46</v>
      </c>
      <c r="M3691" s="448">
        <f t="shared" si="114"/>
        <v>-2309.09</v>
      </c>
      <c r="N3691" s="448">
        <f t="shared" si="115"/>
        <v>-88.52</v>
      </c>
      <c r="O3691" s="461"/>
    </row>
    <row r="3692" s="419" customFormat="1" customHeight="1" spans="1:15">
      <c r="A3692" s="443" t="s">
        <v>8062</v>
      </c>
      <c r="B3692" s="444" t="s">
        <v>8063</v>
      </c>
      <c r="C3692" s="445"/>
      <c r="D3692" s="446" t="s">
        <v>703</v>
      </c>
      <c r="E3692" s="446" t="s">
        <v>682</v>
      </c>
      <c r="F3692" s="446" t="s">
        <v>671</v>
      </c>
      <c r="G3692" s="447">
        <v>1</v>
      </c>
      <c r="H3692" s="448">
        <v>666.67</v>
      </c>
      <c r="I3692" s="447">
        <v>666.67</v>
      </c>
      <c r="J3692" s="460">
        <v>1</v>
      </c>
      <c r="K3692" s="448">
        <v>76.53</v>
      </c>
      <c r="L3692" s="448">
        <v>76.53</v>
      </c>
      <c r="M3692" s="448">
        <f t="shared" si="114"/>
        <v>-590.14</v>
      </c>
      <c r="N3692" s="448">
        <f t="shared" si="115"/>
        <v>-88.52</v>
      </c>
      <c r="O3692" s="461"/>
    </row>
    <row r="3693" s="419" customFormat="1" customHeight="1" spans="1:15">
      <c r="A3693" s="443" t="s">
        <v>8064</v>
      </c>
      <c r="B3693" s="444" t="s">
        <v>8065</v>
      </c>
      <c r="C3693" s="445"/>
      <c r="D3693" s="446" t="s">
        <v>703</v>
      </c>
      <c r="E3693" s="446" t="s">
        <v>682</v>
      </c>
      <c r="F3693" s="446" t="s">
        <v>671</v>
      </c>
      <c r="G3693" s="447">
        <v>1</v>
      </c>
      <c r="H3693" s="448">
        <v>833.33</v>
      </c>
      <c r="I3693" s="447">
        <v>833.33</v>
      </c>
      <c r="J3693" s="460">
        <v>1</v>
      </c>
      <c r="K3693" s="448">
        <v>95.67</v>
      </c>
      <c r="L3693" s="448">
        <v>95.67</v>
      </c>
      <c r="M3693" s="448">
        <f t="shared" si="114"/>
        <v>-737.66</v>
      </c>
      <c r="N3693" s="448">
        <f t="shared" si="115"/>
        <v>-88.52</v>
      </c>
      <c r="O3693" s="461"/>
    </row>
    <row r="3694" s="419" customFormat="1" customHeight="1" spans="1:15">
      <c r="A3694" s="443" t="s">
        <v>8066</v>
      </c>
      <c r="B3694" s="444" t="s">
        <v>8067</v>
      </c>
      <c r="C3694" s="445"/>
      <c r="D3694" s="446" t="s">
        <v>679</v>
      </c>
      <c r="E3694" s="446" t="s">
        <v>682</v>
      </c>
      <c r="F3694" s="446" t="s">
        <v>671</v>
      </c>
      <c r="G3694" s="447">
        <v>40</v>
      </c>
      <c r="H3694" s="448">
        <v>1.17</v>
      </c>
      <c r="I3694" s="447">
        <v>46.94</v>
      </c>
      <c r="J3694" s="460">
        <v>40</v>
      </c>
      <c r="K3694" s="448">
        <v>0.13</v>
      </c>
      <c r="L3694" s="448">
        <v>5.2</v>
      </c>
      <c r="M3694" s="448">
        <f t="shared" si="114"/>
        <v>-41.74</v>
      </c>
      <c r="N3694" s="448">
        <f t="shared" si="115"/>
        <v>-88.92</v>
      </c>
      <c r="O3694" s="461"/>
    </row>
    <row r="3695" s="419" customFormat="1" customHeight="1" spans="1:15">
      <c r="A3695" s="443" t="s">
        <v>8068</v>
      </c>
      <c r="B3695" s="444" t="s">
        <v>8069</v>
      </c>
      <c r="C3695" s="445"/>
      <c r="D3695" s="446" t="s">
        <v>679</v>
      </c>
      <c r="E3695" s="446" t="s">
        <v>682</v>
      </c>
      <c r="F3695" s="446" t="s">
        <v>671</v>
      </c>
      <c r="G3695" s="447">
        <v>18</v>
      </c>
      <c r="H3695" s="448">
        <v>1.28</v>
      </c>
      <c r="I3695" s="447">
        <v>23.08</v>
      </c>
      <c r="J3695" s="460">
        <v>18</v>
      </c>
      <c r="K3695" s="448">
        <v>0.15</v>
      </c>
      <c r="L3695" s="448">
        <v>2.7</v>
      </c>
      <c r="M3695" s="448">
        <f t="shared" si="114"/>
        <v>-20.38</v>
      </c>
      <c r="N3695" s="448">
        <f t="shared" si="115"/>
        <v>-88.3</v>
      </c>
      <c r="O3695" s="461"/>
    </row>
    <row r="3696" s="419" customFormat="1" customHeight="1" spans="1:15">
      <c r="A3696" s="443" t="s">
        <v>8070</v>
      </c>
      <c r="B3696" s="444" t="s">
        <v>8071</v>
      </c>
      <c r="C3696" s="445"/>
      <c r="D3696" s="446" t="s">
        <v>679</v>
      </c>
      <c r="E3696" s="446" t="s">
        <v>682</v>
      </c>
      <c r="F3696" s="446" t="s">
        <v>671</v>
      </c>
      <c r="G3696" s="447">
        <v>5</v>
      </c>
      <c r="H3696" s="448">
        <v>153.85</v>
      </c>
      <c r="I3696" s="447">
        <v>769.23</v>
      </c>
      <c r="J3696" s="460">
        <v>5</v>
      </c>
      <c r="K3696" s="448">
        <v>17.66</v>
      </c>
      <c r="L3696" s="448">
        <v>88.3</v>
      </c>
      <c r="M3696" s="448">
        <f t="shared" si="114"/>
        <v>-680.93</v>
      </c>
      <c r="N3696" s="448">
        <f t="shared" si="115"/>
        <v>-88.52</v>
      </c>
      <c r="O3696" s="461"/>
    </row>
    <row r="3697" s="419" customFormat="1" customHeight="1" spans="1:15">
      <c r="A3697" s="443" t="s">
        <v>8072</v>
      </c>
      <c r="B3697" s="444" t="s">
        <v>8073</v>
      </c>
      <c r="C3697" s="445"/>
      <c r="D3697" s="446" t="s">
        <v>679</v>
      </c>
      <c r="E3697" s="446" t="s">
        <v>682</v>
      </c>
      <c r="F3697" s="446" t="s">
        <v>671</v>
      </c>
      <c r="G3697" s="447">
        <v>1</v>
      </c>
      <c r="H3697" s="448">
        <v>585.47</v>
      </c>
      <c r="I3697" s="447">
        <v>585.47</v>
      </c>
      <c r="J3697" s="460">
        <v>1</v>
      </c>
      <c r="K3697" s="448">
        <v>67.21</v>
      </c>
      <c r="L3697" s="448">
        <v>67.21</v>
      </c>
      <c r="M3697" s="448">
        <f t="shared" si="114"/>
        <v>-518.26</v>
      </c>
      <c r="N3697" s="448">
        <f t="shared" si="115"/>
        <v>-88.52</v>
      </c>
      <c r="O3697" s="461"/>
    </row>
    <row r="3698" s="419" customFormat="1" customHeight="1" spans="1:15">
      <c r="A3698" s="443" t="s">
        <v>8074</v>
      </c>
      <c r="B3698" s="444" t="s">
        <v>8075</v>
      </c>
      <c r="C3698" s="445"/>
      <c r="D3698" s="446" t="s">
        <v>679</v>
      </c>
      <c r="E3698" s="446" t="s">
        <v>682</v>
      </c>
      <c r="F3698" s="446" t="s">
        <v>671</v>
      </c>
      <c r="G3698" s="447">
        <v>4</v>
      </c>
      <c r="H3698" s="448">
        <v>111.11</v>
      </c>
      <c r="I3698" s="447">
        <v>444.44</v>
      </c>
      <c r="J3698" s="460">
        <v>4</v>
      </c>
      <c r="K3698" s="448">
        <v>12.76</v>
      </c>
      <c r="L3698" s="448">
        <v>51.04</v>
      </c>
      <c r="M3698" s="448">
        <f t="shared" si="114"/>
        <v>-393.4</v>
      </c>
      <c r="N3698" s="448">
        <f t="shared" si="115"/>
        <v>-88.52</v>
      </c>
      <c r="O3698" s="461"/>
    </row>
    <row r="3699" s="419" customFormat="1" customHeight="1" spans="1:15">
      <c r="A3699" s="443" t="s">
        <v>8076</v>
      </c>
      <c r="B3699" s="444" t="s">
        <v>8077</v>
      </c>
      <c r="C3699" s="445"/>
      <c r="D3699" s="446" t="s">
        <v>679</v>
      </c>
      <c r="E3699" s="446" t="s">
        <v>682</v>
      </c>
      <c r="F3699" s="446" t="s">
        <v>671</v>
      </c>
      <c r="G3699" s="447">
        <v>2</v>
      </c>
      <c r="H3699" s="448">
        <v>72.65</v>
      </c>
      <c r="I3699" s="447">
        <v>145.29</v>
      </c>
      <c r="J3699" s="460">
        <v>2</v>
      </c>
      <c r="K3699" s="448">
        <v>8.34</v>
      </c>
      <c r="L3699" s="448">
        <v>16.68</v>
      </c>
      <c r="M3699" s="448">
        <f t="shared" si="114"/>
        <v>-128.61</v>
      </c>
      <c r="N3699" s="448">
        <f t="shared" si="115"/>
        <v>-88.52</v>
      </c>
      <c r="O3699" s="461"/>
    </row>
    <row r="3700" s="419" customFormat="1" customHeight="1" spans="1:15">
      <c r="A3700" s="443" t="s">
        <v>8078</v>
      </c>
      <c r="B3700" s="444" t="s">
        <v>8079</v>
      </c>
      <c r="C3700" s="445"/>
      <c r="D3700" s="446" t="s">
        <v>2985</v>
      </c>
      <c r="E3700" s="446" t="s">
        <v>682</v>
      </c>
      <c r="F3700" s="446" t="s">
        <v>671</v>
      </c>
      <c r="G3700" s="447">
        <v>1</v>
      </c>
      <c r="H3700" s="448">
        <v>18803.42</v>
      </c>
      <c r="I3700" s="447">
        <v>18803.42</v>
      </c>
      <c r="J3700" s="460">
        <v>1</v>
      </c>
      <c r="K3700" s="448">
        <v>2158.63</v>
      </c>
      <c r="L3700" s="448">
        <v>2158.63</v>
      </c>
      <c r="M3700" s="448">
        <f t="shared" si="114"/>
        <v>-16644.79</v>
      </c>
      <c r="N3700" s="448">
        <f t="shared" si="115"/>
        <v>-88.52</v>
      </c>
      <c r="O3700" s="461"/>
    </row>
    <row r="3701" s="419" customFormat="1" customHeight="1" spans="1:15">
      <c r="A3701" s="443" t="s">
        <v>8080</v>
      </c>
      <c r="B3701" s="444" t="s">
        <v>8081</v>
      </c>
      <c r="C3701" s="445"/>
      <c r="D3701" s="446" t="s">
        <v>2996</v>
      </c>
      <c r="E3701" s="446" t="s">
        <v>682</v>
      </c>
      <c r="F3701" s="446" t="s">
        <v>671</v>
      </c>
      <c r="G3701" s="447">
        <v>0.3</v>
      </c>
      <c r="H3701" s="448">
        <v>17.1</v>
      </c>
      <c r="I3701" s="447">
        <v>5.13</v>
      </c>
      <c r="J3701" s="460">
        <v>0.3</v>
      </c>
      <c r="K3701" s="448">
        <v>1.96</v>
      </c>
      <c r="L3701" s="448">
        <v>0.59</v>
      </c>
      <c r="M3701" s="448">
        <f t="shared" si="114"/>
        <v>-4.54</v>
      </c>
      <c r="N3701" s="448">
        <f t="shared" si="115"/>
        <v>-88.5</v>
      </c>
      <c r="O3701" s="461"/>
    </row>
    <row r="3702" s="419" customFormat="1" customHeight="1" spans="1:15">
      <c r="A3702" s="443" t="s">
        <v>8082</v>
      </c>
      <c r="B3702" s="444" t="s">
        <v>8083</v>
      </c>
      <c r="C3702" s="445"/>
      <c r="D3702" s="446" t="s">
        <v>703</v>
      </c>
      <c r="E3702" s="446" t="s">
        <v>672</v>
      </c>
      <c r="F3702" s="446" t="s">
        <v>671</v>
      </c>
      <c r="G3702" s="447">
        <v>5</v>
      </c>
      <c r="H3702" s="448">
        <v>4480.42</v>
      </c>
      <c r="I3702" s="447">
        <v>22402.12</v>
      </c>
      <c r="J3702" s="460">
        <v>5</v>
      </c>
      <c r="K3702" s="448">
        <v>1259.27</v>
      </c>
      <c r="L3702" s="448">
        <v>6296.35</v>
      </c>
      <c r="M3702" s="448">
        <f t="shared" si="114"/>
        <v>-16105.77</v>
      </c>
      <c r="N3702" s="448">
        <f t="shared" si="115"/>
        <v>-71.89</v>
      </c>
      <c r="O3702" s="461"/>
    </row>
    <row r="3703" s="419" customFormat="1" customHeight="1" spans="1:15">
      <c r="A3703" s="443" t="s">
        <v>8084</v>
      </c>
      <c r="B3703" s="444" t="s">
        <v>8085</v>
      </c>
      <c r="C3703" s="445"/>
      <c r="D3703" s="446" t="s">
        <v>2996</v>
      </c>
      <c r="E3703" s="446" t="s">
        <v>672</v>
      </c>
      <c r="F3703" s="446" t="s">
        <v>671</v>
      </c>
      <c r="G3703" s="447">
        <v>29.3</v>
      </c>
      <c r="H3703" s="448">
        <v>492.2</v>
      </c>
      <c r="I3703" s="447">
        <v>14421.49</v>
      </c>
      <c r="J3703" s="460">
        <v>29.3</v>
      </c>
      <c r="K3703" s="448">
        <v>138.34</v>
      </c>
      <c r="L3703" s="448">
        <v>4053.36</v>
      </c>
      <c r="M3703" s="448">
        <f t="shared" si="114"/>
        <v>-10368.13</v>
      </c>
      <c r="N3703" s="448">
        <f t="shared" si="115"/>
        <v>-71.89</v>
      </c>
      <c r="O3703" s="461"/>
    </row>
    <row r="3704" s="419" customFormat="1" customHeight="1" spans="1:15">
      <c r="A3704" s="443" t="s">
        <v>8086</v>
      </c>
      <c r="B3704" s="444" t="s">
        <v>8087</v>
      </c>
      <c r="C3704" s="445"/>
      <c r="D3704" s="446" t="s">
        <v>2996</v>
      </c>
      <c r="E3704" s="446" t="s">
        <v>682</v>
      </c>
      <c r="F3704" s="446" t="s">
        <v>671</v>
      </c>
      <c r="G3704" s="447">
        <v>17</v>
      </c>
      <c r="H3704" s="448">
        <v>706.8</v>
      </c>
      <c r="I3704" s="447">
        <v>12015.55</v>
      </c>
      <c r="J3704" s="460">
        <v>17</v>
      </c>
      <c r="K3704" s="448">
        <v>81.14</v>
      </c>
      <c r="L3704" s="448">
        <v>1379.38</v>
      </c>
      <c r="M3704" s="448">
        <f t="shared" si="114"/>
        <v>-10636.17</v>
      </c>
      <c r="N3704" s="448">
        <f t="shared" si="115"/>
        <v>-88.52</v>
      </c>
      <c r="O3704" s="461"/>
    </row>
    <row r="3705" s="419" customFormat="1" customHeight="1" spans="1:15">
      <c r="A3705" s="443" t="s">
        <v>8088</v>
      </c>
      <c r="B3705" s="444" t="s">
        <v>8089</v>
      </c>
      <c r="C3705" s="445"/>
      <c r="D3705" s="446" t="s">
        <v>679</v>
      </c>
      <c r="E3705" s="446" t="s">
        <v>682</v>
      </c>
      <c r="F3705" s="446" t="s">
        <v>671</v>
      </c>
      <c r="G3705" s="447">
        <v>2</v>
      </c>
      <c r="H3705" s="448">
        <v>2094.02</v>
      </c>
      <c r="I3705" s="447">
        <v>4188.03</v>
      </c>
      <c r="J3705" s="460">
        <v>2</v>
      </c>
      <c r="K3705" s="448">
        <v>240.39</v>
      </c>
      <c r="L3705" s="448">
        <v>480.78</v>
      </c>
      <c r="M3705" s="448">
        <f t="shared" si="114"/>
        <v>-3707.25</v>
      </c>
      <c r="N3705" s="448">
        <f t="shared" si="115"/>
        <v>-88.52</v>
      </c>
      <c r="O3705" s="461"/>
    </row>
    <row r="3706" s="419" customFormat="1" customHeight="1" spans="1:15">
      <c r="A3706" s="443" t="s">
        <v>8090</v>
      </c>
      <c r="B3706" s="444" t="s">
        <v>8091</v>
      </c>
      <c r="C3706" s="445"/>
      <c r="D3706" s="446" t="s">
        <v>679</v>
      </c>
      <c r="E3706" s="446" t="s">
        <v>682</v>
      </c>
      <c r="F3706" s="446" t="s">
        <v>671</v>
      </c>
      <c r="G3706" s="447">
        <v>2</v>
      </c>
      <c r="H3706" s="448">
        <v>143.59</v>
      </c>
      <c r="I3706" s="447">
        <v>287.18</v>
      </c>
      <c r="J3706" s="460">
        <v>2</v>
      </c>
      <c r="K3706" s="448">
        <v>8.24</v>
      </c>
      <c r="L3706" s="448">
        <v>16.48</v>
      </c>
      <c r="M3706" s="448">
        <f t="shared" si="114"/>
        <v>-270.7</v>
      </c>
      <c r="N3706" s="448">
        <f t="shared" si="115"/>
        <v>-94.26</v>
      </c>
      <c r="O3706" s="461"/>
    </row>
    <row r="3707" s="419" customFormat="1" customHeight="1" spans="1:15">
      <c r="A3707" s="443" t="s">
        <v>8092</v>
      </c>
      <c r="B3707" s="444" t="s">
        <v>8093</v>
      </c>
      <c r="C3707" s="445"/>
      <c r="D3707" s="446" t="s">
        <v>679</v>
      </c>
      <c r="E3707" s="446" t="s">
        <v>682</v>
      </c>
      <c r="F3707" s="446" t="s">
        <v>671</v>
      </c>
      <c r="G3707" s="447">
        <v>2</v>
      </c>
      <c r="H3707" s="448">
        <v>147.01</v>
      </c>
      <c r="I3707" s="447">
        <v>294.02</v>
      </c>
      <c r="J3707" s="460">
        <v>2</v>
      </c>
      <c r="K3707" s="448">
        <v>8.44</v>
      </c>
      <c r="L3707" s="448">
        <v>16.88</v>
      </c>
      <c r="M3707" s="448">
        <f t="shared" si="114"/>
        <v>-277.14</v>
      </c>
      <c r="N3707" s="448">
        <f t="shared" si="115"/>
        <v>-94.26</v>
      </c>
      <c r="O3707" s="461"/>
    </row>
    <row r="3708" s="419" customFormat="1" customHeight="1" spans="1:15">
      <c r="A3708" s="443" t="s">
        <v>8094</v>
      </c>
      <c r="B3708" s="444" t="s">
        <v>8095</v>
      </c>
      <c r="C3708" s="445"/>
      <c r="D3708" s="446" t="s">
        <v>2996</v>
      </c>
      <c r="E3708" s="446" t="s">
        <v>687</v>
      </c>
      <c r="F3708" s="446" t="s">
        <v>671</v>
      </c>
      <c r="G3708" s="447">
        <v>11.5</v>
      </c>
      <c r="H3708" s="448">
        <v>104.27</v>
      </c>
      <c r="I3708" s="447">
        <v>1199.1</v>
      </c>
      <c r="J3708" s="460">
        <v>11.5</v>
      </c>
      <c r="K3708" s="448">
        <v>11.14</v>
      </c>
      <c r="L3708" s="448">
        <v>128.11</v>
      </c>
      <c r="M3708" s="448">
        <f t="shared" si="114"/>
        <v>-1070.99</v>
      </c>
      <c r="N3708" s="448">
        <f t="shared" si="115"/>
        <v>-89.32</v>
      </c>
      <c r="O3708" s="461"/>
    </row>
    <row r="3709" s="419" customFormat="1" customHeight="1" spans="1:15">
      <c r="A3709" s="443" t="s">
        <v>8096</v>
      </c>
      <c r="B3709" s="444" t="s">
        <v>8097</v>
      </c>
      <c r="C3709" s="445"/>
      <c r="D3709" s="446" t="s">
        <v>2996</v>
      </c>
      <c r="E3709" s="446" t="s">
        <v>687</v>
      </c>
      <c r="F3709" s="446" t="s">
        <v>671</v>
      </c>
      <c r="G3709" s="447">
        <v>11.8</v>
      </c>
      <c r="H3709" s="448">
        <v>32.3</v>
      </c>
      <c r="I3709" s="447">
        <v>381.14</v>
      </c>
      <c r="J3709" s="460">
        <v>11.8</v>
      </c>
      <c r="K3709" s="448">
        <v>3.45</v>
      </c>
      <c r="L3709" s="448">
        <v>40.71</v>
      </c>
      <c r="M3709" s="448">
        <f t="shared" si="114"/>
        <v>-340.43</v>
      </c>
      <c r="N3709" s="448">
        <f t="shared" si="115"/>
        <v>-89.32</v>
      </c>
      <c r="O3709" s="461"/>
    </row>
    <row r="3710" s="419" customFormat="1" customHeight="1" spans="1:15">
      <c r="A3710" s="443" t="s">
        <v>8098</v>
      </c>
      <c r="B3710" s="444" t="s">
        <v>8099</v>
      </c>
      <c r="C3710" s="445"/>
      <c r="D3710" s="446" t="s">
        <v>3075</v>
      </c>
      <c r="E3710" s="446" t="s">
        <v>687</v>
      </c>
      <c r="F3710" s="446" t="s">
        <v>671</v>
      </c>
      <c r="G3710" s="447">
        <v>3</v>
      </c>
      <c r="H3710" s="448">
        <v>247.86</v>
      </c>
      <c r="I3710" s="447">
        <v>743.59</v>
      </c>
      <c r="J3710" s="460">
        <v>3</v>
      </c>
      <c r="K3710" s="448">
        <v>26.47</v>
      </c>
      <c r="L3710" s="448">
        <v>79.41</v>
      </c>
      <c r="M3710" s="448">
        <f t="shared" si="114"/>
        <v>-664.18</v>
      </c>
      <c r="N3710" s="448">
        <f t="shared" si="115"/>
        <v>-89.32</v>
      </c>
      <c r="O3710" s="461"/>
    </row>
    <row r="3711" s="419" customFormat="1" customHeight="1" spans="1:15">
      <c r="A3711" s="443" t="s">
        <v>8100</v>
      </c>
      <c r="B3711" s="444" t="s">
        <v>8101</v>
      </c>
      <c r="C3711" s="445"/>
      <c r="D3711" s="446" t="s">
        <v>2996</v>
      </c>
      <c r="E3711" s="446" t="s">
        <v>687</v>
      </c>
      <c r="F3711" s="446" t="s">
        <v>671</v>
      </c>
      <c r="G3711" s="447">
        <v>5.3</v>
      </c>
      <c r="H3711" s="448">
        <v>68.37</v>
      </c>
      <c r="I3711" s="447">
        <v>362.38</v>
      </c>
      <c r="J3711" s="460">
        <v>5.3</v>
      </c>
      <c r="K3711" s="448">
        <v>7.3</v>
      </c>
      <c r="L3711" s="448">
        <v>38.69</v>
      </c>
      <c r="M3711" s="448">
        <f t="shared" si="114"/>
        <v>-323.69</v>
      </c>
      <c r="N3711" s="448">
        <f t="shared" si="115"/>
        <v>-89.32</v>
      </c>
      <c r="O3711" s="461"/>
    </row>
    <row r="3712" s="419" customFormat="1" customHeight="1" spans="1:15">
      <c r="A3712" s="443" t="s">
        <v>8102</v>
      </c>
      <c r="B3712" s="444" t="s">
        <v>8103</v>
      </c>
      <c r="C3712" s="445"/>
      <c r="D3712" s="446" t="s">
        <v>2996</v>
      </c>
      <c r="E3712" s="446" t="s">
        <v>687</v>
      </c>
      <c r="F3712" s="446" t="s">
        <v>671</v>
      </c>
      <c r="G3712" s="447">
        <v>96</v>
      </c>
      <c r="H3712" s="448">
        <v>25.64</v>
      </c>
      <c r="I3712" s="447">
        <v>2461.54</v>
      </c>
      <c r="J3712" s="460">
        <v>96</v>
      </c>
      <c r="K3712" s="448">
        <v>2.74</v>
      </c>
      <c r="L3712" s="448">
        <v>263.04</v>
      </c>
      <c r="M3712" s="448">
        <f t="shared" si="114"/>
        <v>-2198.5</v>
      </c>
      <c r="N3712" s="448">
        <f t="shared" si="115"/>
        <v>-89.31</v>
      </c>
      <c r="O3712" s="461"/>
    </row>
    <row r="3713" s="419" customFormat="1" customHeight="1" spans="1:15">
      <c r="A3713" s="443" t="s">
        <v>8104</v>
      </c>
      <c r="B3713" s="444" t="s">
        <v>8105</v>
      </c>
      <c r="C3713" s="445"/>
      <c r="D3713" s="446" t="s">
        <v>2996</v>
      </c>
      <c r="E3713" s="446" t="s">
        <v>687</v>
      </c>
      <c r="F3713" s="446" t="s">
        <v>671</v>
      </c>
      <c r="G3713" s="447">
        <v>115.8</v>
      </c>
      <c r="H3713" s="448">
        <v>94.29</v>
      </c>
      <c r="I3713" s="447">
        <v>10918.72</v>
      </c>
      <c r="J3713" s="460">
        <v>115.8</v>
      </c>
      <c r="K3713" s="448">
        <v>10.07</v>
      </c>
      <c r="L3713" s="448">
        <v>1166.11</v>
      </c>
      <c r="M3713" s="448">
        <f t="shared" si="114"/>
        <v>-9752.61</v>
      </c>
      <c r="N3713" s="448">
        <f t="shared" si="115"/>
        <v>-89.32</v>
      </c>
      <c r="O3713" s="461"/>
    </row>
    <row r="3714" s="419" customFormat="1" customHeight="1" spans="1:15">
      <c r="A3714" s="443" t="s">
        <v>8106</v>
      </c>
      <c r="B3714" s="444" t="s">
        <v>8107</v>
      </c>
      <c r="C3714" s="445"/>
      <c r="D3714" s="446" t="s">
        <v>703</v>
      </c>
      <c r="E3714" s="446" t="s">
        <v>142</v>
      </c>
      <c r="F3714" s="446" t="s">
        <v>671</v>
      </c>
      <c r="G3714" s="447">
        <v>4</v>
      </c>
      <c r="H3714" s="448">
        <v>35.69</v>
      </c>
      <c r="I3714" s="447">
        <v>142.75</v>
      </c>
      <c r="J3714" s="460">
        <v>4</v>
      </c>
      <c r="K3714" s="448">
        <v>6.25</v>
      </c>
      <c r="L3714" s="448">
        <v>25</v>
      </c>
      <c r="M3714" s="448">
        <f t="shared" si="114"/>
        <v>-117.75</v>
      </c>
      <c r="N3714" s="448">
        <f t="shared" si="115"/>
        <v>-82.49</v>
      </c>
      <c r="O3714" s="461"/>
    </row>
    <row r="3715" s="419" customFormat="1" customHeight="1" spans="1:15">
      <c r="A3715" s="443" t="s">
        <v>8108</v>
      </c>
      <c r="B3715" s="444" t="s">
        <v>8109</v>
      </c>
      <c r="C3715" s="445"/>
      <c r="D3715" s="446" t="s">
        <v>679</v>
      </c>
      <c r="E3715" s="446" t="s">
        <v>142</v>
      </c>
      <c r="F3715" s="446" t="s">
        <v>671</v>
      </c>
      <c r="G3715" s="447">
        <v>14</v>
      </c>
      <c r="H3715" s="448">
        <v>6.03</v>
      </c>
      <c r="I3715" s="447">
        <v>84.48</v>
      </c>
      <c r="J3715" s="460">
        <v>14</v>
      </c>
      <c r="K3715" s="448">
        <v>1.06</v>
      </c>
      <c r="L3715" s="448">
        <v>14.84</v>
      </c>
      <c r="M3715" s="448">
        <f t="shared" si="114"/>
        <v>-69.64</v>
      </c>
      <c r="N3715" s="448">
        <f t="shared" si="115"/>
        <v>-82.43</v>
      </c>
      <c r="O3715" s="461"/>
    </row>
    <row r="3716" s="419" customFormat="1" customHeight="1" spans="1:15">
      <c r="A3716" s="443" t="s">
        <v>8110</v>
      </c>
      <c r="B3716" s="444" t="s">
        <v>8111</v>
      </c>
      <c r="C3716" s="445"/>
      <c r="D3716" s="446" t="s">
        <v>679</v>
      </c>
      <c r="E3716" s="446" t="s">
        <v>142</v>
      </c>
      <c r="F3716" s="446" t="s">
        <v>671</v>
      </c>
      <c r="G3716" s="447">
        <v>11</v>
      </c>
      <c r="H3716" s="448">
        <v>108.63</v>
      </c>
      <c r="I3716" s="447">
        <v>1194.98</v>
      </c>
      <c r="J3716" s="460">
        <v>11</v>
      </c>
      <c r="K3716" s="448">
        <v>19.03</v>
      </c>
      <c r="L3716" s="448">
        <v>209.33</v>
      </c>
      <c r="M3716" s="448">
        <f t="shared" si="114"/>
        <v>-985.65</v>
      </c>
      <c r="N3716" s="448">
        <f t="shared" si="115"/>
        <v>-82.48</v>
      </c>
      <c r="O3716" s="461"/>
    </row>
    <row r="3717" s="419" customFormat="1" customHeight="1" spans="1:15">
      <c r="A3717" s="443" t="s">
        <v>8112</v>
      </c>
      <c r="B3717" s="444" t="s">
        <v>8113</v>
      </c>
      <c r="C3717" s="445"/>
      <c r="D3717" s="446" t="s">
        <v>684</v>
      </c>
      <c r="E3717" s="446" t="s">
        <v>142</v>
      </c>
      <c r="F3717" s="446" t="s">
        <v>671</v>
      </c>
      <c r="G3717" s="447">
        <v>5</v>
      </c>
      <c r="H3717" s="448">
        <v>72.65</v>
      </c>
      <c r="I3717" s="447">
        <v>363.25</v>
      </c>
      <c r="J3717" s="460">
        <v>5</v>
      </c>
      <c r="K3717" s="448">
        <v>12.73</v>
      </c>
      <c r="L3717" s="448">
        <v>63.65</v>
      </c>
      <c r="M3717" s="448">
        <f t="shared" si="114"/>
        <v>-299.6</v>
      </c>
      <c r="N3717" s="448">
        <f t="shared" si="115"/>
        <v>-82.48</v>
      </c>
      <c r="O3717" s="461"/>
    </row>
    <row r="3718" s="419" customFormat="1" customHeight="1" spans="1:15">
      <c r="A3718" s="443" t="s">
        <v>8114</v>
      </c>
      <c r="B3718" s="444" t="s">
        <v>8115</v>
      </c>
      <c r="C3718" s="445"/>
      <c r="D3718" s="446" t="s">
        <v>684</v>
      </c>
      <c r="E3718" s="446" t="s">
        <v>142</v>
      </c>
      <c r="F3718" s="446" t="s">
        <v>671</v>
      </c>
      <c r="G3718" s="447">
        <v>5</v>
      </c>
      <c r="H3718" s="448">
        <v>72.65</v>
      </c>
      <c r="I3718" s="447">
        <v>363.25</v>
      </c>
      <c r="J3718" s="460">
        <v>5</v>
      </c>
      <c r="K3718" s="448">
        <v>12.73</v>
      </c>
      <c r="L3718" s="448">
        <v>63.65</v>
      </c>
      <c r="M3718" s="448">
        <f t="shared" si="114"/>
        <v>-299.6</v>
      </c>
      <c r="N3718" s="448">
        <f t="shared" si="115"/>
        <v>-82.48</v>
      </c>
      <c r="O3718" s="461"/>
    </row>
    <row r="3719" s="419" customFormat="1" customHeight="1" spans="1:15">
      <c r="A3719" s="443" t="s">
        <v>8116</v>
      </c>
      <c r="B3719" s="444" t="s">
        <v>8117</v>
      </c>
      <c r="C3719" s="445"/>
      <c r="D3719" s="446" t="s">
        <v>3075</v>
      </c>
      <c r="E3719" s="446" t="s">
        <v>142</v>
      </c>
      <c r="F3719" s="446" t="s">
        <v>671</v>
      </c>
      <c r="G3719" s="447">
        <v>5</v>
      </c>
      <c r="H3719" s="448">
        <v>961.5</v>
      </c>
      <c r="I3719" s="447">
        <v>4807.51</v>
      </c>
      <c r="J3719" s="460">
        <v>5</v>
      </c>
      <c r="K3719" s="448">
        <v>168.45</v>
      </c>
      <c r="L3719" s="448">
        <v>842.25</v>
      </c>
      <c r="M3719" s="448">
        <f t="shared" si="114"/>
        <v>-3965.26</v>
      </c>
      <c r="N3719" s="448">
        <f t="shared" si="115"/>
        <v>-82.48</v>
      </c>
      <c r="O3719" s="461"/>
    </row>
    <row r="3720" s="419" customFormat="1" customHeight="1" spans="1:15">
      <c r="A3720" s="443" t="s">
        <v>8118</v>
      </c>
      <c r="B3720" s="444" t="s">
        <v>8119</v>
      </c>
      <c r="C3720" s="445"/>
      <c r="D3720" s="446" t="s">
        <v>679</v>
      </c>
      <c r="E3720" s="446" t="s">
        <v>142</v>
      </c>
      <c r="F3720" s="446" t="s">
        <v>671</v>
      </c>
      <c r="G3720" s="447">
        <v>3</v>
      </c>
      <c r="H3720" s="448">
        <v>30.79</v>
      </c>
      <c r="I3720" s="447">
        <v>92.37</v>
      </c>
      <c r="J3720" s="460">
        <v>3</v>
      </c>
      <c r="K3720" s="448">
        <v>5.4</v>
      </c>
      <c r="L3720" s="448">
        <v>16.2</v>
      </c>
      <c r="M3720" s="448">
        <f t="shared" ref="M3720:M3783" si="116">L3720-I3720</f>
        <v>-76.17</v>
      </c>
      <c r="N3720" s="448">
        <f t="shared" ref="N3720:N3783" si="117">IF(I3720=0,0,ROUND(M3720/I3720*100,2))</f>
        <v>-82.46</v>
      </c>
      <c r="O3720" s="461"/>
    </row>
    <row r="3721" s="419" customFormat="1" customHeight="1" spans="1:15">
      <c r="A3721" s="443" t="s">
        <v>8120</v>
      </c>
      <c r="B3721" s="444" t="s">
        <v>8121</v>
      </c>
      <c r="C3721" s="445"/>
      <c r="D3721" s="446" t="s">
        <v>679</v>
      </c>
      <c r="E3721" s="446" t="s">
        <v>142</v>
      </c>
      <c r="F3721" s="446" t="s">
        <v>671</v>
      </c>
      <c r="G3721" s="447">
        <v>22</v>
      </c>
      <c r="H3721" s="448">
        <v>7.77</v>
      </c>
      <c r="I3721" s="447">
        <v>170.94</v>
      </c>
      <c r="J3721" s="460">
        <v>22</v>
      </c>
      <c r="K3721" s="448">
        <v>1.36</v>
      </c>
      <c r="L3721" s="448">
        <v>29.92</v>
      </c>
      <c r="M3721" s="448">
        <f t="shared" si="116"/>
        <v>-141.02</v>
      </c>
      <c r="N3721" s="448">
        <f t="shared" si="117"/>
        <v>-82.5</v>
      </c>
      <c r="O3721" s="461"/>
    </row>
    <row r="3722" s="419" customFormat="1" customHeight="1" spans="1:15">
      <c r="A3722" s="443" t="s">
        <v>8122</v>
      </c>
      <c r="B3722" s="444" t="s">
        <v>8123</v>
      </c>
      <c r="C3722" s="445"/>
      <c r="D3722" s="446" t="s">
        <v>679</v>
      </c>
      <c r="E3722" s="446" t="s">
        <v>142</v>
      </c>
      <c r="F3722" s="446" t="s">
        <v>671</v>
      </c>
      <c r="G3722" s="447">
        <v>343</v>
      </c>
      <c r="H3722" s="448">
        <v>22.48</v>
      </c>
      <c r="I3722" s="447">
        <v>7710.64</v>
      </c>
      <c r="J3722" s="460">
        <v>343</v>
      </c>
      <c r="K3722" s="448">
        <v>3.94</v>
      </c>
      <c r="L3722" s="448">
        <v>1351.42</v>
      </c>
      <c r="M3722" s="448">
        <f t="shared" si="116"/>
        <v>-6359.22</v>
      </c>
      <c r="N3722" s="448">
        <f t="shared" si="117"/>
        <v>-82.47</v>
      </c>
      <c r="O3722" s="461"/>
    </row>
    <row r="3723" s="419" customFormat="1" customHeight="1" spans="1:15">
      <c r="A3723" s="443" t="s">
        <v>8124</v>
      </c>
      <c r="B3723" s="444" t="s">
        <v>8125</v>
      </c>
      <c r="C3723" s="445"/>
      <c r="D3723" s="446" t="s">
        <v>679</v>
      </c>
      <c r="E3723" s="446" t="s">
        <v>142</v>
      </c>
      <c r="F3723" s="446" t="s">
        <v>671</v>
      </c>
      <c r="G3723" s="447">
        <v>6</v>
      </c>
      <c r="H3723" s="448">
        <v>106.8</v>
      </c>
      <c r="I3723" s="447">
        <v>640.78</v>
      </c>
      <c r="J3723" s="460">
        <v>6</v>
      </c>
      <c r="K3723" s="448">
        <v>18.71</v>
      </c>
      <c r="L3723" s="448">
        <v>112.26</v>
      </c>
      <c r="M3723" s="448">
        <f t="shared" si="116"/>
        <v>-528.52</v>
      </c>
      <c r="N3723" s="448">
        <f t="shared" si="117"/>
        <v>-82.48</v>
      </c>
      <c r="O3723" s="461"/>
    </row>
    <row r="3724" s="419" customFormat="1" customHeight="1" spans="1:15">
      <c r="A3724" s="443" t="s">
        <v>8126</v>
      </c>
      <c r="B3724" s="444" t="s">
        <v>8127</v>
      </c>
      <c r="C3724" s="445"/>
      <c r="D3724" s="446" t="s">
        <v>3122</v>
      </c>
      <c r="E3724" s="446" t="s">
        <v>142</v>
      </c>
      <c r="F3724" s="446" t="s">
        <v>671</v>
      </c>
      <c r="G3724" s="447">
        <v>5</v>
      </c>
      <c r="H3724" s="448">
        <v>38.46</v>
      </c>
      <c r="I3724" s="447">
        <v>192.32</v>
      </c>
      <c r="J3724" s="460">
        <v>5</v>
      </c>
      <c r="K3724" s="448">
        <v>6.74</v>
      </c>
      <c r="L3724" s="448">
        <v>33.7</v>
      </c>
      <c r="M3724" s="448">
        <f t="shared" si="116"/>
        <v>-158.62</v>
      </c>
      <c r="N3724" s="448">
        <f t="shared" si="117"/>
        <v>-82.48</v>
      </c>
      <c r="O3724" s="461"/>
    </row>
    <row r="3725" s="419" customFormat="1" customHeight="1" spans="1:15">
      <c r="A3725" s="443" t="s">
        <v>8128</v>
      </c>
      <c r="B3725" s="444" t="s">
        <v>8129</v>
      </c>
      <c r="C3725" s="445"/>
      <c r="D3725" s="446" t="s">
        <v>679</v>
      </c>
      <c r="E3725" s="446" t="s">
        <v>142</v>
      </c>
      <c r="F3725" s="446" t="s">
        <v>671</v>
      </c>
      <c r="G3725" s="447">
        <v>9</v>
      </c>
      <c r="H3725" s="448">
        <v>32.49</v>
      </c>
      <c r="I3725" s="447">
        <v>292.41</v>
      </c>
      <c r="J3725" s="460">
        <v>9</v>
      </c>
      <c r="K3725" s="448">
        <v>5.69</v>
      </c>
      <c r="L3725" s="448">
        <v>51.21</v>
      </c>
      <c r="M3725" s="448">
        <f t="shared" si="116"/>
        <v>-241.2</v>
      </c>
      <c r="N3725" s="448">
        <f t="shared" si="117"/>
        <v>-82.49</v>
      </c>
      <c r="O3725" s="461"/>
    </row>
    <row r="3726" s="419" customFormat="1" customHeight="1" spans="1:15">
      <c r="A3726" s="443" t="s">
        <v>8130</v>
      </c>
      <c r="B3726" s="444" t="s">
        <v>8131</v>
      </c>
      <c r="C3726" s="445"/>
      <c r="D3726" s="446" t="s">
        <v>679</v>
      </c>
      <c r="E3726" s="446" t="s">
        <v>142</v>
      </c>
      <c r="F3726" s="446" t="s">
        <v>671</v>
      </c>
      <c r="G3726" s="447">
        <v>10</v>
      </c>
      <c r="H3726" s="448">
        <v>101.62</v>
      </c>
      <c r="I3726" s="447">
        <v>1016.15</v>
      </c>
      <c r="J3726" s="460">
        <v>10</v>
      </c>
      <c r="K3726" s="448">
        <v>17.8</v>
      </c>
      <c r="L3726" s="448">
        <v>178</v>
      </c>
      <c r="M3726" s="448">
        <f t="shared" si="116"/>
        <v>-838.15</v>
      </c>
      <c r="N3726" s="448">
        <f t="shared" si="117"/>
        <v>-82.48</v>
      </c>
      <c r="O3726" s="461"/>
    </row>
    <row r="3727" s="419" customFormat="1" customHeight="1" spans="1:15">
      <c r="A3727" s="443" t="s">
        <v>8132</v>
      </c>
      <c r="B3727" s="444" t="s">
        <v>8133</v>
      </c>
      <c r="C3727" s="445"/>
      <c r="D3727" s="446" t="s">
        <v>703</v>
      </c>
      <c r="E3727" s="446" t="s">
        <v>142</v>
      </c>
      <c r="F3727" s="446" t="s">
        <v>671</v>
      </c>
      <c r="G3727" s="447">
        <v>1</v>
      </c>
      <c r="H3727" s="448">
        <v>1247.86</v>
      </c>
      <c r="I3727" s="447">
        <v>1247.86</v>
      </c>
      <c r="J3727" s="460">
        <v>1</v>
      </c>
      <c r="K3727" s="448">
        <v>218.63</v>
      </c>
      <c r="L3727" s="448">
        <v>218.63</v>
      </c>
      <c r="M3727" s="448">
        <f t="shared" si="116"/>
        <v>-1029.23</v>
      </c>
      <c r="N3727" s="448">
        <f t="shared" si="117"/>
        <v>-82.48</v>
      </c>
      <c r="O3727" s="461"/>
    </row>
    <row r="3728" s="419" customFormat="1" customHeight="1" spans="1:15">
      <c r="A3728" s="443" t="s">
        <v>8134</v>
      </c>
      <c r="B3728" s="444" t="s">
        <v>8135</v>
      </c>
      <c r="C3728" s="445"/>
      <c r="D3728" s="446" t="s">
        <v>703</v>
      </c>
      <c r="E3728" s="446" t="s">
        <v>142</v>
      </c>
      <c r="F3728" s="446" t="s">
        <v>671</v>
      </c>
      <c r="G3728" s="447">
        <v>2</v>
      </c>
      <c r="H3728" s="448">
        <v>113.68</v>
      </c>
      <c r="I3728" s="447">
        <v>227.35</v>
      </c>
      <c r="J3728" s="460">
        <v>2</v>
      </c>
      <c r="K3728" s="448">
        <v>19.92</v>
      </c>
      <c r="L3728" s="448">
        <v>39.84</v>
      </c>
      <c r="M3728" s="448">
        <f t="shared" si="116"/>
        <v>-187.51</v>
      </c>
      <c r="N3728" s="448">
        <f t="shared" si="117"/>
        <v>-82.48</v>
      </c>
      <c r="O3728" s="461"/>
    </row>
    <row r="3729" s="419" customFormat="1" customHeight="1" spans="1:15">
      <c r="A3729" s="443" t="s">
        <v>8136</v>
      </c>
      <c r="B3729" s="444" t="s">
        <v>8137</v>
      </c>
      <c r="C3729" s="445"/>
      <c r="D3729" s="446" t="s">
        <v>2985</v>
      </c>
      <c r="E3729" s="446" t="s">
        <v>142</v>
      </c>
      <c r="F3729" s="446" t="s">
        <v>671</v>
      </c>
      <c r="G3729" s="447">
        <v>1</v>
      </c>
      <c r="H3729" s="448">
        <v>1470.09</v>
      </c>
      <c r="I3729" s="447">
        <v>1470.09</v>
      </c>
      <c r="J3729" s="460">
        <v>1</v>
      </c>
      <c r="K3729" s="448">
        <v>257.56</v>
      </c>
      <c r="L3729" s="448">
        <v>257.56</v>
      </c>
      <c r="M3729" s="448">
        <f t="shared" si="116"/>
        <v>-1212.53</v>
      </c>
      <c r="N3729" s="448">
        <f t="shared" si="117"/>
        <v>-82.48</v>
      </c>
      <c r="O3729" s="461"/>
    </row>
    <row r="3730" s="419" customFormat="1" customHeight="1" spans="1:15">
      <c r="A3730" s="443" t="s">
        <v>8138</v>
      </c>
      <c r="B3730" s="444" t="s">
        <v>8139</v>
      </c>
      <c r="C3730" s="445"/>
      <c r="D3730" s="446" t="s">
        <v>679</v>
      </c>
      <c r="E3730" s="446" t="s">
        <v>672</v>
      </c>
      <c r="F3730" s="446" t="s">
        <v>671</v>
      </c>
      <c r="G3730" s="447">
        <v>4</v>
      </c>
      <c r="H3730" s="448">
        <v>752.21</v>
      </c>
      <c r="I3730" s="447">
        <v>3008.85</v>
      </c>
      <c r="J3730" s="460">
        <v>4</v>
      </c>
      <c r="K3730" s="448">
        <v>211.42</v>
      </c>
      <c r="L3730" s="448">
        <v>845.68</v>
      </c>
      <c r="M3730" s="448">
        <f t="shared" si="116"/>
        <v>-2163.17</v>
      </c>
      <c r="N3730" s="448">
        <f t="shared" si="117"/>
        <v>-71.89</v>
      </c>
      <c r="O3730" s="461"/>
    </row>
    <row r="3731" s="419" customFormat="1" customHeight="1" spans="1:15">
      <c r="A3731" s="443" t="s">
        <v>8140</v>
      </c>
      <c r="B3731" s="444" t="s">
        <v>8141</v>
      </c>
      <c r="C3731" s="445"/>
      <c r="D3731" s="446" t="s">
        <v>679</v>
      </c>
      <c r="E3731" s="446" t="s">
        <v>672</v>
      </c>
      <c r="F3731" s="446" t="s">
        <v>671</v>
      </c>
      <c r="G3731" s="447">
        <v>3</v>
      </c>
      <c r="H3731" s="448">
        <v>469.02</v>
      </c>
      <c r="I3731" s="447">
        <v>1407.07</v>
      </c>
      <c r="J3731" s="460">
        <v>3</v>
      </c>
      <c r="K3731" s="448">
        <v>131.82</v>
      </c>
      <c r="L3731" s="448">
        <v>395.46</v>
      </c>
      <c r="M3731" s="448">
        <f t="shared" si="116"/>
        <v>-1011.61</v>
      </c>
      <c r="N3731" s="448">
        <f t="shared" si="117"/>
        <v>-71.89</v>
      </c>
      <c r="O3731" s="461"/>
    </row>
    <row r="3732" s="419" customFormat="1" customHeight="1" spans="1:15">
      <c r="A3732" s="443" t="s">
        <v>8142</v>
      </c>
      <c r="B3732" s="444" t="s">
        <v>8143</v>
      </c>
      <c r="C3732" s="445"/>
      <c r="D3732" s="446" t="s">
        <v>679</v>
      </c>
      <c r="E3732" s="446" t="s">
        <v>142</v>
      </c>
      <c r="F3732" s="446" t="s">
        <v>671</v>
      </c>
      <c r="G3732" s="447">
        <v>1</v>
      </c>
      <c r="H3732" s="448">
        <v>200.85</v>
      </c>
      <c r="I3732" s="447">
        <v>200.85</v>
      </c>
      <c r="J3732" s="460">
        <v>1</v>
      </c>
      <c r="K3732" s="448">
        <v>35.19</v>
      </c>
      <c r="L3732" s="448">
        <v>35.19</v>
      </c>
      <c r="M3732" s="448">
        <f t="shared" si="116"/>
        <v>-165.66</v>
      </c>
      <c r="N3732" s="448">
        <f t="shared" si="117"/>
        <v>-82.48</v>
      </c>
      <c r="O3732" s="461"/>
    </row>
    <row r="3733" s="419" customFormat="1" customHeight="1" spans="1:15">
      <c r="A3733" s="443" t="s">
        <v>8144</v>
      </c>
      <c r="B3733" s="444" t="s">
        <v>8145</v>
      </c>
      <c r="C3733" s="445"/>
      <c r="D3733" s="446" t="s">
        <v>703</v>
      </c>
      <c r="E3733" s="446" t="s">
        <v>142</v>
      </c>
      <c r="F3733" s="446" t="s">
        <v>671</v>
      </c>
      <c r="G3733" s="447">
        <v>1</v>
      </c>
      <c r="H3733" s="448">
        <v>5474.14</v>
      </c>
      <c r="I3733" s="447">
        <v>5474.14</v>
      </c>
      <c r="J3733" s="460">
        <v>1</v>
      </c>
      <c r="K3733" s="448">
        <v>959.07</v>
      </c>
      <c r="L3733" s="448">
        <v>959.07</v>
      </c>
      <c r="M3733" s="448">
        <f t="shared" si="116"/>
        <v>-4515.07</v>
      </c>
      <c r="N3733" s="448">
        <f t="shared" si="117"/>
        <v>-82.48</v>
      </c>
      <c r="O3733" s="461"/>
    </row>
    <row r="3734" s="419" customFormat="1" customHeight="1" spans="1:15">
      <c r="A3734" s="443" t="s">
        <v>8146</v>
      </c>
      <c r="B3734" s="444" t="s">
        <v>8147</v>
      </c>
      <c r="C3734" s="445"/>
      <c r="D3734" s="446" t="s">
        <v>3122</v>
      </c>
      <c r="E3734" s="446" t="s">
        <v>672</v>
      </c>
      <c r="F3734" s="446" t="s">
        <v>671</v>
      </c>
      <c r="G3734" s="447">
        <v>3</v>
      </c>
      <c r="H3734" s="448">
        <v>69.03</v>
      </c>
      <c r="I3734" s="447">
        <v>207.08</v>
      </c>
      <c r="J3734" s="460">
        <v>3</v>
      </c>
      <c r="K3734" s="448">
        <v>19.4</v>
      </c>
      <c r="L3734" s="448">
        <v>58.2</v>
      </c>
      <c r="M3734" s="448">
        <f t="shared" si="116"/>
        <v>-148.88</v>
      </c>
      <c r="N3734" s="448">
        <f t="shared" si="117"/>
        <v>-71.89</v>
      </c>
      <c r="O3734" s="461"/>
    </row>
    <row r="3735" s="419" customFormat="1" customHeight="1" spans="1:15">
      <c r="A3735" s="443" t="s">
        <v>8148</v>
      </c>
      <c r="B3735" s="444" t="s">
        <v>8149</v>
      </c>
      <c r="C3735" s="445"/>
      <c r="D3735" s="446" t="s">
        <v>679</v>
      </c>
      <c r="E3735" s="446" t="s">
        <v>142</v>
      </c>
      <c r="F3735" s="446" t="s">
        <v>671</v>
      </c>
      <c r="G3735" s="447">
        <v>1</v>
      </c>
      <c r="H3735" s="448">
        <v>299.15</v>
      </c>
      <c r="I3735" s="447">
        <v>299.15</v>
      </c>
      <c r="J3735" s="460">
        <v>1</v>
      </c>
      <c r="K3735" s="448">
        <v>52.41</v>
      </c>
      <c r="L3735" s="448">
        <v>52.41</v>
      </c>
      <c r="M3735" s="448">
        <f t="shared" si="116"/>
        <v>-246.74</v>
      </c>
      <c r="N3735" s="448">
        <f t="shared" si="117"/>
        <v>-82.48</v>
      </c>
      <c r="O3735" s="461"/>
    </row>
    <row r="3736" s="419" customFormat="1" customHeight="1" spans="1:15">
      <c r="A3736" s="443" t="s">
        <v>8150</v>
      </c>
      <c r="B3736" s="444" t="s">
        <v>8151</v>
      </c>
      <c r="C3736" s="445"/>
      <c r="D3736" s="446" t="s">
        <v>679</v>
      </c>
      <c r="E3736" s="446" t="s">
        <v>142</v>
      </c>
      <c r="F3736" s="446" t="s">
        <v>671</v>
      </c>
      <c r="G3736" s="447">
        <v>2</v>
      </c>
      <c r="H3736" s="448">
        <v>299.15</v>
      </c>
      <c r="I3736" s="447">
        <v>598.29</v>
      </c>
      <c r="J3736" s="460">
        <v>2</v>
      </c>
      <c r="K3736" s="448">
        <v>52.41</v>
      </c>
      <c r="L3736" s="448">
        <v>104.82</v>
      </c>
      <c r="M3736" s="448">
        <f t="shared" si="116"/>
        <v>-493.47</v>
      </c>
      <c r="N3736" s="448">
        <f t="shared" si="117"/>
        <v>-82.48</v>
      </c>
      <c r="O3736" s="461"/>
    </row>
    <row r="3737" s="419" customFormat="1" customHeight="1" spans="1:15">
      <c r="A3737" s="443" t="s">
        <v>8152</v>
      </c>
      <c r="B3737" s="444" t="s">
        <v>8153</v>
      </c>
      <c r="C3737" s="445"/>
      <c r="D3737" s="446" t="s">
        <v>698</v>
      </c>
      <c r="E3737" s="446" t="s">
        <v>142</v>
      </c>
      <c r="F3737" s="446" t="s">
        <v>671</v>
      </c>
      <c r="G3737" s="447">
        <v>2</v>
      </c>
      <c r="H3737" s="448">
        <v>620.69</v>
      </c>
      <c r="I3737" s="447">
        <v>1241.38</v>
      </c>
      <c r="J3737" s="460">
        <v>2</v>
      </c>
      <c r="K3737" s="448">
        <v>108.75</v>
      </c>
      <c r="L3737" s="448">
        <v>217.5</v>
      </c>
      <c r="M3737" s="448">
        <f t="shared" si="116"/>
        <v>-1023.88</v>
      </c>
      <c r="N3737" s="448">
        <f t="shared" si="117"/>
        <v>-82.48</v>
      </c>
      <c r="O3737" s="461"/>
    </row>
    <row r="3738" s="419" customFormat="1" customHeight="1" spans="1:15">
      <c r="A3738" s="443" t="s">
        <v>8154</v>
      </c>
      <c r="B3738" s="444" t="s">
        <v>8155</v>
      </c>
      <c r="C3738" s="445"/>
      <c r="D3738" s="446" t="s">
        <v>677</v>
      </c>
      <c r="E3738" s="446" t="s">
        <v>142</v>
      </c>
      <c r="F3738" s="446" t="s">
        <v>671</v>
      </c>
      <c r="G3738" s="447">
        <v>11</v>
      </c>
      <c r="H3738" s="448">
        <v>94.02</v>
      </c>
      <c r="I3738" s="447">
        <v>1034.19</v>
      </c>
      <c r="J3738" s="460">
        <v>11</v>
      </c>
      <c r="K3738" s="448">
        <v>16.47</v>
      </c>
      <c r="L3738" s="448">
        <v>181.17</v>
      </c>
      <c r="M3738" s="448">
        <f t="shared" si="116"/>
        <v>-853.02</v>
      </c>
      <c r="N3738" s="448">
        <f t="shared" si="117"/>
        <v>-82.48</v>
      </c>
      <c r="O3738" s="461"/>
    </row>
    <row r="3739" s="419" customFormat="1" customHeight="1" spans="1:15">
      <c r="A3739" s="443" t="s">
        <v>8156</v>
      </c>
      <c r="B3739" s="444" t="s">
        <v>8157</v>
      </c>
      <c r="C3739" s="445"/>
      <c r="D3739" s="446" t="s">
        <v>1934</v>
      </c>
      <c r="E3739" s="446" t="s">
        <v>142</v>
      </c>
      <c r="F3739" s="446" t="s">
        <v>671</v>
      </c>
      <c r="G3739" s="447">
        <v>18</v>
      </c>
      <c r="H3739" s="448">
        <v>31.19</v>
      </c>
      <c r="I3739" s="447">
        <v>561.4</v>
      </c>
      <c r="J3739" s="460">
        <v>18</v>
      </c>
      <c r="K3739" s="448">
        <v>1.71</v>
      </c>
      <c r="L3739" s="448">
        <v>30.78</v>
      </c>
      <c r="M3739" s="448">
        <f t="shared" si="116"/>
        <v>-530.62</v>
      </c>
      <c r="N3739" s="448">
        <f t="shared" si="117"/>
        <v>-94.52</v>
      </c>
      <c r="O3739" s="461"/>
    </row>
    <row r="3740" s="419" customFormat="1" customHeight="1" spans="1:15">
      <c r="A3740" s="443" t="s">
        <v>8158</v>
      </c>
      <c r="B3740" s="444" t="s">
        <v>8157</v>
      </c>
      <c r="C3740" s="445"/>
      <c r="D3740" s="446" t="s">
        <v>1934</v>
      </c>
      <c r="E3740" s="446" t="s">
        <v>672</v>
      </c>
      <c r="F3740" s="446" t="s">
        <v>671</v>
      </c>
      <c r="G3740" s="447">
        <v>32</v>
      </c>
      <c r="H3740" s="448">
        <v>33.63</v>
      </c>
      <c r="I3740" s="447">
        <v>1076.1</v>
      </c>
      <c r="J3740" s="460">
        <v>32</v>
      </c>
      <c r="K3740" s="448">
        <v>9.45</v>
      </c>
      <c r="L3740" s="448">
        <v>302.4</v>
      </c>
      <c r="M3740" s="448">
        <f t="shared" si="116"/>
        <v>-773.7</v>
      </c>
      <c r="N3740" s="448">
        <f t="shared" si="117"/>
        <v>-71.9</v>
      </c>
      <c r="O3740" s="461"/>
    </row>
    <row r="3741" s="419" customFormat="1" customHeight="1" spans="1:15">
      <c r="A3741" s="443" t="s">
        <v>8159</v>
      </c>
      <c r="B3741" s="444" t="s">
        <v>8160</v>
      </c>
      <c r="C3741" s="445"/>
      <c r="D3741" s="446" t="s">
        <v>679</v>
      </c>
      <c r="E3741" s="446" t="s">
        <v>142</v>
      </c>
      <c r="F3741" s="446" t="s">
        <v>671</v>
      </c>
      <c r="G3741" s="447">
        <v>4</v>
      </c>
      <c r="H3741" s="448">
        <v>81.17</v>
      </c>
      <c r="I3741" s="447">
        <v>324.67</v>
      </c>
      <c r="J3741" s="460">
        <v>4</v>
      </c>
      <c r="K3741" s="448">
        <v>4.44</v>
      </c>
      <c r="L3741" s="448">
        <v>17.76</v>
      </c>
      <c r="M3741" s="448">
        <f t="shared" si="116"/>
        <v>-306.91</v>
      </c>
      <c r="N3741" s="448">
        <f t="shared" si="117"/>
        <v>-94.53</v>
      </c>
      <c r="O3741" s="461"/>
    </row>
    <row r="3742" s="419" customFormat="1" customHeight="1" spans="1:15">
      <c r="A3742" s="443" t="s">
        <v>8161</v>
      </c>
      <c r="B3742" s="444" t="s">
        <v>8162</v>
      </c>
      <c r="C3742" s="445"/>
      <c r="D3742" s="446" t="s">
        <v>679</v>
      </c>
      <c r="E3742" s="446" t="s">
        <v>672</v>
      </c>
      <c r="F3742" s="446" t="s">
        <v>671</v>
      </c>
      <c r="G3742" s="447">
        <v>3</v>
      </c>
      <c r="H3742" s="448">
        <v>1752.21</v>
      </c>
      <c r="I3742" s="447">
        <v>5256.64</v>
      </c>
      <c r="J3742" s="460">
        <v>3</v>
      </c>
      <c r="K3742" s="448">
        <v>492.48</v>
      </c>
      <c r="L3742" s="448">
        <v>1477.44</v>
      </c>
      <c r="M3742" s="448">
        <f t="shared" si="116"/>
        <v>-3779.2</v>
      </c>
      <c r="N3742" s="448">
        <f t="shared" si="117"/>
        <v>-71.89</v>
      </c>
      <c r="O3742" s="461"/>
    </row>
    <row r="3743" s="419" customFormat="1" customHeight="1" spans="1:15">
      <c r="A3743" s="443" t="s">
        <v>8163</v>
      </c>
      <c r="B3743" s="444" t="s">
        <v>8164</v>
      </c>
      <c r="C3743" s="445"/>
      <c r="D3743" s="446" t="s">
        <v>679</v>
      </c>
      <c r="E3743" s="446" t="s">
        <v>142</v>
      </c>
      <c r="F3743" s="446" t="s">
        <v>671</v>
      </c>
      <c r="G3743" s="447">
        <v>8</v>
      </c>
      <c r="H3743" s="448">
        <v>666.67</v>
      </c>
      <c r="I3743" s="447">
        <v>5333.33</v>
      </c>
      <c r="J3743" s="460">
        <v>8</v>
      </c>
      <c r="K3743" s="448">
        <v>116.8</v>
      </c>
      <c r="L3743" s="448">
        <v>934.4</v>
      </c>
      <c r="M3743" s="448">
        <f t="shared" si="116"/>
        <v>-4398.93</v>
      </c>
      <c r="N3743" s="448">
        <f t="shared" si="117"/>
        <v>-82.48</v>
      </c>
      <c r="O3743" s="461"/>
    </row>
    <row r="3744" s="419" customFormat="1" customHeight="1" spans="1:15">
      <c r="A3744" s="443" t="s">
        <v>8165</v>
      </c>
      <c r="B3744" s="444" t="s">
        <v>8166</v>
      </c>
      <c r="C3744" s="445"/>
      <c r="D3744" s="446" t="s">
        <v>679</v>
      </c>
      <c r="E3744" s="446" t="s">
        <v>142</v>
      </c>
      <c r="F3744" s="446" t="s">
        <v>671</v>
      </c>
      <c r="G3744" s="447">
        <v>2</v>
      </c>
      <c r="H3744" s="448">
        <v>1238.82</v>
      </c>
      <c r="I3744" s="447">
        <v>2477.63</v>
      </c>
      <c r="J3744" s="460">
        <v>2</v>
      </c>
      <c r="K3744" s="448">
        <v>217.04</v>
      </c>
      <c r="L3744" s="448">
        <v>434.08</v>
      </c>
      <c r="M3744" s="448">
        <f t="shared" si="116"/>
        <v>-2043.55</v>
      </c>
      <c r="N3744" s="448">
        <f t="shared" si="117"/>
        <v>-82.48</v>
      </c>
      <c r="O3744" s="461"/>
    </row>
    <row r="3745" s="419" customFormat="1" customHeight="1" spans="1:15">
      <c r="A3745" s="443" t="s">
        <v>8167</v>
      </c>
      <c r="B3745" s="444" t="s">
        <v>8168</v>
      </c>
      <c r="C3745" s="445"/>
      <c r="D3745" s="446" t="s">
        <v>679</v>
      </c>
      <c r="E3745" s="446" t="s">
        <v>142</v>
      </c>
      <c r="F3745" s="446" t="s">
        <v>671</v>
      </c>
      <c r="G3745" s="447">
        <v>5</v>
      </c>
      <c r="H3745" s="448">
        <v>344.83</v>
      </c>
      <c r="I3745" s="447">
        <v>1724.13</v>
      </c>
      <c r="J3745" s="460">
        <v>5</v>
      </c>
      <c r="K3745" s="448">
        <v>60.41</v>
      </c>
      <c r="L3745" s="448">
        <v>302.05</v>
      </c>
      <c r="M3745" s="448">
        <f t="shared" si="116"/>
        <v>-1422.08</v>
      </c>
      <c r="N3745" s="448">
        <f t="shared" si="117"/>
        <v>-82.48</v>
      </c>
      <c r="O3745" s="461"/>
    </row>
    <row r="3746" s="419" customFormat="1" customHeight="1" spans="1:15">
      <c r="A3746" s="443" t="s">
        <v>8169</v>
      </c>
      <c r="B3746" s="444" t="s">
        <v>8170</v>
      </c>
      <c r="C3746" s="445"/>
      <c r="D3746" s="446" t="s">
        <v>679</v>
      </c>
      <c r="E3746" s="446" t="s">
        <v>142</v>
      </c>
      <c r="F3746" s="446" t="s">
        <v>671</v>
      </c>
      <c r="G3746" s="447">
        <v>1</v>
      </c>
      <c r="H3746" s="448">
        <v>324.58</v>
      </c>
      <c r="I3746" s="447">
        <v>324.58</v>
      </c>
      <c r="J3746" s="460">
        <v>1</v>
      </c>
      <c r="K3746" s="448">
        <v>56.87</v>
      </c>
      <c r="L3746" s="448">
        <v>56.87</v>
      </c>
      <c r="M3746" s="448">
        <f t="shared" si="116"/>
        <v>-267.71</v>
      </c>
      <c r="N3746" s="448">
        <f t="shared" si="117"/>
        <v>-82.48</v>
      </c>
      <c r="O3746" s="461"/>
    </row>
    <row r="3747" s="419" customFormat="1" customHeight="1" spans="1:15">
      <c r="A3747" s="443" t="s">
        <v>8171</v>
      </c>
      <c r="B3747" s="444" t="s">
        <v>8172</v>
      </c>
      <c r="C3747" s="445"/>
      <c r="D3747" s="446" t="s">
        <v>703</v>
      </c>
      <c r="E3747" s="446" t="s">
        <v>142</v>
      </c>
      <c r="F3747" s="446" t="s">
        <v>671</v>
      </c>
      <c r="G3747" s="447">
        <v>2</v>
      </c>
      <c r="H3747" s="448">
        <v>461.54</v>
      </c>
      <c r="I3747" s="447">
        <v>923.08</v>
      </c>
      <c r="J3747" s="460">
        <v>2</v>
      </c>
      <c r="K3747" s="448">
        <v>80.86</v>
      </c>
      <c r="L3747" s="448">
        <v>161.72</v>
      </c>
      <c r="M3747" s="448">
        <f t="shared" si="116"/>
        <v>-761.36</v>
      </c>
      <c r="N3747" s="448">
        <f t="shared" si="117"/>
        <v>-82.48</v>
      </c>
      <c r="O3747" s="461"/>
    </row>
    <row r="3748" s="419" customFormat="1" customHeight="1" spans="1:15">
      <c r="A3748" s="443" t="s">
        <v>8173</v>
      </c>
      <c r="B3748" s="444" t="s">
        <v>8174</v>
      </c>
      <c r="C3748" s="445"/>
      <c r="D3748" s="446" t="s">
        <v>1934</v>
      </c>
      <c r="E3748" s="446" t="s">
        <v>142</v>
      </c>
      <c r="F3748" s="446" t="s">
        <v>671</v>
      </c>
      <c r="G3748" s="447">
        <v>345</v>
      </c>
      <c r="H3748" s="448">
        <v>4.07</v>
      </c>
      <c r="I3748" s="447">
        <v>1403.36</v>
      </c>
      <c r="J3748" s="460">
        <v>345</v>
      </c>
      <c r="K3748" s="448">
        <v>0.71</v>
      </c>
      <c r="L3748" s="448">
        <v>244.95</v>
      </c>
      <c r="M3748" s="448">
        <f t="shared" si="116"/>
        <v>-1158.41</v>
      </c>
      <c r="N3748" s="448">
        <f t="shared" si="117"/>
        <v>-82.55</v>
      </c>
      <c r="O3748" s="461"/>
    </row>
    <row r="3749" s="419" customFormat="1" customHeight="1" spans="1:15">
      <c r="A3749" s="443" t="s">
        <v>8175</v>
      </c>
      <c r="B3749" s="444" t="s">
        <v>8176</v>
      </c>
      <c r="C3749" s="445"/>
      <c r="D3749" s="446" t="s">
        <v>684</v>
      </c>
      <c r="E3749" s="446" t="s">
        <v>142</v>
      </c>
      <c r="F3749" s="446" t="s">
        <v>671</v>
      </c>
      <c r="G3749" s="447">
        <v>1</v>
      </c>
      <c r="H3749" s="448">
        <v>615.04</v>
      </c>
      <c r="I3749" s="447">
        <v>615.04</v>
      </c>
      <c r="J3749" s="460">
        <v>1</v>
      </c>
      <c r="K3749" s="448">
        <v>107.76</v>
      </c>
      <c r="L3749" s="448">
        <v>107.76</v>
      </c>
      <c r="M3749" s="448">
        <f t="shared" si="116"/>
        <v>-507.28</v>
      </c>
      <c r="N3749" s="448">
        <f t="shared" si="117"/>
        <v>-82.48</v>
      </c>
      <c r="O3749" s="461"/>
    </row>
    <row r="3750" s="419" customFormat="1" customHeight="1" spans="1:15">
      <c r="A3750" s="443" t="s">
        <v>8177</v>
      </c>
      <c r="B3750" s="444" t="s">
        <v>8178</v>
      </c>
      <c r="C3750" s="445"/>
      <c r="D3750" s="446" t="s">
        <v>684</v>
      </c>
      <c r="E3750" s="446" t="s">
        <v>142</v>
      </c>
      <c r="F3750" s="446" t="s">
        <v>671</v>
      </c>
      <c r="G3750" s="447">
        <v>1</v>
      </c>
      <c r="H3750" s="448">
        <v>393.16</v>
      </c>
      <c r="I3750" s="447">
        <v>393.16</v>
      </c>
      <c r="J3750" s="460">
        <v>1</v>
      </c>
      <c r="K3750" s="448">
        <v>68.88</v>
      </c>
      <c r="L3750" s="448">
        <v>68.88</v>
      </c>
      <c r="M3750" s="448">
        <f t="shared" si="116"/>
        <v>-324.28</v>
      </c>
      <c r="N3750" s="448">
        <f t="shared" si="117"/>
        <v>-82.48</v>
      </c>
      <c r="O3750" s="461"/>
    </row>
    <row r="3751" s="419" customFormat="1" customHeight="1" spans="1:15">
      <c r="A3751" s="443" t="s">
        <v>8179</v>
      </c>
      <c r="B3751" s="444" t="s">
        <v>8180</v>
      </c>
      <c r="C3751" s="445"/>
      <c r="D3751" s="446" t="s">
        <v>698</v>
      </c>
      <c r="E3751" s="446" t="s">
        <v>672</v>
      </c>
      <c r="F3751" s="446" t="s">
        <v>671</v>
      </c>
      <c r="G3751" s="447">
        <v>2</v>
      </c>
      <c r="H3751" s="448">
        <v>548.68</v>
      </c>
      <c r="I3751" s="447">
        <v>1097.35</v>
      </c>
      <c r="J3751" s="460">
        <v>2</v>
      </c>
      <c r="K3751" s="448">
        <v>154.21</v>
      </c>
      <c r="L3751" s="448">
        <v>308.42</v>
      </c>
      <c r="M3751" s="448">
        <f t="shared" si="116"/>
        <v>-788.93</v>
      </c>
      <c r="N3751" s="448">
        <f t="shared" si="117"/>
        <v>-71.89</v>
      </c>
      <c r="O3751" s="461"/>
    </row>
    <row r="3752" s="419" customFormat="1" customHeight="1" spans="1:15">
      <c r="A3752" s="443" t="s">
        <v>8181</v>
      </c>
      <c r="B3752" s="444" t="s">
        <v>8182</v>
      </c>
      <c r="C3752" s="445"/>
      <c r="D3752" s="446" t="s">
        <v>2985</v>
      </c>
      <c r="E3752" s="446" t="s">
        <v>142</v>
      </c>
      <c r="F3752" s="446" t="s">
        <v>671</v>
      </c>
      <c r="G3752" s="447">
        <v>2</v>
      </c>
      <c r="H3752" s="448">
        <v>4822.17</v>
      </c>
      <c r="I3752" s="447">
        <v>9644.34</v>
      </c>
      <c r="J3752" s="460">
        <v>2</v>
      </c>
      <c r="K3752" s="448">
        <v>844.84</v>
      </c>
      <c r="L3752" s="448">
        <v>1689.68</v>
      </c>
      <c r="M3752" s="448">
        <f t="shared" si="116"/>
        <v>-7954.66</v>
      </c>
      <c r="N3752" s="448">
        <f t="shared" si="117"/>
        <v>-82.48</v>
      </c>
      <c r="O3752" s="461"/>
    </row>
    <row r="3753" s="419" customFormat="1" customHeight="1" spans="1:15">
      <c r="A3753" s="443" t="s">
        <v>8183</v>
      </c>
      <c r="B3753" s="444" t="s">
        <v>8184</v>
      </c>
      <c r="C3753" s="445"/>
      <c r="D3753" s="446" t="s">
        <v>679</v>
      </c>
      <c r="E3753" s="446" t="s">
        <v>142</v>
      </c>
      <c r="F3753" s="446" t="s">
        <v>671</v>
      </c>
      <c r="G3753" s="447">
        <v>3</v>
      </c>
      <c r="H3753" s="448">
        <v>17.09</v>
      </c>
      <c r="I3753" s="447">
        <v>51.28</v>
      </c>
      <c r="J3753" s="460">
        <v>3</v>
      </c>
      <c r="K3753" s="448">
        <v>0.94</v>
      </c>
      <c r="L3753" s="448">
        <v>2.82</v>
      </c>
      <c r="M3753" s="448">
        <f t="shared" si="116"/>
        <v>-48.46</v>
      </c>
      <c r="N3753" s="448">
        <f t="shared" si="117"/>
        <v>-94.5</v>
      </c>
      <c r="O3753" s="461"/>
    </row>
    <row r="3754" s="419" customFormat="1" customHeight="1" spans="1:15">
      <c r="A3754" s="443" t="s">
        <v>8185</v>
      </c>
      <c r="B3754" s="444" t="s">
        <v>8186</v>
      </c>
      <c r="C3754" s="445"/>
      <c r="D3754" s="446" t="s">
        <v>679</v>
      </c>
      <c r="E3754" s="446" t="s">
        <v>672</v>
      </c>
      <c r="F3754" s="446" t="s">
        <v>671</v>
      </c>
      <c r="G3754" s="447">
        <v>90</v>
      </c>
      <c r="H3754" s="448">
        <v>7.08</v>
      </c>
      <c r="I3754" s="447">
        <v>637.16</v>
      </c>
      <c r="J3754" s="460">
        <v>90</v>
      </c>
      <c r="K3754" s="448">
        <v>1.99</v>
      </c>
      <c r="L3754" s="448">
        <v>179.1</v>
      </c>
      <c r="M3754" s="448">
        <f t="shared" si="116"/>
        <v>-458.06</v>
      </c>
      <c r="N3754" s="448">
        <f t="shared" si="117"/>
        <v>-71.89</v>
      </c>
      <c r="O3754" s="461"/>
    </row>
    <row r="3755" s="419" customFormat="1" customHeight="1" spans="1:15">
      <c r="A3755" s="443" t="s">
        <v>8187</v>
      </c>
      <c r="B3755" s="444" t="s">
        <v>8188</v>
      </c>
      <c r="C3755" s="445"/>
      <c r="D3755" s="446" t="s">
        <v>2996</v>
      </c>
      <c r="E3755" s="446" t="s">
        <v>142</v>
      </c>
      <c r="F3755" s="446" t="s">
        <v>671</v>
      </c>
      <c r="G3755" s="447">
        <v>10</v>
      </c>
      <c r="H3755" s="448">
        <v>38.05</v>
      </c>
      <c r="I3755" s="447">
        <v>380.53</v>
      </c>
      <c r="J3755" s="460">
        <v>10</v>
      </c>
      <c r="K3755" s="448">
        <v>2.08</v>
      </c>
      <c r="L3755" s="448">
        <v>20.8</v>
      </c>
      <c r="M3755" s="448">
        <f t="shared" si="116"/>
        <v>-359.73</v>
      </c>
      <c r="N3755" s="448">
        <f t="shared" si="117"/>
        <v>-94.53</v>
      </c>
      <c r="O3755" s="461"/>
    </row>
    <row r="3756" s="419" customFormat="1" customHeight="1" spans="1:15">
      <c r="A3756" s="443" t="s">
        <v>8189</v>
      </c>
      <c r="B3756" s="444" t="s">
        <v>8190</v>
      </c>
      <c r="C3756" s="445"/>
      <c r="D3756" s="446" t="s">
        <v>679</v>
      </c>
      <c r="E3756" s="446" t="s">
        <v>142</v>
      </c>
      <c r="F3756" s="446" t="s">
        <v>671</v>
      </c>
      <c r="G3756" s="447">
        <v>6</v>
      </c>
      <c r="H3756" s="448">
        <v>14.82</v>
      </c>
      <c r="I3756" s="447">
        <v>88.89</v>
      </c>
      <c r="J3756" s="460">
        <v>6</v>
      </c>
      <c r="K3756" s="448">
        <v>2.6</v>
      </c>
      <c r="L3756" s="448">
        <v>15.6</v>
      </c>
      <c r="M3756" s="448">
        <f t="shared" si="116"/>
        <v>-73.29</v>
      </c>
      <c r="N3756" s="448">
        <f t="shared" si="117"/>
        <v>-82.45</v>
      </c>
      <c r="O3756" s="461"/>
    </row>
    <row r="3757" s="419" customFormat="1" customHeight="1" spans="1:15">
      <c r="A3757" s="443" t="s">
        <v>8191</v>
      </c>
      <c r="B3757" s="444" t="s">
        <v>8192</v>
      </c>
      <c r="C3757" s="445"/>
      <c r="D3757" s="446" t="s">
        <v>679</v>
      </c>
      <c r="E3757" s="446" t="s">
        <v>672</v>
      </c>
      <c r="F3757" s="446" t="s">
        <v>671</v>
      </c>
      <c r="G3757" s="447">
        <v>15</v>
      </c>
      <c r="H3757" s="448">
        <v>18.4</v>
      </c>
      <c r="I3757" s="447">
        <v>275.93</v>
      </c>
      <c r="J3757" s="460">
        <v>15</v>
      </c>
      <c r="K3757" s="448">
        <v>5.17</v>
      </c>
      <c r="L3757" s="448">
        <v>77.55</v>
      </c>
      <c r="M3757" s="448">
        <f t="shared" si="116"/>
        <v>-198.38</v>
      </c>
      <c r="N3757" s="448">
        <f t="shared" si="117"/>
        <v>-71.9</v>
      </c>
      <c r="O3757" s="461"/>
    </row>
    <row r="3758" s="419" customFormat="1" customHeight="1" spans="1:15">
      <c r="A3758" s="443" t="s">
        <v>8193</v>
      </c>
      <c r="B3758" s="444" t="s">
        <v>8194</v>
      </c>
      <c r="C3758" s="445"/>
      <c r="D3758" s="446" t="s">
        <v>679</v>
      </c>
      <c r="E3758" s="446" t="s">
        <v>142</v>
      </c>
      <c r="F3758" s="446" t="s">
        <v>671</v>
      </c>
      <c r="G3758" s="447">
        <v>5</v>
      </c>
      <c r="H3758" s="448">
        <v>163</v>
      </c>
      <c r="I3758" s="447">
        <v>815</v>
      </c>
      <c r="J3758" s="460">
        <v>5</v>
      </c>
      <c r="K3758" s="448">
        <v>28.56</v>
      </c>
      <c r="L3758" s="448">
        <v>142.8</v>
      </c>
      <c r="M3758" s="448">
        <f t="shared" si="116"/>
        <v>-672.2</v>
      </c>
      <c r="N3758" s="448">
        <f t="shared" si="117"/>
        <v>-82.48</v>
      </c>
      <c r="O3758" s="461"/>
    </row>
    <row r="3759" s="419" customFormat="1" customHeight="1" spans="1:15">
      <c r="A3759" s="443" t="s">
        <v>8195</v>
      </c>
      <c r="B3759" s="444" t="s">
        <v>8196</v>
      </c>
      <c r="C3759" s="445"/>
      <c r="D3759" s="446" t="s">
        <v>703</v>
      </c>
      <c r="E3759" s="446" t="s">
        <v>142</v>
      </c>
      <c r="F3759" s="446" t="s">
        <v>671</v>
      </c>
      <c r="G3759" s="447">
        <v>4</v>
      </c>
      <c r="H3759" s="448">
        <v>22.22</v>
      </c>
      <c r="I3759" s="447">
        <v>88.89</v>
      </c>
      <c r="J3759" s="460">
        <v>4</v>
      </c>
      <c r="K3759" s="448">
        <v>3.89</v>
      </c>
      <c r="L3759" s="448">
        <v>15.56</v>
      </c>
      <c r="M3759" s="448">
        <f t="shared" si="116"/>
        <v>-73.33</v>
      </c>
      <c r="N3759" s="448">
        <f t="shared" si="117"/>
        <v>-82.5</v>
      </c>
      <c r="O3759" s="461"/>
    </row>
    <row r="3760" s="419" customFormat="1" customHeight="1" spans="1:15">
      <c r="A3760" s="443" t="s">
        <v>8197</v>
      </c>
      <c r="B3760" s="444" t="s">
        <v>8198</v>
      </c>
      <c r="C3760" s="445"/>
      <c r="D3760" s="446" t="s">
        <v>679</v>
      </c>
      <c r="E3760" s="446" t="s">
        <v>672</v>
      </c>
      <c r="F3760" s="446" t="s">
        <v>671</v>
      </c>
      <c r="G3760" s="447">
        <v>9</v>
      </c>
      <c r="H3760" s="448">
        <v>48.67</v>
      </c>
      <c r="I3760" s="447">
        <v>438.05</v>
      </c>
      <c r="J3760" s="460">
        <v>9</v>
      </c>
      <c r="K3760" s="448">
        <v>13.68</v>
      </c>
      <c r="L3760" s="448">
        <v>123.12</v>
      </c>
      <c r="M3760" s="448">
        <f t="shared" si="116"/>
        <v>-314.93</v>
      </c>
      <c r="N3760" s="448">
        <f t="shared" si="117"/>
        <v>-71.89</v>
      </c>
      <c r="O3760" s="461"/>
    </row>
    <row r="3761" s="419" customFormat="1" customHeight="1" spans="1:15">
      <c r="A3761" s="443" t="s">
        <v>8199</v>
      </c>
      <c r="B3761" s="444" t="s">
        <v>8200</v>
      </c>
      <c r="C3761" s="445"/>
      <c r="D3761" s="446" t="s">
        <v>703</v>
      </c>
      <c r="E3761" s="446" t="s">
        <v>142</v>
      </c>
      <c r="F3761" s="446" t="s">
        <v>671</v>
      </c>
      <c r="G3761" s="447">
        <v>1</v>
      </c>
      <c r="H3761" s="448">
        <v>384.61</v>
      </c>
      <c r="I3761" s="447">
        <v>384.61</v>
      </c>
      <c r="J3761" s="460">
        <v>1</v>
      </c>
      <c r="K3761" s="448">
        <v>21.06</v>
      </c>
      <c r="L3761" s="448">
        <v>21.06</v>
      </c>
      <c r="M3761" s="448">
        <f t="shared" si="116"/>
        <v>-363.55</v>
      </c>
      <c r="N3761" s="448">
        <f t="shared" si="117"/>
        <v>-94.52</v>
      </c>
      <c r="O3761" s="461"/>
    </row>
    <row r="3762" s="419" customFormat="1" customHeight="1" spans="1:15">
      <c r="A3762" s="443" t="s">
        <v>8201</v>
      </c>
      <c r="B3762" s="444" t="s">
        <v>8202</v>
      </c>
      <c r="C3762" s="445"/>
      <c r="D3762" s="446" t="s">
        <v>703</v>
      </c>
      <c r="E3762" s="446" t="s">
        <v>672</v>
      </c>
      <c r="F3762" s="446" t="s">
        <v>671</v>
      </c>
      <c r="G3762" s="447">
        <v>1</v>
      </c>
      <c r="H3762" s="448">
        <v>1334.99</v>
      </c>
      <c r="I3762" s="447">
        <v>1334.99</v>
      </c>
      <c r="J3762" s="460">
        <v>1</v>
      </c>
      <c r="K3762" s="448">
        <v>375.21</v>
      </c>
      <c r="L3762" s="448">
        <v>375.21</v>
      </c>
      <c r="M3762" s="448">
        <f t="shared" si="116"/>
        <v>-959.78</v>
      </c>
      <c r="N3762" s="448">
        <f t="shared" si="117"/>
        <v>-71.89</v>
      </c>
      <c r="O3762" s="461"/>
    </row>
    <row r="3763" s="419" customFormat="1" customHeight="1" spans="1:15">
      <c r="A3763" s="443" t="s">
        <v>8203</v>
      </c>
      <c r="B3763" s="444" t="s">
        <v>8204</v>
      </c>
      <c r="C3763" s="445"/>
      <c r="D3763" s="446" t="s">
        <v>679</v>
      </c>
      <c r="E3763" s="446" t="s">
        <v>142</v>
      </c>
      <c r="F3763" s="446" t="s">
        <v>671</v>
      </c>
      <c r="G3763" s="447">
        <v>2</v>
      </c>
      <c r="H3763" s="448">
        <v>181.04</v>
      </c>
      <c r="I3763" s="447">
        <v>362.07</v>
      </c>
      <c r="J3763" s="460">
        <v>2</v>
      </c>
      <c r="K3763" s="448">
        <v>31.72</v>
      </c>
      <c r="L3763" s="448">
        <v>63.44</v>
      </c>
      <c r="M3763" s="448">
        <f t="shared" si="116"/>
        <v>-298.63</v>
      </c>
      <c r="N3763" s="448">
        <f t="shared" si="117"/>
        <v>-82.48</v>
      </c>
      <c r="O3763" s="461"/>
    </row>
    <row r="3764" s="419" customFormat="1" customHeight="1" spans="1:15">
      <c r="A3764" s="443" t="s">
        <v>8205</v>
      </c>
      <c r="B3764" s="444" t="s">
        <v>8206</v>
      </c>
      <c r="C3764" s="445"/>
      <c r="D3764" s="446" t="s">
        <v>703</v>
      </c>
      <c r="E3764" s="446" t="s">
        <v>672</v>
      </c>
      <c r="F3764" s="446" t="s">
        <v>671</v>
      </c>
      <c r="G3764" s="447">
        <v>2</v>
      </c>
      <c r="H3764" s="448">
        <v>1665.58</v>
      </c>
      <c r="I3764" s="447">
        <v>3331.16</v>
      </c>
      <c r="J3764" s="460">
        <v>2</v>
      </c>
      <c r="K3764" s="448">
        <v>468.13</v>
      </c>
      <c r="L3764" s="448">
        <v>936.26</v>
      </c>
      <c r="M3764" s="448">
        <f t="shared" si="116"/>
        <v>-2394.9</v>
      </c>
      <c r="N3764" s="448">
        <f t="shared" si="117"/>
        <v>-71.89</v>
      </c>
      <c r="O3764" s="461"/>
    </row>
    <row r="3765" s="419" customFormat="1" customHeight="1" spans="1:15">
      <c r="A3765" s="443" t="s">
        <v>8207</v>
      </c>
      <c r="B3765" s="444" t="s">
        <v>8208</v>
      </c>
      <c r="C3765" s="445"/>
      <c r="D3765" s="446" t="s">
        <v>2985</v>
      </c>
      <c r="E3765" s="446" t="s">
        <v>672</v>
      </c>
      <c r="F3765" s="446" t="s">
        <v>671</v>
      </c>
      <c r="G3765" s="447">
        <v>1</v>
      </c>
      <c r="H3765" s="448">
        <v>3097.34</v>
      </c>
      <c r="I3765" s="447">
        <v>3097.34</v>
      </c>
      <c r="J3765" s="460">
        <v>1</v>
      </c>
      <c r="K3765" s="448">
        <v>870.54</v>
      </c>
      <c r="L3765" s="448">
        <v>870.54</v>
      </c>
      <c r="M3765" s="448">
        <f t="shared" si="116"/>
        <v>-2226.8</v>
      </c>
      <c r="N3765" s="448">
        <f t="shared" si="117"/>
        <v>-71.89</v>
      </c>
      <c r="O3765" s="461"/>
    </row>
    <row r="3766" s="419" customFormat="1" customHeight="1" spans="1:15">
      <c r="A3766" s="443" t="s">
        <v>8209</v>
      </c>
      <c r="B3766" s="444" t="s">
        <v>8210</v>
      </c>
      <c r="C3766" s="445"/>
      <c r="D3766" s="446" t="s">
        <v>679</v>
      </c>
      <c r="E3766" s="446" t="s">
        <v>142</v>
      </c>
      <c r="F3766" s="446" t="s">
        <v>671</v>
      </c>
      <c r="G3766" s="447">
        <v>4</v>
      </c>
      <c r="H3766" s="448">
        <v>56.18</v>
      </c>
      <c r="I3766" s="447">
        <v>224.73</v>
      </c>
      <c r="J3766" s="460">
        <v>4</v>
      </c>
      <c r="K3766" s="448">
        <v>9.84</v>
      </c>
      <c r="L3766" s="448">
        <v>39.36</v>
      </c>
      <c r="M3766" s="448">
        <f t="shared" si="116"/>
        <v>-185.37</v>
      </c>
      <c r="N3766" s="448">
        <f t="shared" si="117"/>
        <v>-82.49</v>
      </c>
      <c r="O3766" s="461"/>
    </row>
    <row r="3767" s="419" customFormat="1" customHeight="1" spans="1:15">
      <c r="A3767" s="443" t="s">
        <v>8211</v>
      </c>
      <c r="B3767" s="444" t="s">
        <v>8212</v>
      </c>
      <c r="C3767" s="445"/>
      <c r="D3767" s="446" t="s">
        <v>679</v>
      </c>
      <c r="E3767" s="446" t="s">
        <v>142</v>
      </c>
      <c r="F3767" s="446" t="s">
        <v>671</v>
      </c>
      <c r="G3767" s="447">
        <v>1</v>
      </c>
      <c r="H3767" s="448">
        <v>1398.23</v>
      </c>
      <c r="I3767" s="447">
        <v>1398.23</v>
      </c>
      <c r="J3767" s="460">
        <v>1</v>
      </c>
      <c r="K3767" s="448">
        <v>244.97</v>
      </c>
      <c r="L3767" s="448">
        <v>244.97</v>
      </c>
      <c r="M3767" s="448">
        <f t="shared" si="116"/>
        <v>-1153.26</v>
      </c>
      <c r="N3767" s="448">
        <f t="shared" si="117"/>
        <v>-82.48</v>
      </c>
      <c r="O3767" s="461"/>
    </row>
    <row r="3768" s="419" customFormat="1" customHeight="1" spans="1:15">
      <c r="A3768" s="443" t="s">
        <v>8213</v>
      </c>
      <c r="B3768" s="444" t="s">
        <v>8214</v>
      </c>
      <c r="C3768" s="445"/>
      <c r="D3768" s="446" t="s">
        <v>2985</v>
      </c>
      <c r="E3768" s="446" t="s">
        <v>142</v>
      </c>
      <c r="F3768" s="446" t="s">
        <v>671</v>
      </c>
      <c r="G3768" s="447">
        <v>1</v>
      </c>
      <c r="H3768" s="448">
        <v>602.56</v>
      </c>
      <c r="I3768" s="447">
        <v>602.56</v>
      </c>
      <c r="J3768" s="460">
        <v>1</v>
      </c>
      <c r="K3768" s="448">
        <v>105.57</v>
      </c>
      <c r="L3768" s="448">
        <v>105.57</v>
      </c>
      <c r="M3768" s="448">
        <f t="shared" si="116"/>
        <v>-496.99</v>
      </c>
      <c r="N3768" s="448">
        <f t="shared" si="117"/>
        <v>-82.48</v>
      </c>
      <c r="O3768" s="461"/>
    </row>
    <row r="3769" s="419" customFormat="1" customHeight="1" spans="1:15">
      <c r="A3769" s="443" t="s">
        <v>8215</v>
      </c>
      <c r="B3769" s="444" t="s">
        <v>8216</v>
      </c>
      <c r="C3769" s="445"/>
      <c r="D3769" s="446" t="s">
        <v>2996</v>
      </c>
      <c r="E3769" s="446" t="s">
        <v>142</v>
      </c>
      <c r="F3769" s="446" t="s">
        <v>671</v>
      </c>
      <c r="G3769" s="447">
        <v>145</v>
      </c>
      <c r="H3769" s="448">
        <v>24.79</v>
      </c>
      <c r="I3769" s="447">
        <v>3594.01</v>
      </c>
      <c r="J3769" s="460">
        <v>145</v>
      </c>
      <c r="K3769" s="448">
        <v>4.34</v>
      </c>
      <c r="L3769" s="448">
        <v>629.3</v>
      </c>
      <c r="M3769" s="448">
        <f t="shared" si="116"/>
        <v>-2964.71</v>
      </c>
      <c r="N3769" s="448">
        <f t="shared" si="117"/>
        <v>-82.49</v>
      </c>
      <c r="O3769" s="461"/>
    </row>
    <row r="3770" s="419" customFormat="1" customHeight="1" spans="1:15">
      <c r="A3770" s="443" t="s">
        <v>8217</v>
      </c>
      <c r="B3770" s="444" t="s">
        <v>8218</v>
      </c>
      <c r="C3770" s="445"/>
      <c r="D3770" s="446" t="s">
        <v>703</v>
      </c>
      <c r="E3770" s="446" t="s">
        <v>142</v>
      </c>
      <c r="F3770" s="446" t="s">
        <v>671</v>
      </c>
      <c r="G3770" s="447">
        <v>1</v>
      </c>
      <c r="H3770" s="448">
        <v>146.02</v>
      </c>
      <c r="I3770" s="447">
        <v>146.02</v>
      </c>
      <c r="J3770" s="460">
        <v>1</v>
      </c>
      <c r="K3770" s="448">
        <v>25.58</v>
      </c>
      <c r="L3770" s="448">
        <v>25.58</v>
      </c>
      <c r="M3770" s="448">
        <f t="shared" si="116"/>
        <v>-120.44</v>
      </c>
      <c r="N3770" s="448">
        <f t="shared" si="117"/>
        <v>-82.48</v>
      </c>
      <c r="O3770" s="461"/>
    </row>
    <row r="3771" s="419" customFormat="1" customHeight="1" spans="1:15">
      <c r="A3771" s="443" t="s">
        <v>8219</v>
      </c>
      <c r="B3771" s="444" t="s">
        <v>8220</v>
      </c>
      <c r="C3771" s="445"/>
      <c r="D3771" s="446" t="s">
        <v>2985</v>
      </c>
      <c r="E3771" s="446" t="s">
        <v>672</v>
      </c>
      <c r="F3771" s="446" t="s">
        <v>671</v>
      </c>
      <c r="G3771" s="447">
        <v>1</v>
      </c>
      <c r="H3771" s="448">
        <v>185.84</v>
      </c>
      <c r="I3771" s="447">
        <v>185.84</v>
      </c>
      <c r="J3771" s="460">
        <v>1</v>
      </c>
      <c r="K3771" s="448">
        <v>52.23</v>
      </c>
      <c r="L3771" s="448">
        <v>52.23</v>
      </c>
      <c r="M3771" s="448">
        <f t="shared" si="116"/>
        <v>-133.61</v>
      </c>
      <c r="N3771" s="448">
        <f t="shared" si="117"/>
        <v>-71.9</v>
      </c>
      <c r="O3771" s="461"/>
    </row>
    <row r="3772" s="419" customFormat="1" customHeight="1" spans="1:15">
      <c r="A3772" s="443" t="s">
        <v>8221</v>
      </c>
      <c r="B3772" s="444" t="s">
        <v>8222</v>
      </c>
      <c r="C3772" s="445"/>
      <c r="D3772" s="446" t="s">
        <v>1934</v>
      </c>
      <c r="E3772" s="446" t="s">
        <v>672</v>
      </c>
      <c r="F3772" s="446" t="s">
        <v>671</v>
      </c>
      <c r="G3772" s="447">
        <v>21.5</v>
      </c>
      <c r="H3772" s="448">
        <v>24.78</v>
      </c>
      <c r="I3772" s="447">
        <v>532.74</v>
      </c>
      <c r="J3772" s="460">
        <v>21.5</v>
      </c>
      <c r="K3772" s="448">
        <v>6.97</v>
      </c>
      <c r="L3772" s="448">
        <v>149.86</v>
      </c>
      <c r="M3772" s="448">
        <f t="shared" si="116"/>
        <v>-382.88</v>
      </c>
      <c r="N3772" s="448">
        <f t="shared" si="117"/>
        <v>-71.87</v>
      </c>
      <c r="O3772" s="461"/>
    </row>
    <row r="3773" s="419" customFormat="1" customHeight="1" spans="1:15">
      <c r="A3773" s="443" t="s">
        <v>8223</v>
      </c>
      <c r="B3773" s="444" t="s">
        <v>8224</v>
      </c>
      <c r="C3773" s="445"/>
      <c r="D3773" s="446" t="s">
        <v>679</v>
      </c>
      <c r="E3773" s="446" t="s">
        <v>142</v>
      </c>
      <c r="F3773" s="446" t="s">
        <v>671</v>
      </c>
      <c r="G3773" s="447">
        <v>4</v>
      </c>
      <c r="H3773" s="448">
        <v>20.51</v>
      </c>
      <c r="I3773" s="447">
        <v>82.05</v>
      </c>
      <c r="J3773" s="460">
        <v>4</v>
      </c>
      <c r="K3773" s="448">
        <v>1.12</v>
      </c>
      <c r="L3773" s="448">
        <v>4.48</v>
      </c>
      <c r="M3773" s="448">
        <f t="shared" si="116"/>
        <v>-77.57</v>
      </c>
      <c r="N3773" s="448">
        <f t="shared" si="117"/>
        <v>-94.54</v>
      </c>
      <c r="O3773" s="461"/>
    </row>
    <row r="3774" s="419" customFormat="1" customHeight="1" spans="1:15">
      <c r="A3774" s="443" t="s">
        <v>8225</v>
      </c>
      <c r="B3774" s="444" t="s">
        <v>8226</v>
      </c>
      <c r="C3774" s="445"/>
      <c r="D3774" s="446" t="s">
        <v>679</v>
      </c>
      <c r="E3774" s="446" t="s">
        <v>142</v>
      </c>
      <c r="F3774" s="446" t="s">
        <v>671</v>
      </c>
      <c r="G3774" s="447">
        <v>69</v>
      </c>
      <c r="H3774" s="448">
        <v>41.27</v>
      </c>
      <c r="I3774" s="447">
        <v>2847.85</v>
      </c>
      <c r="J3774" s="460">
        <v>69</v>
      </c>
      <c r="K3774" s="448">
        <v>7.23</v>
      </c>
      <c r="L3774" s="448">
        <v>498.87</v>
      </c>
      <c r="M3774" s="448">
        <f t="shared" si="116"/>
        <v>-2348.98</v>
      </c>
      <c r="N3774" s="448">
        <f t="shared" si="117"/>
        <v>-82.48</v>
      </c>
      <c r="O3774" s="461"/>
    </row>
    <row r="3775" s="419" customFormat="1" customHeight="1" spans="1:15">
      <c r="A3775" s="443" t="s">
        <v>8227</v>
      </c>
      <c r="B3775" s="444" t="s">
        <v>8228</v>
      </c>
      <c r="C3775" s="445"/>
      <c r="D3775" s="446" t="s">
        <v>703</v>
      </c>
      <c r="E3775" s="446" t="s">
        <v>685</v>
      </c>
      <c r="F3775" s="446" t="s">
        <v>671</v>
      </c>
      <c r="G3775" s="447">
        <v>2</v>
      </c>
      <c r="H3775" s="448">
        <v>724.14</v>
      </c>
      <c r="I3775" s="447">
        <v>1448.28</v>
      </c>
      <c r="J3775" s="460">
        <v>2</v>
      </c>
      <c r="K3775" s="448">
        <v>78.79</v>
      </c>
      <c r="L3775" s="448">
        <v>157.58</v>
      </c>
      <c r="M3775" s="448">
        <f t="shared" si="116"/>
        <v>-1290.7</v>
      </c>
      <c r="N3775" s="448">
        <f t="shared" si="117"/>
        <v>-89.12</v>
      </c>
      <c r="O3775" s="461"/>
    </row>
    <row r="3776" s="419" customFormat="1" customHeight="1" spans="1:15">
      <c r="A3776" s="443" t="s">
        <v>8229</v>
      </c>
      <c r="B3776" s="444" t="s">
        <v>8230</v>
      </c>
      <c r="C3776" s="445"/>
      <c r="D3776" s="446" t="s">
        <v>679</v>
      </c>
      <c r="E3776" s="446" t="s">
        <v>685</v>
      </c>
      <c r="F3776" s="446" t="s">
        <v>671</v>
      </c>
      <c r="G3776" s="447">
        <v>1</v>
      </c>
      <c r="H3776" s="448">
        <v>1692.31</v>
      </c>
      <c r="I3776" s="447">
        <v>1692.31</v>
      </c>
      <c r="J3776" s="460">
        <v>1</v>
      </c>
      <c r="K3776" s="448">
        <v>184.12</v>
      </c>
      <c r="L3776" s="448">
        <v>184.12</v>
      </c>
      <c r="M3776" s="448">
        <f t="shared" si="116"/>
        <v>-1508.19</v>
      </c>
      <c r="N3776" s="448">
        <f t="shared" si="117"/>
        <v>-89.12</v>
      </c>
      <c r="O3776" s="461"/>
    </row>
    <row r="3777" s="419" customFormat="1" customHeight="1" spans="1:15">
      <c r="A3777" s="443" t="s">
        <v>8231</v>
      </c>
      <c r="B3777" s="444" t="s">
        <v>8232</v>
      </c>
      <c r="C3777" s="445"/>
      <c r="D3777" s="446" t="s">
        <v>679</v>
      </c>
      <c r="E3777" s="446" t="s">
        <v>685</v>
      </c>
      <c r="F3777" s="446" t="s">
        <v>671</v>
      </c>
      <c r="G3777" s="447">
        <v>1</v>
      </c>
      <c r="H3777" s="448">
        <v>78.63</v>
      </c>
      <c r="I3777" s="447">
        <v>78.63</v>
      </c>
      <c r="J3777" s="460">
        <v>1</v>
      </c>
      <c r="K3777" s="448">
        <v>8.56</v>
      </c>
      <c r="L3777" s="448">
        <v>8.56</v>
      </c>
      <c r="M3777" s="448">
        <f t="shared" si="116"/>
        <v>-70.07</v>
      </c>
      <c r="N3777" s="448">
        <f t="shared" si="117"/>
        <v>-89.11</v>
      </c>
      <c r="O3777" s="461"/>
    </row>
    <row r="3778" s="419" customFormat="1" customHeight="1" spans="1:15">
      <c r="A3778" s="443" t="s">
        <v>8233</v>
      </c>
      <c r="B3778" s="444" t="s">
        <v>8234</v>
      </c>
      <c r="C3778" s="445"/>
      <c r="D3778" s="446" t="s">
        <v>679</v>
      </c>
      <c r="E3778" s="446" t="s">
        <v>672</v>
      </c>
      <c r="F3778" s="446" t="s">
        <v>671</v>
      </c>
      <c r="G3778" s="447">
        <v>1</v>
      </c>
      <c r="H3778" s="448">
        <v>761.07</v>
      </c>
      <c r="I3778" s="447">
        <v>761.07</v>
      </c>
      <c r="J3778" s="460">
        <v>1</v>
      </c>
      <c r="K3778" s="448">
        <v>213.91</v>
      </c>
      <c r="L3778" s="448">
        <v>213.91</v>
      </c>
      <c r="M3778" s="448">
        <f t="shared" si="116"/>
        <v>-547.16</v>
      </c>
      <c r="N3778" s="448">
        <f t="shared" si="117"/>
        <v>-71.89</v>
      </c>
      <c r="O3778" s="461"/>
    </row>
    <row r="3779" s="419" customFormat="1" customHeight="1" spans="1:15">
      <c r="A3779" s="443" t="s">
        <v>8235</v>
      </c>
      <c r="B3779" s="444" t="s">
        <v>8236</v>
      </c>
      <c r="C3779" s="445"/>
      <c r="D3779" s="446" t="s">
        <v>679</v>
      </c>
      <c r="E3779" s="446" t="s">
        <v>672</v>
      </c>
      <c r="F3779" s="446" t="s">
        <v>671</v>
      </c>
      <c r="G3779" s="447">
        <v>2</v>
      </c>
      <c r="H3779" s="448">
        <v>28.32</v>
      </c>
      <c r="I3779" s="447">
        <v>56.64</v>
      </c>
      <c r="J3779" s="460">
        <v>2</v>
      </c>
      <c r="K3779" s="448">
        <v>7.96</v>
      </c>
      <c r="L3779" s="448">
        <v>15.92</v>
      </c>
      <c r="M3779" s="448">
        <f t="shared" si="116"/>
        <v>-40.72</v>
      </c>
      <c r="N3779" s="448">
        <f t="shared" si="117"/>
        <v>-71.89</v>
      </c>
      <c r="O3779" s="461"/>
    </row>
    <row r="3780" s="419" customFormat="1" customHeight="1" spans="1:15">
      <c r="A3780" s="443" t="s">
        <v>8237</v>
      </c>
      <c r="B3780" s="444" t="s">
        <v>8238</v>
      </c>
      <c r="C3780" s="445"/>
      <c r="D3780" s="446" t="s">
        <v>679</v>
      </c>
      <c r="E3780" s="446" t="s">
        <v>672</v>
      </c>
      <c r="F3780" s="446" t="s">
        <v>671</v>
      </c>
      <c r="G3780" s="447">
        <v>2</v>
      </c>
      <c r="H3780" s="448">
        <v>172.57</v>
      </c>
      <c r="I3780" s="447">
        <v>345.13</v>
      </c>
      <c r="J3780" s="460">
        <v>2</v>
      </c>
      <c r="K3780" s="448">
        <v>48.5</v>
      </c>
      <c r="L3780" s="448">
        <v>97</v>
      </c>
      <c r="M3780" s="448">
        <f t="shared" si="116"/>
        <v>-248.13</v>
      </c>
      <c r="N3780" s="448">
        <f t="shared" si="117"/>
        <v>-71.89</v>
      </c>
      <c r="O3780" s="461"/>
    </row>
    <row r="3781" s="419" customFormat="1" customHeight="1" spans="1:15">
      <c r="A3781" s="443" t="s">
        <v>8239</v>
      </c>
      <c r="B3781" s="444" t="s">
        <v>8240</v>
      </c>
      <c r="C3781" s="445"/>
      <c r="D3781" s="446" t="s">
        <v>679</v>
      </c>
      <c r="E3781" s="446" t="s">
        <v>685</v>
      </c>
      <c r="F3781" s="446" t="s">
        <v>671</v>
      </c>
      <c r="G3781" s="447">
        <v>13</v>
      </c>
      <c r="H3781" s="448">
        <v>39.97</v>
      </c>
      <c r="I3781" s="447">
        <v>519.62</v>
      </c>
      <c r="J3781" s="460">
        <v>13</v>
      </c>
      <c r="K3781" s="448">
        <v>4.35</v>
      </c>
      <c r="L3781" s="448">
        <v>56.55</v>
      </c>
      <c r="M3781" s="448">
        <f t="shared" si="116"/>
        <v>-463.07</v>
      </c>
      <c r="N3781" s="448">
        <f t="shared" si="117"/>
        <v>-89.12</v>
      </c>
      <c r="O3781" s="461"/>
    </row>
    <row r="3782" s="419" customFormat="1" customHeight="1" spans="1:15">
      <c r="A3782" s="443" t="s">
        <v>8241</v>
      </c>
      <c r="B3782" s="444" t="s">
        <v>8242</v>
      </c>
      <c r="C3782" s="445"/>
      <c r="D3782" s="446" t="s">
        <v>679</v>
      </c>
      <c r="E3782" s="446" t="s">
        <v>685</v>
      </c>
      <c r="F3782" s="446" t="s">
        <v>671</v>
      </c>
      <c r="G3782" s="447">
        <v>3</v>
      </c>
      <c r="H3782" s="448">
        <v>29.91</v>
      </c>
      <c r="I3782" s="447">
        <v>89.74</v>
      </c>
      <c r="J3782" s="460">
        <v>3</v>
      </c>
      <c r="K3782" s="448">
        <v>3.25</v>
      </c>
      <c r="L3782" s="448">
        <v>9.75</v>
      </c>
      <c r="M3782" s="448">
        <f t="shared" si="116"/>
        <v>-79.99</v>
      </c>
      <c r="N3782" s="448">
        <f t="shared" si="117"/>
        <v>-89.14</v>
      </c>
      <c r="O3782" s="461"/>
    </row>
    <row r="3783" s="419" customFormat="1" customHeight="1" spans="1:15">
      <c r="A3783" s="443" t="s">
        <v>8243</v>
      </c>
      <c r="B3783" s="444" t="s">
        <v>8244</v>
      </c>
      <c r="C3783" s="445"/>
      <c r="D3783" s="446" t="s">
        <v>679</v>
      </c>
      <c r="E3783" s="446" t="s">
        <v>672</v>
      </c>
      <c r="F3783" s="446" t="s">
        <v>671</v>
      </c>
      <c r="G3783" s="447">
        <v>15</v>
      </c>
      <c r="H3783" s="448">
        <v>55.75</v>
      </c>
      <c r="I3783" s="447">
        <v>836.3</v>
      </c>
      <c r="J3783" s="460">
        <v>15</v>
      </c>
      <c r="K3783" s="448">
        <v>15.67</v>
      </c>
      <c r="L3783" s="448">
        <v>235.05</v>
      </c>
      <c r="M3783" s="448">
        <f t="shared" si="116"/>
        <v>-601.25</v>
      </c>
      <c r="N3783" s="448">
        <f t="shared" si="117"/>
        <v>-71.89</v>
      </c>
      <c r="O3783" s="461"/>
    </row>
    <row r="3784" s="419" customFormat="1" customHeight="1" spans="1:15">
      <c r="A3784" s="443" t="s">
        <v>8245</v>
      </c>
      <c r="B3784" s="444" t="s">
        <v>8246</v>
      </c>
      <c r="C3784" s="445"/>
      <c r="D3784" s="446" t="s">
        <v>679</v>
      </c>
      <c r="E3784" s="446" t="s">
        <v>685</v>
      </c>
      <c r="F3784" s="446" t="s">
        <v>671</v>
      </c>
      <c r="G3784" s="447">
        <v>9</v>
      </c>
      <c r="H3784" s="448">
        <v>4.08</v>
      </c>
      <c r="I3784" s="447">
        <v>36.76</v>
      </c>
      <c r="J3784" s="460">
        <v>9</v>
      </c>
      <c r="K3784" s="448">
        <v>0.44</v>
      </c>
      <c r="L3784" s="448">
        <v>3.96</v>
      </c>
      <c r="M3784" s="448">
        <f t="shared" ref="M3784:M3847" si="118">L3784-I3784</f>
        <v>-32.8</v>
      </c>
      <c r="N3784" s="448">
        <f t="shared" ref="N3784:N3847" si="119">IF(I3784=0,0,ROUND(M3784/I3784*100,2))</f>
        <v>-89.23</v>
      </c>
      <c r="O3784" s="461"/>
    </row>
    <row r="3785" s="419" customFormat="1" customHeight="1" spans="1:15">
      <c r="A3785" s="443" t="s">
        <v>8247</v>
      </c>
      <c r="B3785" s="444" t="s">
        <v>8248</v>
      </c>
      <c r="C3785" s="445"/>
      <c r="D3785" s="446" t="s">
        <v>679</v>
      </c>
      <c r="E3785" s="446" t="s">
        <v>685</v>
      </c>
      <c r="F3785" s="446" t="s">
        <v>671</v>
      </c>
      <c r="G3785" s="447">
        <v>4</v>
      </c>
      <c r="H3785" s="448">
        <v>5.13</v>
      </c>
      <c r="I3785" s="447">
        <v>20.51</v>
      </c>
      <c r="J3785" s="460">
        <v>4</v>
      </c>
      <c r="K3785" s="448">
        <v>0.56</v>
      </c>
      <c r="L3785" s="448">
        <v>2.24</v>
      </c>
      <c r="M3785" s="448">
        <f t="shared" si="118"/>
        <v>-18.27</v>
      </c>
      <c r="N3785" s="448">
        <f t="shared" si="119"/>
        <v>-89.08</v>
      </c>
      <c r="O3785" s="461"/>
    </row>
    <row r="3786" s="419" customFormat="1" customHeight="1" spans="1:15">
      <c r="A3786" s="443" t="s">
        <v>8249</v>
      </c>
      <c r="B3786" s="444" t="s">
        <v>8250</v>
      </c>
      <c r="C3786" s="445"/>
      <c r="D3786" s="446" t="s">
        <v>679</v>
      </c>
      <c r="E3786" s="446" t="s">
        <v>672</v>
      </c>
      <c r="F3786" s="446" t="s">
        <v>671</v>
      </c>
      <c r="G3786" s="447">
        <v>3</v>
      </c>
      <c r="H3786" s="448">
        <v>7.44</v>
      </c>
      <c r="I3786" s="447">
        <v>22.33</v>
      </c>
      <c r="J3786" s="460">
        <v>3</v>
      </c>
      <c r="K3786" s="448">
        <v>2.09</v>
      </c>
      <c r="L3786" s="448">
        <v>6.27</v>
      </c>
      <c r="M3786" s="448">
        <f t="shared" si="118"/>
        <v>-16.06</v>
      </c>
      <c r="N3786" s="448">
        <f t="shared" si="119"/>
        <v>-71.92</v>
      </c>
      <c r="O3786" s="461"/>
    </row>
    <row r="3787" s="419" customFormat="1" customHeight="1" spans="1:15">
      <c r="A3787" s="443" t="s">
        <v>8251</v>
      </c>
      <c r="B3787" s="444" t="s">
        <v>8252</v>
      </c>
      <c r="C3787" s="445"/>
      <c r="D3787" s="446" t="s">
        <v>679</v>
      </c>
      <c r="E3787" s="446" t="s">
        <v>672</v>
      </c>
      <c r="F3787" s="446" t="s">
        <v>671</v>
      </c>
      <c r="G3787" s="447">
        <v>7</v>
      </c>
      <c r="H3787" s="448">
        <v>5.61</v>
      </c>
      <c r="I3787" s="447">
        <v>39.25</v>
      </c>
      <c r="J3787" s="460">
        <v>7</v>
      </c>
      <c r="K3787" s="448">
        <v>1.58</v>
      </c>
      <c r="L3787" s="448">
        <v>11.06</v>
      </c>
      <c r="M3787" s="448">
        <f t="shared" si="118"/>
        <v>-28.19</v>
      </c>
      <c r="N3787" s="448">
        <f t="shared" si="119"/>
        <v>-71.82</v>
      </c>
      <c r="O3787" s="461"/>
    </row>
    <row r="3788" s="419" customFormat="1" customHeight="1" spans="1:15">
      <c r="A3788" s="443" t="s">
        <v>8253</v>
      </c>
      <c r="B3788" s="444" t="s">
        <v>8254</v>
      </c>
      <c r="C3788" s="445"/>
      <c r="D3788" s="446" t="s">
        <v>679</v>
      </c>
      <c r="E3788" s="446" t="s">
        <v>685</v>
      </c>
      <c r="F3788" s="446" t="s">
        <v>671</v>
      </c>
      <c r="G3788" s="447">
        <v>2</v>
      </c>
      <c r="H3788" s="448">
        <v>81.2</v>
      </c>
      <c r="I3788" s="447">
        <v>162.39</v>
      </c>
      <c r="J3788" s="460">
        <v>2</v>
      </c>
      <c r="K3788" s="448">
        <v>8.84</v>
      </c>
      <c r="L3788" s="448">
        <v>17.68</v>
      </c>
      <c r="M3788" s="448">
        <f t="shared" si="118"/>
        <v>-144.71</v>
      </c>
      <c r="N3788" s="448">
        <f t="shared" si="119"/>
        <v>-89.11</v>
      </c>
      <c r="O3788" s="461"/>
    </row>
    <row r="3789" s="419" customFormat="1" customHeight="1" spans="1:15">
      <c r="A3789" s="443" t="s">
        <v>8255</v>
      </c>
      <c r="B3789" s="444" t="s">
        <v>8256</v>
      </c>
      <c r="C3789" s="445"/>
      <c r="D3789" s="446" t="s">
        <v>3122</v>
      </c>
      <c r="E3789" s="446" t="s">
        <v>672</v>
      </c>
      <c r="F3789" s="446" t="s">
        <v>671</v>
      </c>
      <c r="G3789" s="447">
        <v>32</v>
      </c>
      <c r="H3789" s="448">
        <v>798.22</v>
      </c>
      <c r="I3789" s="447">
        <v>25542.93</v>
      </c>
      <c r="J3789" s="460">
        <v>32</v>
      </c>
      <c r="K3789" s="448">
        <v>224.35</v>
      </c>
      <c r="L3789" s="448">
        <v>7179.2</v>
      </c>
      <c r="M3789" s="448">
        <f t="shared" si="118"/>
        <v>-18363.73</v>
      </c>
      <c r="N3789" s="448">
        <f t="shared" si="119"/>
        <v>-71.89</v>
      </c>
      <c r="O3789" s="461"/>
    </row>
    <row r="3790" s="419" customFormat="1" customHeight="1" spans="1:15">
      <c r="A3790" s="443" t="s">
        <v>8257</v>
      </c>
      <c r="B3790" s="444" t="s">
        <v>8258</v>
      </c>
      <c r="C3790" s="445"/>
      <c r="D3790" s="446" t="s">
        <v>3122</v>
      </c>
      <c r="E3790" s="446" t="s">
        <v>685</v>
      </c>
      <c r="F3790" s="446" t="s">
        <v>671</v>
      </c>
      <c r="G3790" s="447">
        <v>7</v>
      </c>
      <c r="H3790" s="448">
        <v>575.85</v>
      </c>
      <c r="I3790" s="447">
        <v>4030.98</v>
      </c>
      <c r="J3790" s="460">
        <v>7</v>
      </c>
      <c r="K3790" s="448">
        <v>62.65</v>
      </c>
      <c r="L3790" s="448">
        <v>438.55</v>
      </c>
      <c r="M3790" s="448">
        <f t="shared" si="118"/>
        <v>-3592.43</v>
      </c>
      <c r="N3790" s="448">
        <f t="shared" si="119"/>
        <v>-89.12</v>
      </c>
      <c r="O3790" s="461"/>
    </row>
    <row r="3791" s="419" customFormat="1" customHeight="1" spans="1:15">
      <c r="A3791" s="443" t="s">
        <v>8259</v>
      </c>
      <c r="B3791" s="444" t="s">
        <v>8260</v>
      </c>
      <c r="C3791" s="445"/>
      <c r="D3791" s="446" t="s">
        <v>3122</v>
      </c>
      <c r="E3791" s="446" t="s">
        <v>672</v>
      </c>
      <c r="F3791" s="446" t="s">
        <v>671</v>
      </c>
      <c r="G3791" s="447">
        <v>12</v>
      </c>
      <c r="H3791" s="448">
        <v>634.22</v>
      </c>
      <c r="I3791" s="447">
        <v>7610.62</v>
      </c>
      <c r="J3791" s="460">
        <v>12</v>
      </c>
      <c r="K3791" s="448">
        <v>178.25</v>
      </c>
      <c r="L3791" s="448">
        <v>2139</v>
      </c>
      <c r="M3791" s="448">
        <f t="shared" si="118"/>
        <v>-5471.62</v>
      </c>
      <c r="N3791" s="448">
        <f t="shared" si="119"/>
        <v>-71.89</v>
      </c>
      <c r="O3791" s="461"/>
    </row>
    <row r="3792" s="419" customFormat="1" customHeight="1" spans="1:15">
      <c r="A3792" s="443" t="s">
        <v>8261</v>
      </c>
      <c r="B3792" s="444" t="s">
        <v>8262</v>
      </c>
      <c r="C3792" s="445"/>
      <c r="D3792" s="446" t="s">
        <v>679</v>
      </c>
      <c r="E3792" s="446" t="s">
        <v>685</v>
      </c>
      <c r="F3792" s="446" t="s">
        <v>671</v>
      </c>
      <c r="G3792" s="447">
        <v>4</v>
      </c>
      <c r="H3792" s="448">
        <v>17.1</v>
      </c>
      <c r="I3792" s="447">
        <v>68.38</v>
      </c>
      <c r="J3792" s="460">
        <v>4</v>
      </c>
      <c r="K3792" s="448">
        <v>1.86</v>
      </c>
      <c r="L3792" s="448">
        <v>7.44</v>
      </c>
      <c r="M3792" s="448">
        <f t="shared" si="118"/>
        <v>-60.94</v>
      </c>
      <c r="N3792" s="448">
        <f t="shared" si="119"/>
        <v>-89.12</v>
      </c>
      <c r="O3792" s="461"/>
    </row>
    <row r="3793" s="419" customFormat="1" customHeight="1" spans="1:15">
      <c r="A3793" s="443" t="s">
        <v>8263</v>
      </c>
      <c r="B3793" s="444" t="s">
        <v>8264</v>
      </c>
      <c r="C3793" s="445"/>
      <c r="D3793" s="446" t="s">
        <v>679</v>
      </c>
      <c r="E3793" s="446" t="s">
        <v>685</v>
      </c>
      <c r="F3793" s="446" t="s">
        <v>671</v>
      </c>
      <c r="G3793" s="447">
        <v>1</v>
      </c>
      <c r="H3793" s="448">
        <v>13.27</v>
      </c>
      <c r="I3793" s="447">
        <v>13.27</v>
      </c>
      <c r="J3793" s="460">
        <v>1</v>
      </c>
      <c r="K3793" s="448">
        <v>1.44</v>
      </c>
      <c r="L3793" s="448">
        <v>1.44</v>
      </c>
      <c r="M3793" s="448">
        <f t="shared" si="118"/>
        <v>-11.83</v>
      </c>
      <c r="N3793" s="448">
        <f t="shared" si="119"/>
        <v>-89.15</v>
      </c>
      <c r="O3793" s="461"/>
    </row>
    <row r="3794" s="419" customFormat="1" customHeight="1" spans="1:15">
      <c r="A3794" s="443" t="s">
        <v>8265</v>
      </c>
      <c r="B3794" s="444" t="s">
        <v>8266</v>
      </c>
      <c r="C3794" s="445"/>
      <c r="D3794" s="446" t="s">
        <v>3122</v>
      </c>
      <c r="E3794" s="446" t="s">
        <v>685</v>
      </c>
      <c r="F3794" s="446" t="s">
        <v>671</v>
      </c>
      <c r="G3794" s="447">
        <v>68</v>
      </c>
      <c r="H3794" s="448">
        <v>72.65</v>
      </c>
      <c r="I3794" s="447">
        <v>4940.16</v>
      </c>
      <c r="J3794" s="460">
        <v>68</v>
      </c>
      <c r="K3794" s="448">
        <v>7.9</v>
      </c>
      <c r="L3794" s="448">
        <v>537.2</v>
      </c>
      <c r="M3794" s="448">
        <f t="shared" si="118"/>
        <v>-4402.96</v>
      </c>
      <c r="N3794" s="448">
        <f t="shared" si="119"/>
        <v>-89.13</v>
      </c>
      <c r="O3794" s="461"/>
    </row>
    <row r="3795" s="419" customFormat="1" customHeight="1" spans="1:15">
      <c r="A3795" s="443" t="s">
        <v>8267</v>
      </c>
      <c r="B3795" s="444" t="s">
        <v>8268</v>
      </c>
      <c r="C3795" s="445"/>
      <c r="D3795" s="446" t="s">
        <v>3122</v>
      </c>
      <c r="E3795" s="446" t="s">
        <v>685</v>
      </c>
      <c r="F3795" s="446" t="s">
        <v>671</v>
      </c>
      <c r="G3795" s="447">
        <v>50</v>
      </c>
      <c r="H3795" s="448">
        <v>735.04</v>
      </c>
      <c r="I3795" s="447">
        <v>36752.13</v>
      </c>
      <c r="J3795" s="460">
        <v>50</v>
      </c>
      <c r="K3795" s="448">
        <v>79.97</v>
      </c>
      <c r="L3795" s="448">
        <v>3998.5</v>
      </c>
      <c r="M3795" s="448">
        <f t="shared" si="118"/>
        <v>-32753.63</v>
      </c>
      <c r="N3795" s="448">
        <f t="shared" si="119"/>
        <v>-89.12</v>
      </c>
      <c r="O3795" s="461"/>
    </row>
    <row r="3796" s="419" customFormat="1" customHeight="1" spans="1:15">
      <c r="A3796" s="443" t="s">
        <v>8269</v>
      </c>
      <c r="B3796" s="444" t="s">
        <v>8270</v>
      </c>
      <c r="C3796" s="445"/>
      <c r="D3796" s="446" t="s">
        <v>3122</v>
      </c>
      <c r="E3796" s="446" t="s">
        <v>685</v>
      </c>
      <c r="F3796" s="446" t="s">
        <v>671</v>
      </c>
      <c r="G3796" s="447">
        <v>2</v>
      </c>
      <c r="H3796" s="448">
        <v>2166.77</v>
      </c>
      <c r="I3796" s="447">
        <v>4333.53</v>
      </c>
      <c r="J3796" s="460">
        <v>2</v>
      </c>
      <c r="K3796" s="448">
        <v>235.75</v>
      </c>
      <c r="L3796" s="448">
        <v>471.5</v>
      </c>
      <c r="M3796" s="448">
        <f t="shared" si="118"/>
        <v>-3862.03</v>
      </c>
      <c r="N3796" s="448">
        <f t="shared" si="119"/>
        <v>-89.12</v>
      </c>
      <c r="O3796" s="461"/>
    </row>
    <row r="3797" s="419" customFormat="1" customHeight="1" spans="1:15">
      <c r="A3797" s="443" t="s">
        <v>8271</v>
      </c>
      <c r="B3797" s="444" t="s">
        <v>8272</v>
      </c>
      <c r="C3797" s="445"/>
      <c r="D3797" s="446" t="s">
        <v>3122</v>
      </c>
      <c r="E3797" s="446" t="s">
        <v>685</v>
      </c>
      <c r="F3797" s="446" t="s">
        <v>671</v>
      </c>
      <c r="G3797" s="447">
        <v>2</v>
      </c>
      <c r="H3797" s="448">
        <v>12389.38</v>
      </c>
      <c r="I3797" s="447">
        <v>24778.76</v>
      </c>
      <c r="J3797" s="460">
        <v>2</v>
      </c>
      <c r="K3797" s="448">
        <v>1347.97</v>
      </c>
      <c r="L3797" s="448">
        <v>2695.94</v>
      </c>
      <c r="M3797" s="448">
        <f t="shared" si="118"/>
        <v>-22082.82</v>
      </c>
      <c r="N3797" s="448">
        <f t="shared" si="119"/>
        <v>-89.12</v>
      </c>
      <c r="O3797" s="461"/>
    </row>
    <row r="3798" s="419" customFormat="1" customHeight="1" spans="1:15">
      <c r="A3798" s="443" t="s">
        <v>8273</v>
      </c>
      <c r="B3798" s="444" t="s">
        <v>8274</v>
      </c>
      <c r="C3798" s="445"/>
      <c r="D3798" s="446" t="s">
        <v>684</v>
      </c>
      <c r="E3798" s="446" t="s">
        <v>672</v>
      </c>
      <c r="F3798" s="446" t="s">
        <v>671</v>
      </c>
      <c r="G3798" s="447">
        <v>149</v>
      </c>
      <c r="H3798" s="448">
        <v>0.71</v>
      </c>
      <c r="I3798" s="447">
        <v>105.45</v>
      </c>
      <c r="J3798" s="460">
        <v>149</v>
      </c>
      <c r="K3798" s="448">
        <v>0.2</v>
      </c>
      <c r="L3798" s="448">
        <v>29.8</v>
      </c>
      <c r="M3798" s="448">
        <f t="shared" si="118"/>
        <v>-75.65</v>
      </c>
      <c r="N3798" s="448">
        <f t="shared" si="119"/>
        <v>-71.74</v>
      </c>
      <c r="O3798" s="461"/>
    </row>
    <row r="3799" s="419" customFormat="1" customHeight="1" spans="1:15">
      <c r="A3799" s="443" t="s">
        <v>8275</v>
      </c>
      <c r="B3799" s="444" t="s">
        <v>8276</v>
      </c>
      <c r="C3799" s="445"/>
      <c r="D3799" s="446" t="s">
        <v>679</v>
      </c>
      <c r="E3799" s="446" t="s">
        <v>685</v>
      </c>
      <c r="F3799" s="446" t="s">
        <v>671</v>
      </c>
      <c r="G3799" s="447">
        <v>3</v>
      </c>
      <c r="H3799" s="448">
        <v>92.72</v>
      </c>
      <c r="I3799" s="447">
        <v>278.17</v>
      </c>
      <c r="J3799" s="460">
        <v>3</v>
      </c>
      <c r="K3799" s="448">
        <v>10.09</v>
      </c>
      <c r="L3799" s="448">
        <v>30.27</v>
      </c>
      <c r="M3799" s="448">
        <f t="shared" si="118"/>
        <v>-247.9</v>
      </c>
      <c r="N3799" s="448">
        <f t="shared" si="119"/>
        <v>-89.12</v>
      </c>
      <c r="O3799" s="461"/>
    </row>
    <row r="3800" s="419" customFormat="1" customHeight="1" spans="1:15">
      <c r="A3800" s="443" t="s">
        <v>8277</v>
      </c>
      <c r="B3800" s="444" t="s">
        <v>8278</v>
      </c>
      <c r="C3800" s="445"/>
      <c r="D3800" s="446" t="s">
        <v>679</v>
      </c>
      <c r="E3800" s="446" t="s">
        <v>685</v>
      </c>
      <c r="F3800" s="446" t="s">
        <v>671</v>
      </c>
      <c r="G3800" s="447">
        <v>2</v>
      </c>
      <c r="H3800" s="448">
        <v>29.92</v>
      </c>
      <c r="I3800" s="447">
        <v>59.83</v>
      </c>
      <c r="J3800" s="460">
        <v>2</v>
      </c>
      <c r="K3800" s="448">
        <v>3.26</v>
      </c>
      <c r="L3800" s="448">
        <v>6.52</v>
      </c>
      <c r="M3800" s="448">
        <f t="shared" si="118"/>
        <v>-53.31</v>
      </c>
      <c r="N3800" s="448">
        <f t="shared" si="119"/>
        <v>-89.1</v>
      </c>
      <c r="O3800" s="461"/>
    </row>
    <row r="3801" s="419" customFormat="1" customHeight="1" spans="1:15">
      <c r="A3801" s="443" t="s">
        <v>8279</v>
      </c>
      <c r="B3801" s="444" t="s">
        <v>8280</v>
      </c>
      <c r="C3801" s="445"/>
      <c r="D3801" s="446" t="s">
        <v>679</v>
      </c>
      <c r="E3801" s="446" t="s">
        <v>685</v>
      </c>
      <c r="F3801" s="446" t="s">
        <v>671</v>
      </c>
      <c r="G3801" s="447">
        <v>2</v>
      </c>
      <c r="H3801" s="448">
        <v>29.92</v>
      </c>
      <c r="I3801" s="447">
        <v>59.83</v>
      </c>
      <c r="J3801" s="460">
        <v>2</v>
      </c>
      <c r="K3801" s="448">
        <v>3.26</v>
      </c>
      <c r="L3801" s="448">
        <v>6.52</v>
      </c>
      <c r="M3801" s="448">
        <f t="shared" si="118"/>
        <v>-53.31</v>
      </c>
      <c r="N3801" s="448">
        <f t="shared" si="119"/>
        <v>-89.1</v>
      </c>
      <c r="O3801" s="461"/>
    </row>
    <row r="3802" s="419" customFormat="1" customHeight="1" spans="1:15">
      <c r="A3802" s="443" t="s">
        <v>8281</v>
      </c>
      <c r="B3802" s="444" t="s">
        <v>8282</v>
      </c>
      <c r="C3802" s="445"/>
      <c r="D3802" s="446" t="s">
        <v>679</v>
      </c>
      <c r="E3802" s="446" t="s">
        <v>685</v>
      </c>
      <c r="F3802" s="446" t="s">
        <v>671</v>
      </c>
      <c r="G3802" s="447">
        <v>2</v>
      </c>
      <c r="H3802" s="448">
        <v>34.19</v>
      </c>
      <c r="I3802" s="447">
        <v>68.38</v>
      </c>
      <c r="J3802" s="460">
        <v>2</v>
      </c>
      <c r="K3802" s="448">
        <v>3.72</v>
      </c>
      <c r="L3802" s="448">
        <v>7.44</v>
      </c>
      <c r="M3802" s="448">
        <f t="shared" si="118"/>
        <v>-60.94</v>
      </c>
      <c r="N3802" s="448">
        <f t="shared" si="119"/>
        <v>-89.12</v>
      </c>
      <c r="O3802" s="461"/>
    </row>
    <row r="3803" s="419" customFormat="1" customHeight="1" spans="1:15">
      <c r="A3803" s="443" t="s">
        <v>8283</v>
      </c>
      <c r="B3803" s="444" t="s">
        <v>8284</v>
      </c>
      <c r="C3803" s="445"/>
      <c r="D3803" s="446" t="s">
        <v>679</v>
      </c>
      <c r="E3803" s="446" t="s">
        <v>685</v>
      </c>
      <c r="F3803" s="446" t="s">
        <v>671</v>
      </c>
      <c r="G3803" s="447">
        <v>2</v>
      </c>
      <c r="H3803" s="448">
        <v>42.74</v>
      </c>
      <c r="I3803" s="447">
        <v>85.47</v>
      </c>
      <c r="J3803" s="460">
        <v>2</v>
      </c>
      <c r="K3803" s="448">
        <v>4.65</v>
      </c>
      <c r="L3803" s="448">
        <v>9.3</v>
      </c>
      <c r="M3803" s="448">
        <f t="shared" si="118"/>
        <v>-76.17</v>
      </c>
      <c r="N3803" s="448">
        <f t="shared" si="119"/>
        <v>-89.12</v>
      </c>
      <c r="O3803" s="461"/>
    </row>
    <row r="3804" s="419" customFormat="1" customHeight="1" spans="1:15">
      <c r="A3804" s="443" t="s">
        <v>8285</v>
      </c>
      <c r="B3804" s="444" t="s">
        <v>8286</v>
      </c>
      <c r="C3804" s="445"/>
      <c r="D3804" s="446" t="s">
        <v>679</v>
      </c>
      <c r="E3804" s="446" t="s">
        <v>685</v>
      </c>
      <c r="F3804" s="446" t="s">
        <v>671</v>
      </c>
      <c r="G3804" s="447">
        <v>3</v>
      </c>
      <c r="H3804" s="448">
        <v>42.73</v>
      </c>
      <c r="I3804" s="447">
        <v>128.2</v>
      </c>
      <c r="J3804" s="460">
        <v>3</v>
      </c>
      <c r="K3804" s="448">
        <v>4.65</v>
      </c>
      <c r="L3804" s="448">
        <v>13.95</v>
      </c>
      <c r="M3804" s="448">
        <f t="shared" si="118"/>
        <v>-114.25</v>
      </c>
      <c r="N3804" s="448">
        <f t="shared" si="119"/>
        <v>-89.12</v>
      </c>
      <c r="O3804" s="461"/>
    </row>
    <row r="3805" s="419" customFormat="1" customHeight="1" spans="1:15">
      <c r="A3805" s="443" t="s">
        <v>8287</v>
      </c>
      <c r="B3805" s="444" t="s">
        <v>8288</v>
      </c>
      <c r="C3805" s="445"/>
      <c r="D3805" s="446" t="s">
        <v>679</v>
      </c>
      <c r="E3805" s="446" t="s">
        <v>685</v>
      </c>
      <c r="F3805" s="446" t="s">
        <v>671</v>
      </c>
      <c r="G3805" s="447">
        <v>2</v>
      </c>
      <c r="H3805" s="448">
        <v>47.01</v>
      </c>
      <c r="I3805" s="447">
        <v>94.02</v>
      </c>
      <c r="J3805" s="460">
        <v>2</v>
      </c>
      <c r="K3805" s="448">
        <v>5.12</v>
      </c>
      <c r="L3805" s="448">
        <v>10.24</v>
      </c>
      <c r="M3805" s="448">
        <f t="shared" si="118"/>
        <v>-83.78</v>
      </c>
      <c r="N3805" s="448">
        <f t="shared" si="119"/>
        <v>-89.11</v>
      </c>
      <c r="O3805" s="461"/>
    </row>
    <row r="3806" s="419" customFormat="1" customHeight="1" spans="1:15">
      <c r="A3806" s="443" t="s">
        <v>8289</v>
      </c>
      <c r="B3806" s="444" t="s">
        <v>8290</v>
      </c>
      <c r="C3806" s="445"/>
      <c r="D3806" s="446" t="s">
        <v>679</v>
      </c>
      <c r="E3806" s="446" t="s">
        <v>685</v>
      </c>
      <c r="F3806" s="446" t="s">
        <v>671</v>
      </c>
      <c r="G3806" s="447">
        <v>8</v>
      </c>
      <c r="H3806" s="448">
        <v>53.95</v>
      </c>
      <c r="I3806" s="447">
        <v>431.59</v>
      </c>
      <c r="J3806" s="460">
        <v>8</v>
      </c>
      <c r="K3806" s="448">
        <v>5.87</v>
      </c>
      <c r="L3806" s="448">
        <v>46.96</v>
      </c>
      <c r="M3806" s="448">
        <f t="shared" si="118"/>
        <v>-384.63</v>
      </c>
      <c r="N3806" s="448">
        <f t="shared" si="119"/>
        <v>-89.12</v>
      </c>
      <c r="O3806" s="461"/>
    </row>
    <row r="3807" s="419" customFormat="1" customHeight="1" spans="1:15">
      <c r="A3807" s="443" t="s">
        <v>8291</v>
      </c>
      <c r="B3807" s="444" t="s">
        <v>8292</v>
      </c>
      <c r="C3807" s="445"/>
      <c r="D3807" s="446" t="s">
        <v>679</v>
      </c>
      <c r="E3807" s="446" t="s">
        <v>685</v>
      </c>
      <c r="F3807" s="446" t="s">
        <v>671</v>
      </c>
      <c r="G3807" s="447">
        <v>4</v>
      </c>
      <c r="H3807" s="448">
        <v>64.1</v>
      </c>
      <c r="I3807" s="447">
        <v>256.41</v>
      </c>
      <c r="J3807" s="460">
        <v>4</v>
      </c>
      <c r="K3807" s="448">
        <v>6.97</v>
      </c>
      <c r="L3807" s="448">
        <v>27.88</v>
      </c>
      <c r="M3807" s="448">
        <f t="shared" si="118"/>
        <v>-228.53</v>
      </c>
      <c r="N3807" s="448">
        <f t="shared" si="119"/>
        <v>-89.13</v>
      </c>
      <c r="O3807" s="461"/>
    </row>
    <row r="3808" s="419" customFormat="1" customHeight="1" spans="1:15">
      <c r="A3808" s="443" t="s">
        <v>8293</v>
      </c>
      <c r="B3808" s="444" t="s">
        <v>8294</v>
      </c>
      <c r="C3808" s="445"/>
      <c r="D3808" s="446" t="s">
        <v>679</v>
      </c>
      <c r="E3808" s="446" t="s">
        <v>685</v>
      </c>
      <c r="F3808" s="446" t="s">
        <v>671</v>
      </c>
      <c r="G3808" s="447">
        <v>2</v>
      </c>
      <c r="H3808" s="448">
        <v>85.47</v>
      </c>
      <c r="I3808" s="447">
        <v>170.94</v>
      </c>
      <c r="J3808" s="460">
        <v>2</v>
      </c>
      <c r="K3808" s="448">
        <v>9.3</v>
      </c>
      <c r="L3808" s="448">
        <v>18.6</v>
      </c>
      <c r="M3808" s="448">
        <f t="shared" si="118"/>
        <v>-152.34</v>
      </c>
      <c r="N3808" s="448">
        <f t="shared" si="119"/>
        <v>-89.12</v>
      </c>
      <c r="O3808" s="461"/>
    </row>
    <row r="3809" s="419" customFormat="1" customHeight="1" spans="1:15">
      <c r="A3809" s="443" t="s">
        <v>8295</v>
      </c>
      <c r="B3809" s="444" t="s">
        <v>8296</v>
      </c>
      <c r="C3809" s="445"/>
      <c r="D3809" s="446" t="s">
        <v>679</v>
      </c>
      <c r="E3809" s="446" t="s">
        <v>675</v>
      </c>
      <c r="F3809" s="446" t="s">
        <v>671</v>
      </c>
      <c r="G3809" s="447">
        <v>1</v>
      </c>
      <c r="H3809" s="448">
        <v>81.89</v>
      </c>
      <c r="I3809" s="447">
        <v>81.89</v>
      </c>
      <c r="J3809" s="460">
        <v>1</v>
      </c>
      <c r="K3809" s="448">
        <v>19.13</v>
      </c>
      <c r="L3809" s="448">
        <v>19.13</v>
      </c>
      <c r="M3809" s="448">
        <f t="shared" si="118"/>
        <v>-62.76</v>
      </c>
      <c r="N3809" s="448">
        <f t="shared" si="119"/>
        <v>-76.64</v>
      </c>
      <c r="O3809" s="461"/>
    </row>
    <row r="3810" s="419" customFormat="1" customHeight="1" spans="1:15">
      <c r="A3810" s="443" t="s">
        <v>8297</v>
      </c>
      <c r="B3810" s="444" t="s">
        <v>8298</v>
      </c>
      <c r="C3810" s="445"/>
      <c r="D3810" s="446" t="s">
        <v>679</v>
      </c>
      <c r="E3810" s="446" t="s">
        <v>675</v>
      </c>
      <c r="F3810" s="446" t="s">
        <v>671</v>
      </c>
      <c r="G3810" s="447">
        <v>19</v>
      </c>
      <c r="H3810" s="448">
        <v>2.99</v>
      </c>
      <c r="I3810" s="447">
        <v>56.85</v>
      </c>
      <c r="J3810" s="460">
        <v>19</v>
      </c>
      <c r="K3810" s="448">
        <v>0.7</v>
      </c>
      <c r="L3810" s="448">
        <v>13.3</v>
      </c>
      <c r="M3810" s="448">
        <f t="shared" si="118"/>
        <v>-43.55</v>
      </c>
      <c r="N3810" s="448">
        <f t="shared" si="119"/>
        <v>-76.61</v>
      </c>
      <c r="O3810" s="461"/>
    </row>
    <row r="3811" s="419" customFormat="1" customHeight="1" spans="1:15">
      <c r="A3811" s="443" t="s">
        <v>8299</v>
      </c>
      <c r="B3811" s="444" t="s">
        <v>8300</v>
      </c>
      <c r="C3811" s="445"/>
      <c r="D3811" s="446" t="s">
        <v>679</v>
      </c>
      <c r="E3811" s="446" t="s">
        <v>675</v>
      </c>
      <c r="F3811" s="446" t="s">
        <v>671</v>
      </c>
      <c r="G3811" s="447">
        <v>16</v>
      </c>
      <c r="H3811" s="448">
        <v>31.67</v>
      </c>
      <c r="I3811" s="447">
        <v>506.79</v>
      </c>
      <c r="J3811" s="460">
        <v>16</v>
      </c>
      <c r="K3811" s="448">
        <v>7.4</v>
      </c>
      <c r="L3811" s="448">
        <v>118.4</v>
      </c>
      <c r="M3811" s="448">
        <f t="shared" si="118"/>
        <v>-388.39</v>
      </c>
      <c r="N3811" s="448">
        <f t="shared" si="119"/>
        <v>-76.64</v>
      </c>
      <c r="O3811" s="461"/>
    </row>
    <row r="3812" s="419" customFormat="1" customHeight="1" spans="1:15">
      <c r="A3812" s="443" t="s">
        <v>8301</v>
      </c>
      <c r="B3812" s="444" t="s">
        <v>8302</v>
      </c>
      <c r="C3812" s="445"/>
      <c r="D3812" s="446" t="s">
        <v>679</v>
      </c>
      <c r="E3812" s="446" t="s">
        <v>675</v>
      </c>
      <c r="F3812" s="446" t="s">
        <v>671</v>
      </c>
      <c r="G3812" s="447">
        <v>11</v>
      </c>
      <c r="H3812" s="448">
        <v>23.93</v>
      </c>
      <c r="I3812" s="447">
        <v>263.26</v>
      </c>
      <c r="J3812" s="460">
        <v>11</v>
      </c>
      <c r="K3812" s="448">
        <v>5.59</v>
      </c>
      <c r="L3812" s="448">
        <v>61.49</v>
      </c>
      <c r="M3812" s="448">
        <f t="shared" si="118"/>
        <v>-201.77</v>
      </c>
      <c r="N3812" s="448">
        <f t="shared" si="119"/>
        <v>-76.64</v>
      </c>
      <c r="O3812" s="461"/>
    </row>
    <row r="3813" s="419" customFormat="1" customHeight="1" spans="1:15">
      <c r="A3813" s="443" t="s">
        <v>8303</v>
      </c>
      <c r="B3813" s="444" t="s">
        <v>8304</v>
      </c>
      <c r="C3813" s="445"/>
      <c r="D3813" s="446" t="s">
        <v>679</v>
      </c>
      <c r="E3813" s="446" t="s">
        <v>675</v>
      </c>
      <c r="F3813" s="446" t="s">
        <v>671</v>
      </c>
      <c r="G3813" s="447">
        <v>19</v>
      </c>
      <c r="H3813" s="448">
        <v>22.22</v>
      </c>
      <c r="I3813" s="447">
        <v>422.24</v>
      </c>
      <c r="J3813" s="460">
        <v>19</v>
      </c>
      <c r="K3813" s="448">
        <v>5.19</v>
      </c>
      <c r="L3813" s="448">
        <v>98.61</v>
      </c>
      <c r="M3813" s="448">
        <f t="shared" si="118"/>
        <v>-323.63</v>
      </c>
      <c r="N3813" s="448">
        <f t="shared" si="119"/>
        <v>-76.65</v>
      </c>
      <c r="O3813" s="461"/>
    </row>
    <row r="3814" s="419" customFormat="1" customHeight="1" spans="1:15">
      <c r="A3814" s="443" t="s">
        <v>8305</v>
      </c>
      <c r="B3814" s="444" t="s">
        <v>8306</v>
      </c>
      <c r="C3814" s="445"/>
      <c r="D3814" s="446" t="s">
        <v>679</v>
      </c>
      <c r="E3814" s="446" t="s">
        <v>675</v>
      </c>
      <c r="F3814" s="446" t="s">
        <v>671</v>
      </c>
      <c r="G3814" s="447">
        <v>23</v>
      </c>
      <c r="H3814" s="448">
        <v>31.12</v>
      </c>
      <c r="I3814" s="447">
        <v>715.67</v>
      </c>
      <c r="J3814" s="460">
        <v>23</v>
      </c>
      <c r="K3814" s="448">
        <v>7.27</v>
      </c>
      <c r="L3814" s="448">
        <v>167.21</v>
      </c>
      <c r="M3814" s="448">
        <f t="shared" si="118"/>
        <v>-548.46</v>
      </c>
      <c r="N3814" s="448">
        <f t="shared" si="119"/>
        <v>-76.64</v>
      </c>
      <c r="O3814" s="461"/>
    </row>
    <row r="3815" s="419" customFormat="1" customHeight="1" spans="1:15">
      <c r="A3815" s="443" t="s">
        <v>8307</v>
      </c>
      <c r="B3815" s="444" t="s">
        <v>8308</v>
      </c>
      <c r="C3815" s="445"/>
      <c r="D3815" s="446" t="s">
        <v>679</v>
      </c>
      <c r="E3815" s="446" t="s">
        <v>675</v>
      </c>
      <c r="F3815" s="446" t="s">
        <v>671</v>
      </c>
      <c r="G3815" s="447">
        <v>60</v>
      </c>
      <c r="H3815" s="448">
        <v>32.68</v>
      </c>
      <c r="I3815" s="447">
        <v>1961.07</v>
      </c>
      <c r="J3815" s="460">
        <v>60</v>
      </c>
      <c r="K3815" s="448">
        <v>7.64</v>
      </c>
      <c r="L3815" s="448">
        <v>458.4</v>
      </c>
      <c r="M3815" s="448">
        <f t="shared" si="118"/>
        <v>-1502.67</v>
      </c>
      <c r="N3815" s="448">
        <f t="shared" si="119"/>
        <v>-76.63</v>
      </c>
      <c r="O3815" s="461"/>
    </row>
    <row r="3816" s="419" customFormat="1" customHeight="1" spans="1:15">
      <c r="A3816" s="443" t="s">
        <v>8309</v>
      </c>
      <c r="B3816" s="444" t="s">
        <v>8310</v>
      </c>
      <c r="C3816" s="445"/>
      <c r="D3816" s="446" t="s">
        <v>679</v>
      </c>
      <c r="E3816" s="446" t="s">
        <v>675</v>
      </c>
      <c r="F3816" s="446" t="s">
        <v>671</v>
      </c>
      <c r="G3816" s="447">
        <v>19</v>
      </c>
      <c r="H3816" s="448">
        <v>32.48</v>
      </c>
      <c r="I3816" s="447">
        <v>617.08</v>
      </c>
      <c r="J3816" s="460">
        <v>19</v>
      </c>
      <c r="K3816" s="448">
        <v>7.59</v>
      </c>
      <c r="L3816" s="448">
        <v>144.21</v>
      </c>
      <c r="M3816" s="448">
        <f t="shared" si="118"/>
        <v>-472.87</v>
      </c>
      <c r="N3816" s="448">
        <f t="shared" si="119"/>
        <v>-76.63</v>
      </c>
      <c r="O3816" s="461"/>
    </row>
    <row r="3817" s="419" customFormat="1" customHeight="1" spans="1:15">
      <c r="A3817" s="443" t="s">
        <v>8311</v>
      </c>
      <c r="B3817" s="444" t="s">
        <v>8312</v>
      </c>
      <c r="C3817" s="445"/>
      <c r="D3817" s="446" t="s">
        <v>679</v>
      </c>
      <c r="E3817" s="446" t="s">
        <v>675</v>
      </c>
      <c r="F3817" s="446" t="s">
        <v>671</v>
      </c>
      <c r="G3817" s="447">
        <v>25</v>
      </c>
      <c r="H3817" s="448">
        <v>29.91</v>
      </c>
      <c r="I3817" s="447">
        <v>747.87</v>
      </c>
      <c r="J3817" s="460">
        <v>25</v>
      </c>
      <c r="K3817" s="448">
        <v>6.99</v>
      </c>
      <c r="L3817" s="448">
        <v>174.75</v>
      </c>
      <c r="M3817" s="448">
        <f t="shared" si="118"/>
        <v>-573.12</v>
      </c>
      <c r="N3817" s="448">
        <f t="shared" si="119"/>
        <v>-76.63</v>
      </c>
      <c r="O3817" s="461"/>
    </row>
    <row r="3818" s="419" customFormat="1" customHeight="1" spans="1:15">
      <c r="A3818" s="443" t="s">
        <v>8313</v>
      </c>
      <c r="B3818" s="444" t="s">
        <v>8314</v>
      </c>
      <c r="C3818" s="445"/>
      <c r="D3818" s="446" t="s">
        <v>679</v>
      </c>
      <c r="E3818" s="446" t="s">
        <v>675</v>
      </c>
      <c r="F3818" s="446" t="s">
        <v>671</v>
      </c>
      <c r="G3818" s="447">
        <v>24</v>
      </c>
      <c r="H3818" s="448">
        <v>34.19</v>
      </c>
      <c r="I3818" s="447">
        <v>820.5</v>
      </c>
      <c r="J3818" s="460">
        <v>24</v>
      </c>
      <c r="K3818" s="448">
        <v>7.99</v>
      </c>
      <c r="L3818" s="448">
        <v>191.76</v>
      </c>
      <c r="M3818" s="448">
        <f t="shared" si="118"/>
        <v>-628.74</v>
      </c>
      <c r="N3818" s="448">
        <f t="shared" si="119"/>
        <v>-76.63</v>
      </c>
      <c r="O3818" s="461"/>
    </row>
    <row r="3819" s="419" customFormat="1" customHeight="1" spans="1:15">
      <c r="A3819" s="443" t="s">
        <v>8315</v>
      </c>
      <c r="B3819" s="444" t="s">
        <v>8316</v>
      </c>
      <c r="C3819" s="445"/>
      <c r="D3819" s="446" t="s">
        <v>679</v>
      </c>
      <c r="E3819" s="446" t="s">
        <v>675</v>
      </c>
      <c r="F3819" s="446" t="s">
        <v>671</v>
      </c>
      <c r="G3819" s="447">
        <v>29</v>
      </c>
      <c r="H3819" s="448">
        <v>50.5</v>
      </c>
      <c r="I3819" s="447">
        <v>1464.64</v>
      </c>
      <c r="J3819" s="460">
        <v>29</v>
      </c>
      <c r="K3819" s="448">
        <v>11.8</v>
      </c>
      <c r="L3819" s="448">
        <v>342.2</v>
      </c>
      <c r="M3819" s="448">
        <f t="shared" si="118"/>
        <v>-1122.44</v>
      </c>
      <c r="N3819" s="448">
        <f t="shared" si="119"/>
        <v>-76.64</v>
      </c>
      <c r="O3819" s="461"/>
    </row>
    <row r="3820" s="419" customFormat="1" customHeight="1" spans="1:15">
      <c r="A3820" s="443" t="s">
        <v>8317</v>
      </c>
      <c r="B3820" s="444" t="s">
        <v>8318</v>
      </c>
      <c r="C3820" s="445"/>
      <c r="D3820" s="446" t="s">
        <v>679</v>
      </c>
      <c r="E3820" s="446" t="s">
        <v>675</v>
      </c>
      <c r="F3820" s="446" t="s">
        <v>671</v>
      </c>
      <c r="G3820" s="447">
        <v>9</v>
      </c>
      <c r="H3820" s="448">
        <v>34.61</v>
      </c>
      <c r="I3820" s="447">
        <v>311.49</v>
      </c>
      <c r="J3820" s="460">
        <v>9</v>
      </c>
      <c r="K3820" s="448">
        <v>8.09</v>
      </c>
      <c r="L3820" s="448">
        <v>72.81</v>
      </c>
      <c r="M3820" s="448">
        <f t="shared" si="118"/>
        <v>-238.68</v>
      </c>
      <c r="N3820" s="448">
        <f t="shared" si="119"/>
        <v>-76.63</v>
      </c>
      <c r="O3820" s="461"/>
    </row>
    <row r="3821" s="419" customFormat="1" customHeight="1" spans="1:15">
      <c r="A3821" s="443" t="s">
        <v>8319</v>
      </c>
      <c r="B3821" s="444" t="s">
        <v>8320</v>
      </c>
      <c r="C3821" s="445"/>
      <c r="D3821" s="446" t="s">
        <v>679</v>
      </c>
      <c r="E3821" s="446" t="s">
        <v>675</v>
      </c>
      <c r="F3821" s="446" t="s">
        <v>671</v>
      </c>
      <c r="G3821" s="447">
        <v>28</v>
      </c>
      <c r="H3821" s="448">
        <v>39.15</v>
      </c>
      <c r="I3821" s="447">
        <v>1096.06</v>
      </c>
      <c r="J3821" s="460">
        <v>28</v>
      </c>
      <c r="K3821" s="448">
        <v>9.15</v>
      </c>
      <c r="L3821" s="448">
        <v>256.2</v>
      </c>
      <c r="M3821" s="448">
        <f t="shared" si="118"/>
        <v>-839.86</v>
      </c>
      <c r="N3821" s="448">
        <f t="shared" si="119"/>
        <v>-76.63</v>
      </c>
      <c r="O3821" s="461"/>
    </row>
    <row r="3822" s="419" customFormat="1" customHeight="1" spans="1:15">
      <c r="A3822" s="443" t="s">
        <v>8321</v>
      </c>
      <c r="B3822" s="444" t="s">
        <v>8322</v>
      </c>
      <c r="C3822" s="445"/>
      <c r="D3822" s="446" t="s">
        <v>679</v>
      </c>
      <c r="E3822" s="446" t="s">
        <v>672</v>
      </c>
      <c r="F3822" s="446" t="s">
        <v>671</v>
      </c>
      <c r="G3822" s="447">
        <v>51</v>
      </c>
      <c r="H3822" s="448">
        <v>2.63</v>
      </c>
      <c r="I3822" s="447">
        <v>134.37</v>
      </c>
      <c r="J3822" s="460">
        <v>51</v>
      </c>
      <c r="K3822" s="448">
        <v>0.74</v>
      </c>
      <c r="L3822" s="448">
        <v>37.74</v>
      </c>
      <c r="M3822" s="448">
        <f t="shared" si="118"/>
        <v>-96.63</v>
      </c>
      <c r="N3822" s="448">
        <f t="shared" si="119"/>
        <v>-71.91</v>
      </c>
      <c r="O3822" s="461"/>
    </row>
    <row r="3823" s="419" customFormat="1" customHeight="1" spans="1:15">
      <c r="A3823" s="443" t="s">
        <v>8323</v>
      </c>
      <c r="B3823" s="444" t="s">
        <v>8324</v>
      </c>
      <c r="C3823" s="445"/>
      <c r="D3823" s="446" t="s">
        <v>679</v>
      </c>
      <c r="E3823" s="446" t="s">
        <v>672</v>
      </c>
      <c r="F3823" s="446" t="s">
        <v>671</v>
      </c>
      <c r="G3823" s="447">
        <v>57</v>
      </c>
      <c r="H3823" s="448">
        <v>2.64</v>
      </c>
      <c r="I3823" s="447">
        <v>150.46</v>
      </c>
      <c r="J3823" s="460">
        <v>57</v>
      </c>
      <c r="K3823" s="448">
        <v>0.74</v>
      </c>
      <c r="L3823" s="448">
        <v>42.18</v>
      </c>
      <c r="M3823" s="448">
        <f t="shared" si="118"/>
        <v>-108.28</v>
      </c>
      <c r="N3823" s="448">
        <f t="shared" si="119"/>
        <v>-71.97</v>
      </c>
      <c r="O3823" s="461"/>
    </row>
    <row r="3824" s="419" customFormat="1" customHeight="1" spans="1:15">
      <c r="A3824" s="443" t="s">
        <v>8325</v>
      </c>
      <c r="B3824" s="444" t="s">
        <v>8326</v>
      </c>
      <c r="C3824" s="445"/>
      <c r="D3824" s="446" t="s">
        <v>679</v>
      </c>
      <c r="E3824" s="446" t="s">
        <v>672</v>
      </c>
      <c r="F3824" s="446" t="s">
        <v>671</v>
      </c>
      <c r="G3824" s="447">
        <v>46</v>
      </c>
      <c r="H3824" s="448">
        <v>5.31</v>
      </c>
      <c r="I3824" s="447">
        <v>244.25</v>
      </c>
      <c r="J3824" s="460">
        <v>46</v>
      </c>
      <c r="K3824" s="448">
        <v>1.49</v>
      </c>
      <c r="L3824" s="448">
        <v>68.54</v>
      </c>
      <c r="M3824" s="448">
        <f t="shared" si="118"/>
        <v>-175.71</v>
      </c>
      <c r="N3824" s="448">
        <f t="shared" si="119"/>
        <v>-71.94</v>
      </c>
      <c r="O3824" s="461"/>
    </row>
    <row r="3825" s="419" customFormat="1" customHeight="1" spans="1:15">
      <c r="A3825" s="443" t="s">
        <v>8327</v>
      </c>
      <c r="B3825" s="444" t="s">
        <v>8328</v>
      </c>
      <c r="C3825" s="445"/>
      <c r="D3825" s="446" t="s">
        <v>679</v>
      </c>
      <c r="E3825" s="446" t="s">
        <v>672</v>
      </c>
      <c r="F3825" s="446" t="s">
        <v>671</v>
      </c>
      <c r="G3825" s="447">
        <v>41</v>
      </c>
      <c r="H3825" s="448">
        <v>5.75</v>
      </c>
      <c r="I3825" s="447">
        <v>235.85</v>
      </c>
      <c r="J3825" s="460">
        <v>41</v>
      </c>
      <c r="K3825" s="448">
        <v>1.62</v>
      </c>
      <c r="L3825" s="448">
        <v>66.42</v>
      </c>
      <c r="M3825" s="448">
        <f t="shared" si="118"/>
        <v>-169.43</v>
      </c>
      <c r="N3825" s="448">
        <f t="shared" si="119"/>
        <v>-71.84</v>
      </c>
      <c r="O3825" s="461"/>
    </row>
    <row r="3826" s="419" customFormat="1" customHeight="1" spans="1:15">
      <c r="A3826" s="443" t="s">
        <v>8329</v>
      </c>
      <c r="B3826" s="444" t="s">
        <v>8330</v>
      </c>
      <c r="C3826" s="445"/>
      <c r="D3826" s="446" t="s">
        <v>679</v>
      </c>
      <c r="E3826" s="446" t="s">
        <v>672</v>
      </c>
      <c r="F3826" s="446" t="s">
        <v>671</v>
      </c>
      <c r="G3826" s="447">
        <v>35</v>
      </c>
      <c r="H3826" s="448">
        <v>3.54</v>
      </c>
      <c r="I3826" s="447">
        <v>123.89</v>
      </c>
      <c r="J3826" s="460">
        <v>35</v>
      </c>
      <c r="K3826" s="448">
        <v>1</v>
      </c>
      <c r="L3826" s="448">
        <v>35</v>
      </c>
      <c r="M3826" s="448">
        <f t="shared" si="118"/>
        <v>-88.89</v>
      </c>
      <c r="N3826" s="448">
        <f t="shared" si="119"/>
        <v>-71.75</v>
      </c>
      <c r="O3826" s="461"/>
    </row>
    <row r="3827" s="419" customFormat="1" customHeight="1" spans="1:15">
      <c r="A3827" s="443" t="s">
        <v>8331</v>
      </c>
      <c r="B3827" s="444" t="s">
        <v>8332</v>
      </c>
      <c r="C3827" s="445"/>
      <c r="D3827" s="446" t="s">
        <v>679</v>
      </c>
      <c r="E3827" s="446" t="s">
        <v>672</v>
      </c>
      <c r="F3827" s="446" t="s">
        <v>671</v>
      </c>
      <c r="G3827" s="447">
        <v>22</v>
      </c>
      <c r="H3827" s="448">
        <v>6.64</v>
      </c>
      <c r="I3827" s="447">
        <v>146.02</v>
      </c>
      <c r="J3827" s="460">
        <v>22</v>
      </c>
      <c r="K3827" s="448">
        <v>1.87</v>
      </c>
      <c r="L3827" s="448">
        <v>41.14</v>
      </c>
      <c r="M3827" s="448">
        <f t="shared" si="118"/>
        <v>-104.88</v>
      </c>
      <c r="N3827" s="448">
        <f t="shared" si="119"/>
        <v>-71.83</v>
      </c>
      <c r="O3827" s="461"/>
    </row>
    <row r="3828" s="419" customFormat="1" customHeight="1" spans="1:15">
      <c r="A3828" s="443" t="s">
        <v>8333</v>
      </c>
      <c r="B3828" s="444" t="s">
        <v>8334</v>
      </c>
      <c r="C3828" s="445"/>
      <c r="D3828" s="446" t="s">
        <v>679</v>
      </c>
      <c r="E3828" s="446" t="s">
        <v>672</v>
      </c>
      <c r="F3828" s="446" t="s">
        <v>671</v>
      </c>
      <c r="G3828" s="447">
        <v>24</v>
      </c>
      <c r="H3828" s="448">
        <v>6.49</v>
      </c>
      <c r="I3828" s="447">
        <v>155.82</v>
      </c>
      <c r="J3828" s="460">
        <v>24</v>
      </c>
      <c r="K3828" s="448">
        <v>1.83</v>
      </c>
      <c r="L3828" s="448">
        <v>43.92</v>
      </c>
      <c r="M3828" s="448">
        <f t="shared" si="118"/>
        <v>-111.9</v>
      </c>
      <c r="N3828" s="448">
        <f t="shared" si="119"/>
        <v>-71.81</v>
      </c>
      <c r="O3828" s="461"/>
    </row>
    <row r="3829" s="419" customFormat="1" customHeight="1" spans="1:15">
      <c r="A3829" s="443" t="s">
        <v>8335</v>
      </c>
      <c r="B3829" s="444" t="s">
        <v>8336</v>
      </c>
      <c r="C3829" s="445"/>
      <c r="D3829" s="446" t="s">
        <v>679</v>
      </c>
      <c r="E3829" s="446" t="s">
        <v>672</v>
      </c>
      <c r="F3829" s="446" t="s">
        <v>671</v>
      </c>
      <c r="G3829" s="447">
        <v>28</v>
      </c>
      <c r="H3829" s="448">
        <v>8.41</v>
      </c>
      <c r="I3829" s="447">
        <v>235.39</v>
      </c>
      <c r="J3829" s="460">
        <v>28</v>
      </c>
      <c r="K3829" s="448">
        <v>2.36</v>
      </c>
      <c r="L3829" s="448">
        <v>66.08</v>
      </c>
      <c r="M3829" s="448">
        <f t="shared" si="118"/>
        <v>-169.31</v>
      </c>
      <c r="N3829" s="448">
        <f t="shared" si="119"/>
        <v>-71.93</v>
      </c>
      <c r="O3829" s="461"/>
    </row>
    <row r="3830" s="419" customFormat="1" customHeight="1" spans="1:15">
      <c r="A3830" s="443" t="s">
        <v>8337</v>
      </c>
      <c r="B3830" s="444" t="s">
        <v>8338</v>
      </c>
      <c r="C3830" s="445"/>
      <c r="D3830" s="446" t="s">
        <v>679</v>
      </c>
      <c r="E3830" s="446" t="s">
        <v>672</v>
      </c>
      <c r="F3830" s="446" t="s">
        <v>671</v>
      </c>
      <c r="G3830" s="447">
        <v>22</v>
      </c>
      <c r="H3830" s="448">
        <v>7.97</v>
      </c>
      <c r="I3830" s="447">
        <v>175.23</v>
      </c>
      <c r="J3830" s="460">
        <v>22</v>
      </c>
      <c r="K3830" s="448">
        <v>2.24</v>
      </c>
      <c r="L3830" s="448">
        <v>49.28</v>
      </c>
      <c r="M3830" s="448">
        <f t="shared" si="118"/>
        <v>-125.95</v>
      </c>
      <c r="N3830" s="448">
        <f t="shared" si="119"/>
        <v>-71.88</v>
      </c>
      <c r="O3830" s="461"/>
    </row>
    <row r="3831" s="419" customFormat="1" customHeight="1" spans="1:15">
      <c r="A3831" s="443" t="s">
        <v>8339</v>
      </c>
      <c r="B3831" s="444" t="s">
        <v>8340</v>
      </c>
      <c r="C3831" s="445"/>
      <c r="D3831" s="446" t="s">
        <v>679</v>
      </c>
      <c r="E3831" s="446" t="s">
        <v>672</v>
      </c>
      <c r="F3831" s="446" t="s">
        <v>671</v>
      </c>
      <c r="G3831" s="447">
        <v>21</v>
      </c>
      <c r="H3831" s="448">
        <v>10.77</v>
      </c>
      <c r="I3831" s="447">
        <v>226.27</v>
      </c>
      <c r="J3831" s="460">
        <v>21</v>
      </c>
      <c r="K3831" s="448">
        <v>3.03</v>
      </c>
      <c r="L3831" s="448">
        <v>63.63</v>
      </c>
      <c r="M3831" s="448">
        <f t="shared" si="118"/>
        <v>-162.64</v>
      </c>
      <c r="N3831" s="448">
        <f t="shared" si="119"/>
        <v>-71.88</v>
      </c>
      <c r="O3831" s="461"/>
    </row>
    <row r="3832" s="419" customFormat="1" customHeight="1" spans="1:15">
      <c r="A3832" s="443" t="s">
        <v>8341</v>
      </c>
      <c r="B3832" s="444" t="s">
        <v>8342</v>
      </c>
      <c r="C3832" s="445"/>
      <c r="D3832" s="446" t="s">
        <v>679</v>
      </c>
      <c r="E3832" s="446" t="s">
        <v>672</v>
      </c>
      <c r="F3832" s="446" t="s">
        <v>671</v>
      </c>
      <c r="G3832" s="447">
        <v>50</v>
      </c>
      <c r="H3832" s="448">
        <v>13.53</v>
      </c>
      <c r="I3832" s="447">
        <v>676.56</v>
      </c>
      <c r="J3832" s="460">
        <v>50</v>
      </c>
      <c r="K3832" s="448">
        <v>3.8</v>
      </c>
      <c r="L3832" s="448">
        <v>190</v>
      </c>
      <c r="M3832" s="448">
        <f t="shared" si="118"/>
        <v>-486.56</v>
      </c>
      <c r="N3832" s="448">
        <f t="shared" si="119"/>
        <v>-71.92</v>
      </c>
      <c r="O3832" s="461"/>
    </row>
    <row r="3833" s="419" customFormat="1" customHeight="1" spans="1:15">
      <c r="A3833" s="443" t="s">
        <v>8343</v>
      </c>
      <c r="B3833" s="444" t="s">
        <v>8344</v>
      </c>
      <c r="C3833" s="445"/>
      <c r="D3833" s="446" t="s">
        <v>679</v>
      </c>
      <c r="E3833" s="446" t="s">
        <v>672</v>
      </c>
      <c r="F3833" s="446" t="s">
        <v>671</v>
      </c>
      <c r="G3833" s="447">
        <v>11</v>
      </c>
      <c r="H3833" s="448">
        <v>8.85</v>
      </c>
      <c r="I3833" s="447">
        <v>97.34</v>
      </c>
      <c r="J3833" s="460">
        <v>11</v>
      </c>
      <c r="K3833" s="448">
        <v>2.49</v>
      </c>
      <c r="L3833" s="448">
        <v>27.39</v>
      </c>
      <c r="M3833" s="448">
        <f t="shared" si="118"/>
        <v>-69.95</v>
      </c>
      <c r="N3833" s="448">
        <f t="shared" si="119"/>
        <v>-71.86</v>
      </c>
      <c r="O3833" s="461"/>
    </row>
    <row r="3834" s="419" customFormat="1" customHeight="1" spans="1:15">
      <c r="A3834" s="443" t="s">
        <v>8345</v>
      </c>
      <c r="B3834" s="444" t="s">
        <v>8346</v>
      </c>
      <c r="C3834" s="445"/>
      <c r="D3834" s="446" t="s">
        <v>679</v>
      </c>
      <c r="E3834" s="446" t="s">
        <v>675</v>
      </c>
      <c r="F3834" s="446" t="s">
        <v>671</v>
      </c>
      <c r="G3834" s="447">
        <v>7</v>
      </c>
      <c r="H3834" s="448">
        <v>22.87</v>
      </c>
      <c r="I3834" s="447">
        <v>160.12</v>
      </c>
      <c r="J3834" s="460">
        <v>7</v>
      </c>
      <c r="K3834" s="448">
        <v>5.34</v>
      </c>
      <c r="L3834" s="448">
        <v>37.38</v>
      </c>
      <c r="M3834" s="448">
        <f t="shared" si="118"/>
        <v>-122.74</v>
      </c>
      <c r="N3834" s="448">
        <f t="shared" si="119"/>
        <v>-76.66</v>
      </c>
      <c r="O3834" s="461"/>
    </row>
    <row r="3835" s="419" customFormat="1" customHeight="1" spans="1:15">
      <c r="A3835" s="443" t="s">
        <v>8347</v>
      </c>
      <c r="B3835" s="444" t="s">
        <v>8348</v>
      </c>
      <c r="C3835" s="445"/>
      <c r="D3835" s="446" t="s">
        <v>679</v>
      </c>
      <c r="E3835" s="446" t="s">
        <v>675</v>
      </c>
      <c r="F3835" s="446" t="s">
        <v>671</v>
      </c>
      <c r="G3835" s="447">
        <v>21</v>
      </c>
      <c r="H3835" s="448">
        <v>20.51</v>
      </c>
      <c r="I3835" s="447">
        <v>430.76</v>
      </c>
      <c r="J3835" s="460">
        <v>21</v>
      </c>
      <c r="K3835" s="448">
        <v>4.79</v>
      </c>
      <c r="L3835" s="448">
        <v>100.59</v>
      </c>
      <c r="M3835" s="448">
        <f t="shared" si="118"/>
        <v>-330.17</v>
      </c>
      <c r="N3835" s="448">
        <f t="shared" si="119"/>
        <v>-76.65</v>
      </c>
      <c r="O3835" s="461"/>
    </row>
    <row r="3836" s="419" customFormat="1" customHeight="1" spans="1:15">
      <c r="A3836" s="443" t="s">
        <v>8349</v>
      </c>
      <c r="B3836" s="444" t="s">
        <v>8350</v>
      </c>
      <c r="C3836" s="445"/>
      <c r="D3836" s="446" t="s">
        <v>679</v>
      </c>
      <c r="E3836" s="446" t="s">
        <v>675</v>
      </c>
      <c r="F3836" s="446" t="s">
        <v>671</v>
      </c>
      <c r="G3836" s="447">
        <v>13</v>
      </c>
      <c r="H3836" s="448">
        <v>12.82</v>
      </c>
      <c r="I3836" s="447">
        <v>166.68</v>
      </c>
      <c r="J3836" s="460">
        <v>13</v>
      </c>
      <c r="K3836" s="448">
        <v>2.99</v>
      </c>
      <c r="L3836" s="448">
        <v>38.87</v>
      </c>
      <c r="M3836" s="448">
        <f t="shared" si="118"/>
        <v>-127.81</v>
      </c>
      <c r="N3836" s="448">
        <f t="shared" si="119"/>
        <v>-76.68</v>
      </c>
      <c r="O3836" s="461"/>
    </row>
    <row r="3837" s="419" customFormat="1" customHeight="1" spans="1:15">
      <c r="A3837" s="443" t="s">
        <v>8351</v>
      </c>
      <c r="B3837" s="444" t="s">
        <v>8352</v>
      </c>
      <c r="C3837" s="445"/>
      <c r="D3837" s="446" t="s">
        <v>679</v>
      </c>
      <c r="E3837" s="446" t="s">
        <v>675</v>
      </c>
      <c r="F3837" s="446" t="s">
        <v>671</v>
      </c>
      <c r="G3837" s="447">
        <v>1</v>
      </c>
      <c r="H3837" s="448">
        <v>116.38</v>
      </c>
      <c r="I3837" s="447">
        <v>116.38</v>
      </c>
      <c r="J3837" s="460">
        <v>1</v>
      </c>
      <c r="K3837" s="448">
        <v>27.19</v>
      </c>
      <c r="L3837" s="448">
        <v>27.19</v>
      </c>
      <c r="M3837" s="448">
        <f t="shared" si="118"/>
        <v>-89.19</v>
      </c>
      <c r="N3837" s="448">
        <f t="shared" si="119"/>
        <v>-76.64</v>
      </c>
      <c r="O3837" s="461"/>
    </row>
    <row r="3838" s="419" customFormat="1" customHeight="1" spans="1:15">
      <c r="A3838" s="443" t="s">
        <v>8353</v>
      </c>
      <c r="B3838" s="444" t="s">
        <v>8354</v>
      </c>
      <c r="C3838" s="445"/>
      <c r="D3838" s="446" t="s">
        <v>703</v>
      </c>
      <c r="E3838" s="446" t="s">
        <v>142</v>
      </c>
      <c r="F3838" s="446" t="s">
        <v>671</v>
      </c>
      <c r="G3838" s="447">
        <v>2</v>
      </c>
      <c r="H3838" s="448">
        <v>128.21</v>
      </c>
      <c r="I3838" s="447">
        <v>256.41</v>
      </c>
      <c r="J3838" s="460">
        <v>2</v>
      </c>
      <c r="K3838" s="448">
        <v>22.46</v>
      </c>
      <c r="L3838" s="448">
        <v>44.92</v>
      </c>
      <c r="M3838" s="448">
        <f t="shared" si="118"/>
        <v>-211.49</v>
      </c>
      <c r="N3838" s="448">
        <f t="shared" si="119"/>
        <v>-82.48</v>
      </c>
      <c r="O3838" s="461"/>
    </row>
    <row r="3839" s="419" customFormat="1" customHeight="1" spans="1:15">
      <c r="A3839" s="443" t="s">
        <v>8355</v>
      </c>
      <c r="B3839" s="444" t="s">
        <v>8356</v>
      </c>
      <c r="C3839" s="445"/>
      <c r="D3839" s="446" t="s">
        <v>703</v>
      </c>
      <c r="E3839" s="446" t="s">
        <v>142</v>
      </c>
      <c r="F3839" s="446" t="s">
        <v>671</v>
      </c>
      <c r="G3839" s="447">
        <v>2</v>
      </c>
      <c r="H3839" s="448">
        <v>119.67</v>
      </c>
      <c r="I3839" s="447">
        <v>239.34</v>
      </c>
      <c r="J3839" s="460">
        <v>2</v>
      </c>
      <c r="K3839" s="448">
        <v>20.97</v>
      </c>
      <c r="L3839" s="448">
        <v>41.94</v>
      </c>
      <c r="M3839" s="448">
        <f t="shared" si="118"/>
        <v>-197.4</v>
      </c>
      <c r="N3839" s="448">
        <f t="shared" si="119"/>
        <v>-82.48</v>
      </c>
      <c r="O3839" s="461"/>
    </row>
    <row r="3840" s="419" customFormat="1" customHeight="1" spans="1:15">
      <c r="A3840" s="443" t="s">
        <v>8357</v>
      </c>
      <c r="B3840" s="444" t="s">
        <v>8358</v>
      </c>
      <c r="C3840" s="445"/>
      <c r="D3840" s="446" t="s">
        <v>3122</v>
      </c>
      <c r="E3840" s="446" t="s">
        <v>142</v>
      </c>
      <c r="F3840" s="446" t="s">
        <v>671</v>
      </c>
      <c r="G3840" s="447">
        <v>6</v>
      </c>
      <c r="H3840" s="448">
        <v>119.82</v>
      </c>
      <c r="I3840" s="447">
        <v>718.93</v>
      </c>
      <c r="J3840" s="460">
        <v>6</v>
      </c>
      <c r="K3840" s="448">
        <v>20.99</v>
      </c>
      <c r="L3840" s="448">
        <v>125.94</v>
      </c>
      <c r="M3840" s="448">
        <f t="shared" si="118"/>
        <v>-592.99</v>
      </c>
      <c r="N3840" s="448">
        <f t="shared" si="119"/>
        <v>-82.48</v>
      </c>
      <c r="O3840" s="461"/>
    </row>
    <row r="3841" s="419" customFormat="1" customHeight="1" spans="1:15">
      <c r="A3841" s="443" t="s">
        <v>8359</v>
      </c>
      <c r="B3841" s="444" t="s">
        <v>8360</v>
      </c>
      <c r="C3841" s="445"/>
      <c r="D3841" s="446" t="s">
        <v>3122</v>
      </c>
      <c r="E3841" s="446" t="s">
        <v>142</v>
      </c>
      <c r="F3841" s="446" t="s">
        <v>671</v>
      </c>
      <c r="G3841" s="447">
        <v>1</v>
      </c>
      <c r="H3841" s="448">
        <v>121.36</v>
      </c>
      <c r="I3841" s="447">
        <v>121.36</v>
      </c>
      <c r="J3841" s="460">
        <v>1</v>
      </c>
      <c r="K3841" s="448">
        <v>21.26</v>
      </c>
      <c r="L3841" s="448">
        <v>21.26</v>
      </c>
      <c r="M3841" s="448">
        <f t="shared" si="118"/>
        <v>-100.1</v>
      </c>
      <c r="N3841" s="448">
        <f t="shared" si="119"/>
        <v>-82.48</v>
      </c>
      <c r="O3841" s="461"/>
    </row>
    <row r="3842" s="419" customFormat="1" customHeight="1" spans="1:15">
      <c r="A3842" s="443" t="s">
        <v>8361</v>
      </c>
      <c r="B3842" s="444" t="s">
        <v>8362</v>
      </c>
      <c r="C3842" s="445"/>
      <c r="D3842" s="446" t="s">
        <v>679</v>
      </c>
      <c r="E3842" s="446" t="s">
        <v>672</v>
      </c>
      <c r="F3842" s="446" t="s">
        <v>671</v>
      </c>
      <c r="G3842" s="447">
        <v>6</v>
      </c>
      <c r="H3842" s="448">
        <v>2212.39</v>
      </c>
      <c r="I3842" s="447">
        <v>13274.34</v>
      </c>
      <c r="J3842" s="460">
        <v>6</v>
      </c>
      <c r="K3842" s="448">
        <v>621.81</v>
      </c>
      <c r="L3842" s="448">
        <v>3730.86</v>
      </c>
      <c r="M3842" s="448">
        <f t="shared" si="118"/>
        <v>-9543.48</v>
      </c>
      <c r="N3842" s="448">
        <f t="shared" si="119"/>
        <v>-71.89</v>
      </c>
      <c r="O3842" s="461"/>
    </row>
    <row r="3843" s="419" customFormat="1" customHeight="1" spans="1:15">
      <c r="A3843" s="443" t="s">
        <v>8363</v>
      </c>
      <c r="B3843" s="444" t="s">
        <v>8364</v>
      </c>
      <c r="C3843" s="445"/>
      <c r="D3843" s="446" t="s">
        <v>3122</v>
      </c>
      <c r="E3843" s="446" t="s">
        <v>672</v>
      </c>
      <c r="F3843" s="446" t="s">
        <v>671</v>
      </c>
      <c r="G3843" s="447">
        <v>31</v>
      </c>
      <c r="H3843" s="448">
        <v>84.07</v>
      </c>
      <c r="I3843" s="447">
        <v>2606.2</v>
      </c>
      <c r="J3843" s="460">
        <v>31</v>
      </c>
      <c r="K3843" s="448">
        <v>23.63</v>
      </c>
      <c r="L3843" s="448">
        <v>732.53</v>
      </c>
      <c r="M3843" s="448">
        <f t="shared" si="118"/>
        <v>-1873.67</v>
      </c>
      <c r="N3843" s="448">
        <f t="shared" si="119"/>
        <v>-71.89</v>
      </c>
      <c r="O3843" s="461"/>
    </row>
    <row r="3844" s="419" customFormat="1" customHeight="1" spans="1:15">
      <c r="A3844" s="443" t="s">
        <v>8365</v>
      </c>
      <c r="B3844" s="444" t="s">
        <v>8366</v>
      </c>
      <c r="C3844" s="445"/>
      <c r="D3844" s="446" t="s">
        <v>3122</v>
      </c>
      <c r="E3844" s="446" t="s">
        <v>672</v>
      </c>
      <c r="F3844" s="446" t="s">
        <v>671</v>
      </c>
      <c r="G3844" s="447">
        <v>80</v>
      </c>
      <c r="H3844" s="448">
        <v>398.23</v>
      </c>
      <c r="I3844" s="447">
        <v>31858.43</v>
      </c>
      <c r="J3844" s="460">
        <v>80</v>
      </c>
      <c r="K3844" s="448">
        <v>111.93</v>
      </c>
      <c r="L3844" s="448">
        <v>8954.4</v>
      </c>
      <c r="M3844" s="448">
        <f t="shared" si="118"/>
        <v>-22904.03</v>
      </c>
      <c r="N3844" s="448">
        <f t="shared" si="119"/>
        <v>-71.89</v>
      </c>
      <c r="O3844" s="461"/>
    </row>
    <row r="3845" s="419" customFormat="1" customHeight="1" spans="1:15">
      <c r="A3845" s="443" t="s">
        <v>8367</v>
      </c>
      <c r="B3845" s="444" t="s">
        <v>8368</v>
      </c>
      <c r="C3845" s="445"/>
      <c r="D3845" s="446" t="s">
        <v>679</v>
      </c>
      <c r="E3845" s="446" t="s">
        <v>142</v>
      </c>
      <c r="F3845" s="446" t="s">
        <v>671</v>
      </c>
      <c r="G3845" s="447">
        <v>4</v>
      </c>
      <c r="H3845" s="448">
        <v>72.82</v>
      </c>
      <c r="I3845" s="447">
        <v>291.26</v>
      </c>
      <c r="J3845" s="460">
        <v>4</v>
      </c>
      <c r="K3845" s="448">
        <v>12.76</v>
      </c>
      <c r="L3845" s="448">
        <v>51.04</v>
      </c>
      <c r="M3845" s="448">
        <f t="shared" si="118"/>
        <v>-240.22</v>
      </c>
      <c r="N3845" s="448">
        <f t="shared" si="119"/>
        <v>-82.48</v>
      </c>
      <c r="O3845" s="461"/>
    </row>
    <row r="3846" s="419" customFormat="1" customHeight="1" spans="1:15">
      <c r="A3846" s="443" t="s">
        <v>8369</v>
      </c>
      <c r="B3846" s="444" t="s">
        <v>8370</v>
      </c>
      <c r="C3846" s="445"/>
      <c r="D3846" s="446" t="s">
        <v>3122</v>
      </c>
      <c r="E3846" s="446" t="s">
        <v>672</v>
      </c>
      <c r="F3846" s="446" t="s">
        <v>671</v>
      </c>
      <c r="G3846" s="447">
        <v>23</v>
      </c>
      <c r="H3846" s="448">
        <v>487.53</v>
      </c>
      <c r="I3846" s="447">
        <v>11213.19</v>
      </c>
      <c r="J3846" s="460">
        <v>23</v>
      </c>
      <c r="K3846" s="448">
        <v>137.03</v>
      </c>
      <c r="L3846" s="448">
        <v>3151.69</v>
      </c>
      <c r="M3846" s="448">
        <f t="shared" si="118"/>
        <v>-8061.5</v>
      </c>
      <c r="N3846" s="448">
        <f t="shared" si="119"/>
        <v>-71.89</v>
      </c>
      <c r="O3846" s="461"/>
    </row>
    <row r="3847" s="419" customFormat="1" customHeight="1" spans="1:15">
      <c r="A3847" s="443" t="s">
        <v>8371</v>
      </c>
      <c r="B3847" s="444" t="s">
        <v>8372</v>
      </c>
      <c r="C3847" s="445"/>
      <c r="D3847" s="446" t="s">
        <v>3122</v>
      </c>
      <c r="E3847" s="446" t="s">
        <v>672</v>
      </c>
      <c r="F3847" s="446" t="s">
        <v>671</v>
      </c>
      <c r="G3847" s="447">
        <v>4</v>
      </c>
      <c r="H3847" s="448">
        <v>14.16</v>
      </c>
      <c r="I3847" s="447">
        <v>56.63</v>
      </c>
      <c r="J3847" s="460">
        <v>4</v>
      </c>
      <c r="K3847" s="448">
        <v>3.98</v>
      </c>
      <c r="L3847" s="448">
        <v>15.92</v>
      </c>
      <c r="M3847" s="448">
        <f t="shared" si="118"/>
        <v>-40.71</v>
      </c>
      <c r="N3847" s="448">
        <f t="shared" si="119"/>
        <v>-71.89</v>
      </c>
      <c r="O3847" s="461"/>
    </row>
    <row r="3848" s="419" customFormat="1" customHeight="1" spans="1:15">
      <c r="A3848" s="443" t="s">
        <v>8373</v>
      </c>
      <c r="B3848" s="444" t="s">
        <v>8374</v>
      </c>
      <c r="C3848" s="445"/>
      <c r="D3848" s="446" t="s">
        <v>695</v>
      </c>
      <c r="E3848" s="446" t="s">
        <v>142</v>
      </c>
      <c r="F3848" s="446" t="s">
        <v>671</v>
      </c>
      <c r="G3848" s="447">
        <v>9</v>
      </c>
      <c r="H3848" s="448">
        <v>9.4</v>
      </c>
      <c r="I3848" s="447">
        <v>84.63</v>
      </c>
      <c r="J3848" s="460">
        <v>9</v>
      </c>
      <c r="K3848" s="448">
        <v>1.65</v>
      </c>
      <c r="L3848" s="448">
        <v>14.85</v>
      </c>
      <c r="M3848" s="448">
        <f t="shared" ref="M3848:M3911" si="120">L3848-I3848</f>
        <v>-69.78</v>
      </c>
      <c r="N3848" s="448">
        <f t="shared" ref="N3848:N3911" si="121">IF(I3848=0,0,ROUND(M3848/I3848*100,2))</f>
        <v>-82.45</v>
      </c>
      <c r="O3848" s="461"/>
    </row>
    <row r="3849" s="419" customFormat="1" customHeight="1" spans="1:15">
      <c r="A3849" s="443" t="s">
        <v>8375</v>
      </c>
      <c r="B3849" s="444" t="s">
        <v>8376</v>
      </c>
      <c r="C3849" s="445"/>
      <c r="D3849" s="446" t="s">
        <v>677</v>
      </c>
      <c r="E3849" s="446" t="s">
        <v>142</v>
      </c>
      <c r="F3849" s="446" t="s">
        <v>671</v>
      </c>
      <c r="G3849" s="447">
        <v>20</v>
      </c>
      <c r="H3849" s="448">
        <v>21.37</v>
      </c>
      <c r="I3849" s="447">
        <v>427.35</v>
      </c>
      <c r="J3849" s="460">
        <v>20</v>
      </c>
      <c r="K3849" s="448">
        <v>3.74</v>
      </c>
      <c r="L3849" s="448">
        <v>74.8</v>
      </c>
      <c r="M3849" s="448">
        <f t="shared" si="120"/>
        <v>-352.55</v>
      </c>
      <c r="N3849" s="448">
        <f t="shared" si="121"/>
        <v>-82.5</v>
      </c>
      <c r="O3849" s="461"/>
    </row>
    <row r="3850" s="419" customFormat="1" customHeight="1" spans="1:15">
      <c r="A3850" s="443" t="s">
        <v>8377</v>
      </c>
      <c r="B3850" s="444" t="s">
        <v>8378</v>
      </c>
      <c r="C3850" s="445"/>
      <c r="D3850" s="446" t="s">
        <v>677</v>
      </c>
      <c r="E3850" s="446" t="s">
        <v>142</v>
      </c>
      <c r="F3850" s="446" t="s">
        <v>671</v>
      </c>
      <c r="G3850" s="447">
        <v>9</v>
      </c>
      <c r="H3850" s="448">
        <v>17.1</v>
      </c>
      <c r="I3850" s="447">
        <v>153.86</v>
      </c>
      <c r="J3850" s="460">
        <v>9</v>
      </c>
      <c r="K3850" s="448">
        <v>3</v>
      </c>
      <c r="L3850" s="448">
        <v>27</v>
      </c>
      <c r="M3850" s="448">
        <f t="shared" si="120"/>
        <v>-126.86</v>
      </c>
      <c r="N3850" s="448">
        <f t="shared" si="121"/>
        <v>-82.45</v>
      </c>
      <c r="O3850" s="461"/>
    </row>
    <row r="3851" s="419" customFormat="1" customHeight="1" spans="1:15">
      <c r="A3851" s="443" t="s">
        <v>8379</v>
      </c>
      <c r="B3851" s="444" t="s">
        <v>8380</v>
      </c>
      <c r="C3851" s="445"/>
      <c r="D3851" s="446" t="s">
        <v>677</v>
      </c>
      <c r="E3851" s="446" t="s">
        <v>142</v>
      </c>
      <c r="F3851" s="446" t="s">
        <v>671</v>
      </c>
      <c r="G3851" s="447">
        <v>100</v>
      </c>
      <c r="H3851" s="448">
        <v>15.38</v>
      </c>
      <c r="I3851" s="447">
        <v>1538.46</v>
      </c>
      <c r="J3851" s="460">
        <v>100</v>
      </c>
      <c r="K3851" s="448">
        <v>2.69</v>
      </c>
      <c r="L3851" s="448">
        <v>269</v>
      </c>
      <c r="M3851" s="448">
        <f t="shared" si="120"/>
        <v>-1269.46</v>
      </c>
      <c r="N3851" s="448">
        <f t="shared" si="121"/>
        <v>-82.51</v>
      </c>
      <c r="O3851" s="461"/>
    </row>
    <row r="3852" s="419" customFormat="1" customHeight="1" spans="1:15">
      <c r="A3852" s="443" t="s">
        <v>8381</v>
      </c>
      <c r="B3852" s="444" t="s">
        <v>8382</v>
      </c>
      <c r="C3852" s="445"/>
      <c r="D3852" s="446" t="s">
        <v>677</v>
      </c>
      <c r="E3852" s="446" t="s">
        <v>142</v>
      </c>
      <c r="F3852" s="446" t="s">
        <v>671</v>
      </c>
      <c r="G3852" s="447">
        <v>10</v>
      </c>
      <c r="H3852" s="448">
        <v>17.1</v>
      </c>
      <c r="I3852" s="447">
        <v>170.98</v>
      </c>
      <c r="J3852" s="460">
        <v>10</v>
      </c>
      <c r="K3852" s="448">
        <v>3</v>
      </c>
      <c r="L3852" s="448">
        <v>30</v>
      </c>
      <c r="M3852" s="448">
        <f t="shared" si="120"/>
        <v>-140.98</v>
      </c>
      <c r="N3852" s="448">
        <f t="shared" si="121"/>
        <v>-82.45</v>
      </c>
      <c r="O3852" s="461"/>
    </row>
    <row r="3853" s="419" customFormat="1" customHeight="1" spans="1:15">
      <c r="A3853" s="443" t="s">
        <v>8383</v>
      </c>
      <c r="B3853" s="444" t="s">
        <v>8384</v>
      </c>
      <c r="C3853" s="445"/>
      <c r="D3853" s="446" t="s">
        <v>3122</v>
      </c>
      <c r="E3853" s="446" t="s">
        <v>672</v>
      </c>
      <c r="F3853" s="446" t="s">
        <v>671</v>
      </c>
      <c r="G3853" s="447">
        <v>30</v>
      </c>
      <c r="H3853" s="448">
        <v>0.7</v>
      </c>
      <c r="I3853" s="447">
        <v>20.94</v>
      </c>
      <c r="J3853" s="460">
        <v>30</v>
      </c>
      <c r="K3853" s="448">
        <v>0.2</v>
      </c>
      <c r="L3853" s="448">
        <v>6</v>
      </c>
      <c r="M3853" s="448">
        <f t="shared" si="120"/>
        <v>-14.94</v>
      </c>
      <c r="N3853" s="448">
        <f t="shared" si="121"/>
        <v>-71.35</v>
      </c>
      <c r="O3853" s="461"/>
    </row>
    <row r="3854" s="419" customFormat="1" customHeight="1" spans="1:15">
      <c r="A3854" s="443" t="s">
        <v>8385</v>
      </c>
      <c r="B3854" s="444" t="s">
        <v>8386</v>
      </c>
      <c r="C3854" s="445"/>
      <c r="D3854" s="446" t="s">
        <v>703</v>
      </c>
      <c r="E3854" s="446" t="s">
        <v>142</v>
      </c>
      <c r="F3854" s="446" t="s">
        <v>671</v>
      </c>
      <c r="G3854" s="447">
        <v>1</v>
      </c>
      <c r="H3854" s="448">
        <v>128.21</v>
      </c>
      <c r="I3854" s="447">
        <v>128.21</v>
      </c>
      <c r="J3854" s="460">
        <v>1</v>
      </c>
      <c r="K3854" s="448">
        <v>22.46</v>
      </c>
      <c r="L3854" s="448">
        <v>22.46</v>
      </c>
      <c r="M3854" s="448">
        <f t="shared" si="120"/>
        <v>-105.75</v>
      </c>
      <c r="N3854" s="448">
        <f t="shared" si="121"/>
        <v>-82.48</v>
      </c>
      <c r="O3854" s="461"/>
    </row>
    <row r="3855" s="419" customFormat="1" customHeight="1" spans="1:15">
      <c r="A3855" s="443" t="s">
        <v>8387</v>
      </c>
      <c r="B3855" s="444" t="s">
        <v>8388</v>
      </c>
      <c r="C3855" s="445"/>
      <c r="D3855" s="446" t="s">
        <v>695</v>
      </c>
      <c r="E3855" s="446" t="s">
        <v>142</v>
      </c>
      <c r="F3855" s="446" t="s">
        <v>671</v>
      </c>
      <c r="G3855" s="447">
        <v>2</v>
      </c>
      <c r="H3855" s="448">
        <v>11.97</v>
      </c>
      <c r="I3855" s="447">
        <v>23.93</v>
      </c>
      <c r="J3855" s="460">
        <v>2</v>
      </c>
      <c r="K3855" s="448">
        <v>2.1</v>
      </c>
      <c r="L3855" s="448">
        <v>4.2</v>
      </c>
      <c r="M3855" s="448">
        <f t="shared" si="120"/>
        <v>-19.73</v>
      </c>
      <c r="N3855" s="448">
        <f t="shared" si="121"/>
        <v>-82.45</v>
      </c>
      <c r="O3855" s="461"/>
    </row>
    <row r="3856" s="419" customFormat="1" customHeight="1" spans="1:15">
      <c r="A3856" s="443" t="s">
        <v>8389</v>
      </c>
      <c r="B3856" s="444" t="s">
        <v>8390</v>
      </c>
      <c r="C3856" s="445"/>
      <c r="D3856" s="446" t="s">
        <v>674</v>
      </c>
      <c r="E3856" s="446" t="s">
        <v>672</v>
      </c>
      <c r="F3856" s="446" t="s">
        <v>671</v>
      </c>
      <c r="G3856" s="447">
        <v>1</v>
      </c>
      <c r="H3856" s="448">
        <v>13.27</v>
      </c>
      <c r="I3856" s="447">
        <v>13.27</v>
      </c>
      <c r="J3856" s="460">
        <v>1</v>
      </c>
      <c r="K3856" s="448">
        <v>3.73</v>
      </c>
      <c r="L3856" s="448">
        <v>3.73</v>
      </c>
      <c r="M3856" s="448">
        <f t="shared" si="120"/>
        <v>-9.54</v>
      </c>
      <c r="N3856" s="448">
        <f t="shared" si="121"/>
        <v>-71.89</v>
      </c>
      <c r="O3856" s="461"/>
    </row>
    <row r="3857" s="419" customFormat="1" customHeight="1" spans="1:15">
      <c r="A3857" s="443" t="s">
        <v>8391</v>
      </c>
      <c r="B3857" s="444" t="s">
        <v>8392</v>
      </c>
      <c r="C3857" s="445"/>
      <c r="D3857" s="446" t="s">
        <v>674</v>
      </c>
      <c r="E3857" s="446" t="s">
        <v>672</v>
      </c>
      <c r="F3857" s="446" t="s">
        <v>671</v>
      </c>
      <c r="G3857" s="447">
        <v>4</v>
      </c>
      <c r="H3857" s="448">
        <v>7.1</v>
      </c>
      <c r="I3857" s="447">
        <v>28.39</v>
      </c>
      <c r="J3857" s="460">
        <v>4</v>
      </c>
      <c r="K3857" s="448">
        <v>2</v>
      </c>
      <c r="L3857" s="448">
        <v>8</v>
      </c>
      <c r="M3857" s="448">
        <f t="shared" si="120"/>
        <v>-20.39</v>
      </c>
      <c r="N3857" s="448">
        <f t="shared" si="121"/>
        <v>-71.82</v>
      </c>
      <c r="O3857" s="461"/>
    </row>
    <row r="3858" s="419" customFormat="1" customHeight="1" spans="1:15">
      <c r="A3858" s="443" t="s">
        <v>8393</v>
      </c>
      <c r="B3858" s="444" t="s">
        <v>8394</v>
      </c>
      <c r="C3858" s="445"/>
      <c r="D3858" s="446" t="s">
        <v>674</v>
      </c>
      <c r="E3858" s="446" t="s">
        <v>672</v>
      </c>
      <c r="F3858" s="446" t="s">
        <v>671</v>
      </c>
      <c r="G3858" s="447">
        <v>7</v>
      </c>
      <c r="H3858" s="448">
        <v>11.04</v>
      </c>
      <c r="I3858" s="447">
        <v>77.3</v>
      </c>
      <c r="J3858" s="460">
        <v>7</v>
      </c>
      <c r="K3858" s="448">
        <v>3.1</v>
      </c>
      <c r="L3858" s="448">
        <v>21.7</v>
      </c>
      <c r="M3858" s="448">
        <f t="shared" si="120"/>
        <v>-55.6</v>
      </c>
      <c r="N3858" s="448">
        <f t="shared" si="121"/>
        <v>-71.93</v>
      </c>
      <c r="O3858" s="461"/>
    </row>
    <row r="3859" s="419" customFormat="1" customHeight="1" spans="1:15">
      <c r="A3859" s="443" t="s">
        <v>8395</v>
      </c>
      <c r="B3859" s="444" t="s">
        <v>8396</v>
      </c>
      <c r="C3859" s="445"/>
      <c r="D3859" s="446" t="s">
        <v>674</v>
      </c>
      <c r="E3859" s="446" t="s">
        <v>672</v>
      </c>
      <c r="F3859" s="446" t="s">
        <v>671</v>
      </c>
      <c r="G3859" s="447">
        <v>6</v>
      </c>
      <c r="H3859" s="448">
        <v>7.9</v>
      </c>
      <c r="I3859" s="447">
        <v>47.42</v>
      </c>
      <c r="J3859" s="460">
        <v>6</v>
      </c>
      <c r="K3859" s="448">
        <v>2.22</v>
      </c>
      <c r="L3859" s="448">
        <v>13.32</v>
      </c>
      <c r="M3859" s="448">
        <f t="shared" si="120"/>
        <v>-34.1</v>
      </c>
      <c r="N3859" s="448">
        <f t="shared" si="121"/>
        <v>-71.91</v>
      </c>
      <c r="O3859" s="461"/>
    </row>
    <row r="3860" s="419" customFormat="1" customHeight="1" spans="1:15">
      <c r="A3860" s="443" t="s">
        <v>8397</v>
      </c>
      <c r="B3860" s="444" t="s">
        <v>8398</v>
      </c>
      <c r="C3860" s="445"/>
      <c r="D3860" s="446" t="s">
        <v>674</v>
      </c>
      <c r="E3860" s="446" t="s">
        <v>672</v>
      </c>
      <c r="F3860" s="446" t="s">
        <v>671</v>
      </c>
      <c r="G3860" s="447">
        <v>4</v>
      </c>
      <c r="H3860" s="448">
        <v>13.79</v>
      </c>
      <c r="I3860" s="447">
        <v>55.15</v>
      </c>
      <c r="J3860" s="460">
        <v>4</v>
      </c>
      <c r="K3860" s="448">
        <v>3.88</v>
      </c>
      <c r="L3860" s="448">
        <v>15.52</v>
      </c>
      <c r="M3860" s="448">
        <f t="shared" si="120"/>
        <v>-39.63</v>
      </c>
      <c r="N3860" s="448">
        <f t="shared" si="121"/>
        <v>-71.86</v>
      </c>
      <c r="O3860" s="461"/>
    </row>
    <row r="3861" s="419" customFormat="1" customHeight="1" spans="1:15">
      <c r="A3861" s="443" t="s">
        <v>8399</v>
      </c>
      <c r="B3861" s="444" t="s">
        <v>8400</v>
      </c>
      <c r="C3861" s="445"/>
      <c r="D3861" s="446" t="s">
        <v>674</v>
      </c>
      <c r="E3861" s="446" t="s">
        <v>142</v>
      </c>
      <c r="F3861" s="446" t="s">
        <v>671</v>
      </c>
      <c r="G3861" s="447">
        <v>3</v>
      </c>
      <c r="H3861" s="448">
        <v>13.3</v>
      </c>
      <c r="I3861" s="447">
        <v>39.9</v>
      </c>
      <c r="J3861" s="460">
        <v>3</v>
      </c>
      <c r="K3861" s="448">
        <v>2.33</v>
      </c>
      <c r="L3861" s="448">
        <v>6.99</v>
      </c>
      <c r="M3861" s="448">
        <f t="shared" si="120"/>
        <v>-32.91</v>
      </c>
      <c r="N3861" s="448">
        <f t="shared" si="121"/>
        <v>-82.48</v>
      </c>
      <c r="O3861" s="461"/>
    </row>
    <row r="3862" s="419" customFormat="1" customHeight="1" spans="1:15">
      <c r="A3862" s="443" t="s">
        <v>8401</v>
      </c>
      <c r="B3862" s="444" t="s">
        <v>8402</v>
      </c>
      <c r="C3862" s="445"/>
      <c r="D3862" s="446" t="s">
        <v>674</v>
      </c>
      <c r="E3862" s="446" t="s">
        <v>142</v>
      </c>
      <c r="F3862" s="446" t="s">
        <v>671</v>
      </c>
      <c r="G3862" s="447">
        <v>4</v>
      </c>
      <c r="H3862" s="448">
        <v>9.77</v>
      </c>
      <c r="I3862" s="447">
        <v>39.06</v>
      </c>
      <c r="J3862" s="460">
        <v>4</v>
      </c>
      <c r="K3862" s="448">
        <v>1.71</v>
      </c>
      <c r="L3862" s="448">
        <v>6.84</v>
      </c>
      <c r="M3862" s="448">
        <f t="shared" si="120"/>
        <v>-32.22</v>
      </c>
      <c r="N3862" s="448">
        <f t="shared" si="121"/>
        <v>-82.49</v>
      </c>
      <c r="O3862" s="461"/>
    </row>
    <row r="3863" s="419" customFormat="1" customHeight="1" spans="1:15">
      <c r="A3863" s="443" t="s">
        <v>8403</v>
      </c>
      <c r="B3863" s="444" t="s">
        <v>8404</v>
      </c>
      <c r="C3863" s="445"/>
      <c r="D3863" s="446" t="s">
        <v>674</v>
      </c>
      <c r="E3863" s="446" t="s">
        <v>142</v>
      </c>
      <c r="F3863" s="446" t="s">
        <v>671</v>
      </c>
      <c r="G3863" s="447">
        <v>2</v>
      </c>
      <c r="H3863" s="448">
        <v>9.41</v>
      </c>
      <c r="I3863" s="447">
        <v>18.81</v>
      </c>
      <c r="J3863" s="460">
        <v>2</v>
      </c>
      <c r="K3863" s="448">
        <v>1.65</v>
      </c>
      <c r="L3863" s="448">
        <v>3.3</v>
      </c>
      <c r="M3863" s="448">
        <f t="shared" si="120"/>
        <v>-15.51</v>
      </c>
      <c r="N3863" s="448">
        <f t="shared" si="121"/>
        <v>-82.46</v>
      </c>
      <c r="O3863" s="461"/>
    </row>
    <row r="3864" s="419" customFormat="1" customHeight="1" spans="1:15">
      <c r="A3864" s="443" t="s">
        <v>8405</v>
      </c>
      <c r="B3864" s="444" t="s">
        <v>8406</v>
      </c>
      <c r="C3864" s="445"/>
      <c r="D3864" s="446" t="s">
        <v>674</v>
      </c>
      <c r="E3864" s="446" t="s">
        <v>142</v>
      </c>
      <c r="F3864" s="446" t="s">
        <v>671</v>
      </c>
      <c r="G3864" s="447">
        <v>2</v>
      </c>
      <c r="H3864" s="448">
        <v>19.36</v>
      </c>
      <c r="I3864" s="447">
        <v>38.71</v>
      </c>
      <c r="J3864" s="460">
        <v>2</v>
      </c>
      <c r="K3864" s="448">
        <v>3.39</v>
      </c>
      <c r="L3864" s="448">
        <v>6.78</v>
      </c>
      <c r="M3864" s="448">
        <f t="shared" si="120"/>
        <v>-31.93</v>
      </c>
      <c r="N3864" s="448">
        <f t="shared" si="121"/>
        <v>-82.49</v>
      </c>
      <c r="O3864" s="461"/>
    </row>
    <row r="3865" s="419" customFormat="1" customHeight="1" spans="1:15">
      <c r="A3865" s="443" t="s">
        <v>8407</v>
      </c>
      <c r="B3865" s="444" t="s">
        <v>8408</v>
      </c>
      <c r="C3865" s="445"/>
      <c r="D3865" s="446" t="s">
        <v>674</v>
      </c>
      <c r="E3865" s="446" t="s">
        <v>142</v>
      </c>
      <c r="F3865" s="446" t="s">
        <v>671</v>
      </c>
      <c r="G3865" s="447">
        <v>2</v>
      </c>
      <c r="H3865" s="448">
        <v>11.11</v>
      </c>
      <c r="I3865" s="447">
        <v>22.22</v>
      </c>
      <c r="J3865" s="460">
        <v>2</v>
      </c>
      <c r="K3865" s="448">
        <v>1.95</v>
      </c>
      <c r="L3865" s="448">
        <v>3.9</v>
      </c>
      <c r="M3865" s="448">
        <f t="shared" si="120"/>
        <v>-18.32</v>
      </c>
      <c r="N3865" s="448">
        <f t="shared" si="121"/>
        <v>-82.45</v>
      </c>
      <c r="O3865" s="461"/>
    </row>
    <row r="3866" s="419" customFormat="1" customHeight="1" spans="1:15">
      <c r="A3866" s="443" t="s">
        <v>8409</v>
      </c>
      <c r="B3866" s="444" t="s">
        <v>8410</v>
      </c>
      <c r="C3866" s="445"/>
      <c r="D3866" s="446" t="s">
        <v>674</v>
      </c>
      <c r="E3866" s="446" t="s">
        <v>142</v>
      </c>
      <c r="F3866" s="446" t="s">
        <v>671</v>
      </c>
      <c r="G3866" s="447">
        <v>4</v>
      </c>
      <c r="H3866" s="448">
        <v>12.33</v>
      </c>
      <c r="I3866" s="447">
        <v>49.33</v>
      </c>
      <c r="J3866" s="460">
        <v>4</v>
      </c>
      <c r="K3866" s="448">
        <v>2.16</v>
      </c>
      <c r="L3866" s="448">
        <v>8.64</v>
      </c>
      <c r="M3866" s="448">
        <f t="shared" si="120"/>
        <v>-40.69</v>
      </c>
      <c r="N3866" s="448">
        <f t="shared" si="121"/>
        <v>-82.49</v>
      </c>
      <c r="O3866" s="461"/>
    </row>
    <row r="3867" s="419" customFormat="1" customHeight="1" spans="1:15">
      <c r="A3867" s="443" t="s">
        <v>8411</v>
      </c>
      <c r="B3867" s="444" t="s">
        <v>8412</v>
      </c>
      <c r="C3867" s="445"/>
      <c r="D3867" s="446" t="s">
        <v>674</v>
      </c>
      <c r="E3867" s="446" t="s">
        <v>142</v>
      </c>
      <c r="F3867" s="446" t="s">
        <v>671</v>
      </c>
      <c r="G3867" s="447">
        <v>3</v>
      </c>
      <c r="H3867" s="448">
        <v>25.04</v>
      </c>
      <c r="I3867" s="447">
        <v>75.13</v>
      </c>
      <c r="J3867" s="460">
        <v>3</v>
      </c>
      <c r="K3867" s="448">
        <v>4.39</v>
      </c>
      <c r="L3867" s="448">
        <v>13.17</v>
      </c>
      <c r="M3867" s="448">
        <f t="shared" si="120"/>
        <v>-61.96</v>
      </c>
      <c r="N3867" s="448">
        <f t="shared" si="121"/>
        <v>-82.47</v>
      </c>
      <c r="O3867" s="461"/>
    </row>
    <row r="3868" s="419" customFormat="1" customHeight="1" spans="1:15">
      <c r="A3868" s="443" t="s">
        <v>8413</v>
      </c>
      <c r="B3868" s="444" t="s">
        <v>8414</v>
      </c>
      <c r="C3868" s="445"/>
      <c r="D3868" s="446" t="s">
        <v>674</v>
      </c>
      <c r="E3868" s="446" t="s">
        <v>142</v>
      </c>
      <c r="F3868" s="446" t="s">
        <v>671</v>
      </c>
      <c r="G3868" s="447">
        <v>4</v>
      </c>
      <c r="H3868" s="448">
        <v>15.38</v>
      </c>
      <c r="I3868" s="447">
        <v>61.53</v>
      </c>
      <c r="J3868" s="460">
        <v>4</v>
      </c>
      <c r="K3868" s="448">
        <v>2.69</v>
      </c>
      <c r="L3868" s="448">
        <v>10.76</v>
      </c>
      <c r="M3868" s="448">
        <f t="shared" si="120"/>
        <v>-50.77</v>
      </c>
      <c r="N3868" s="448">
        <f t="shared" si="121"/>
        <v>-82.51</v>
      </c>
      <c r="O3868" s="461"/>
    </row>
    <row r="3869" s="419" customFormat="1" customHeight="1" spans="1:15">
      <c r="A3869" s="443" t="s">
        <v>8415</v>
      </c>
      <c r="B3869" s="444" t="s">
        <v>8416</v>
      </c>
      <c r="C3869" s="445"/>
      <c r="D3869" s="446" t="s">
        <v>674</v>
      </c>
      <c r="E3869" s="446" t="s">
        <v>142</v>
      </c>
      <c r="F3869" s="446" t="s">
        <v>671</v>
      </c>
      <c r="G3869" s="447">
        <v>1</v>
      </c>
      <c r="H3869" s="448">
        <v>17.94</v>
      </c>
      <c r="I3869" s="447">
        <v>17.94</v>
      </c>
      <c r="J3869" s="460">
        <v>1</v>
      </c>
      <c r="K3869" s="448">
        <v>3.14</v>
      </c>
      <c r="L3869" s="448">
        <v>3.14</v>
      </c>
      <c r="M3869" s="448">
        <f t="shared" si="120"/>
        <v>-14.8</v>
      </c>
      <c r="N3869" s="448">
        <f t="shared" si="121"/>
        <v>-82.5</v>
      </c>
      <c r="O3869" s="461"/>
    </row>
    <row r="3870" s="419" customFormat="1" customHeight="1" spans="1:15">
      <c r="A3870" s="443" t="s">
        <v>8417</v>
      </c>
      <c r="B3870" s="444" t="s">
        <v>8418</v>
      </c>
      <c r="C3870" s="445"/>
      <c r="D3870" s="446" t="s">
        <v>674</v>
      </c>
      <c r="E3870" s="446" t="s">
        <v>142</v>
      </c>
      <c r="F3870" s="446" t="s">
        <v>671</v>
      </c>
      <c r="G3870" s="447">
        <v>3</v>
      </c>
      <c r="H3870" s="448">
        <v>35.47</v>
      </c>
      <c r="I3870" s="447">
        <v>106.41</v>
      </c>
      <c r="J3870" s="460">
        <v>3</v>
      </c>
      <c r="K3870" s="448">
        <v>6.21</v>
      </c>
      <c r="L3870" s="448">
        <v>18.63</v>
      </c>
      <c r="M3870" s="448">
        <f t="shared" si="120"/>
        <v>-87.78</v>
      </c>
      <c r="N3870" s="448">
        <f t="shared" si="121"/>
        <v>-82.49</v>
      </c>
      <c r="O3870" s="461"/>
    </row>
    <row r="3871" s="419" customFormat="1" customHeight="1" spans="1:15">
      <c r="A3871" s="443" t="s">
        <v>8419</v>
      </c>
      <c r="B3871" s="444" t="s">
        <v>8420</v>
      </c>
      <c r="C3871" s="445"/>
      <c r="D3871" s="446" t="s">
        <v>3122</v>
      </c>
      <c r="E3871" s="446" t="s">
        <v>672</v>
      </c>
      <c r="F3871" s="446" t="s">
        <v>671</v>
      </c>
      <c r="G3871" s="447">
        <v>2</v>
      </c>
      <c r="H3871" s="448">
        <v>849.56</v>
      </c>
      <c r="I3871" s="447">
        <v>1699.12</v>
      </c>
      <c r="J3871" s="460">
        <v>2</v>
      </c>
      <c r="K3871" s="448">
        <v>238.78</v>
      </c>
      <c r="L3871" s="448">
        <v>477.56</v>
      </c>
      <c r="M3871" s="448">
        <f t="shared" si="120"/>
        <v>-1221.56</v>
      </c>
      <c r="N3871" s="448">
        <f t="shared" si="121"/>
        <v>-71.89</v>
      </c>
      <c r="O3871" s="461"/>
    </row>
    <row r="3872" s="419" customFormat="1" customHeight="1" spans="1:15">
      <c r="A3872" s="443" t="s">
        <v>8421</v>
      </c>
      <c r="B3872" s="444" t="s">
        <v>8422</v>
      </c>
      <c r="C3872" s="445"/>
      <c r="D3872" s="446" t="s">
        <v>2985</v>
      </c>
      <c r="E3872" s="446" t="s">
        <v>142</v>
      </c>
      <c r="F3872" s="446" t="s">
        <v>671</v>
      </c>
      <c r="G3872" s="447">
        <v>1</v>
      </c>
      <c r="H3872" s="448">
        <v>135.88</v>
      </c>
      <c r="I3872" s="447">
        <v>135.88</v>
      </c>
      <c r="J3872" s="460">
        <v>1</v>
      </c>
      <c r="K3872" s="448">
        <v>23.81</v>
      </c>
      <c r="L3872" s="448">
        <v>23.81</v>
      </c>
      <c r="M3872" s="448">
        <f t="shared" si="120"/>
        <v>-112.07</v>
      </c>
      <c r="N3872" s="448">
        <f t="shared" si="121"/>
        <v>-82.48</v>
      </c>
      <c r="O3872" s="461"/>
    </row>
    <row r="3873" s="419" customFormat="1" customHeight="1" spans="1:15">
      <c r="A3873" s="443" t="s">
        <v>8423</v>
      </c>
      <c r="B3873" s="444" t="s">
        <v>8424</v>
      </c>
      <c r="C3873" s="445"/>
      <c r="D3873" s="446" t="s">
        <v>3122</v>
      </c>
      <c r="E3873" s="446" t="s">
        <v>672</v>
      </c>
      <c r="F3873" s="446" t="s">
        <v>671</v>
      </c>
      <c r="G3873" s="447">
        <v>17</v>
      </c>
      <c r="H3873" s="448">
        <v>592.92</v>
      </c>
      <c r="I3873" s="447">
        <v>10079.65</v>
      </c>
      <c r="J3873" s="460">
        <v>17</v>
      </c>
      <c r="K3873" s="448">
        <v>166.65</v>
      </c>
      <c r="L3873" s="448">
        <v>2833.05</v>
      </c>
      <c r="M3873" s="448">
        <f t="shared" si="120"/>
        <v>-7246.6</v>
      </c>
      <c r="N3873" s="448">
        <f t="shared" si="121"/>
        <v>-71.89</v>
      </c>
      <c r="O3873" s="461"/>
    </row>
    <row r="3874" s="419" customFormat="1" customHeight="1" spans="1:15">
      <c r="A3874" s="443" t="s">
        <v>8425</v>
      </c>
      <c r="B3874" s="444" t="s">
        <v>8426</v>
      </c>
      <c r="C3874" s="445"/>
      <c r="D3874" s="446" t="s">
        <v>679</v>
      </c>
      <c r="E3874" s="446" t="s">
        <v>682</v>
      </c>
      <c r="F3874" s="446" t="s">
        <v>671</v>
      </c>
      <c r="G3874" s="447">
        <v>2</v>
      </c>
      <c r="H3874" s="448">
        <v>76.93</v>
      </c>
      <c r="I3874" s="447">
        <v>153.85</v>
      </c>
      <c r="J3874" s="460">
        <v>2</v>
      </c>
      <c r="K3874" s="448">
        <v>8.83</v>
      </c>
      <c r="L3874" s="448">
        <v>17.66</v>
      </c>
      <c r="M3874" s="448">
        <f t="shared" si="120"/>
        <v>-136.19</v>
      </c>
      <c r="N3874" s="448">
        <f t="shared" si="121"/>
        <v>-88.52</v>
      </c>
      <c r="O3874" s="461"/>
    </row>
    <row r="3875" s="419" customFormat="1" customHeight="1" spans="1:15">
      <c r="A3875" s="443" t="s">
        <v>8427</v>
      </c>
      <c r="B3875" s="444" t="s">
        <v>8428</v>
      </c>
      <c r="C3875" s="445"/>
      <c r="D3875" s="446" t="s">
        <v>679</v>
      </c>
      <c r="E3875" s="446" t="s">
        <v>682</v>
      </c>
      <c r="F3875" s="446" t="s">
        <v>671</v>
      </c>
      <c r="G3875" s="447">
        <v>2</v>
      </c>
      <c r="H3875" s="448">
        <v>32.48</v>
      </c>
      <c r="I3875" s="447">
        <v>64.96</v>
      </c>
      <c r="J3875" s="460">
        <v>2</v>
      </c>
      <c r="K3875" s="448">
        <v>3.73</v>
      </c>
      <c r="L3875" s="448">
        <v>7.46</v>
      </c>
      <c r="M3875" s="448">
        <f t="shared" si="120"/>
        <v>-57.5</v>
      </c>
      <c r="N3875" s="448">
        <f t="shared" si="121"/>
        <v>-88.52</v>
      </c>
      <c r="O3875" s="461"/>
    </row>
    <row r="3876" s="419" customFormat="1" customHeight="1" spans="1:15">
      <c r="A3876" s="443" t="s">
        <v>8429</v>
      </c>
      <c r="B3876" s="444" t="s">
        <v>8430</v>
      </c>
      <c r="C3876" s="445"/>
      <c r="D3876" s="446" t="s">
        <v>679</v>
      </c>
      <c r="E3876" s="446" t="s">
        <v>682</v>
      </c>
      <c r="F3876" s="446" t="s">
        <v>671</v>
      </c>
      <c r="G3876" s="447">
        <v>3</v>
      </c>
      <c r="H3876" s="448">
        <v>34.17</v>
      </c>
      <c r="I3876" s="447">
        <v>102.52</v>
      </c>
      <c r="J3876" s="460">
        <v>3</v>
      </c>
      <c r="K3876" s="448">
        <v>3.92</v>
      </c>
      <c r="L3876" s="448">
        <v>11.76</v>
      </c>
      <c r="M3876" s="448">
        <f t="shared" si="120"/>
        <v>-90.76</v>
      </c>
      <c r="N3876" s="448">
        <f t="shared" si="121"/>
        <v>-88.53</v>
      </c>
      <c r="O3876" s="461"/>
    </row>
    <row r="3877" s="419" customFormat="1" customHeight="1" spans="1:15">
      <c r="A3877" s="443" t="s">
        <v>8431</v>
      </c>
      <c r="B3877" s="444" t="s">
        <v>8432</v>
      </c>
      <c r="C3877" s="445"/>
      <c r="D3877" s="446" t="s">
        <v>679</v>
      </c>
      <c r="E3877" s="446" t="s">
        <v>682</v>
      </c>
      <c r="F3877" s="446" t="s">
        <v>671</v>
      </c>
      <c r="G3877" s="447">
        <v>3</v>
      </c>
      <c r="H3877" s="448">
        <v>24.78</v>
      </c>
      <c r="I3877" s="447">
        <v>74.34</v>
      </c>
      <c r="J3877" s="460">
        <v>3</v>
      </c>
      <c r="K3877" s="448">
        <v>2.85</v>
      </c>
      <c r="L3877" s="448">
        <v>8.55</v>
      </c>
      <c r="M3877" s="448">
        <f t="shared" si="120"/>
        <v>-65.79</v>
      </c>
      <c r="N3877" s="448">
        <f t="shared" si="121"/>
        <v>-88.5</v>
      </c>
      <c r="O3877" s="461"/>
    </row>
    <row r="3878" s="419" customFormat="1" customHeight="1" spans="1:15">
      <c r="A3878" s="443" t="s">
        <v>8433</v>
      </c>
      <c r="B3878" s="444" t="s">
        <v>8434</v>
      </c>
      <c r="C3878" s="445"/>
      <c r="D3878" s="446" t="s">
        <v>679</v>
      </c>
      <c r="E3878" s="446" t="s">
        <v>682</v>
      </c>
      <c r="F3878" s="446" t="s">
        <v>671</v>
      </c>
      <c r="G3878" s="447">
        <v>1</v>
      </c>
      <c r="H3878" s="448">
        <v>166.67</v>
      </c>
      <c r="I3878" s="447">
        <v>166.67</v>
      </c>
      <c r="J3878" s="460">
        <v>1</v>
      </c>
      <c r="K3878" s="448">
        <v>19.13</v>
      </c>
      <c r="L3878" s="448">
        <v>19.13</v>
      </c>
      <c r="M3878" s="448">
        <f t="shared" si="120"/>
        <v>-147.54</v>
      </c>
      <c r="N3878" s="448">
        <f t="shared" si="121"/>
        <v>-88.52</v>
      </c>
      <c r="O3878" s="461"/>
    </row>
    <row r="3879" s="419" customFormat="1" customHeight="1" spans="1:15">
      <c r="A3879" s="443" t="s">
        <v>8435</v>
      </c>
      <c r="B3879" s="444" t="s">
        <v>8436</v>
      </c>
      <c r="C3879" s="445"/>
      <c r="D3879" s="446" t="s">
        <v>679</v>
      </c>
      <c r="E3879" s="446" t="s">
        <v>682</v>
      </c>
      <c r="F3879" s="446" t="s">
        <v>671</v>
      </c>
      <c r="G3879" s="447">
        <v>1</v>
      </c>
      <c r="H3879" s="448">
        <v>123.93</v>
      </c>
      <c r="I3879" s="447">
        <v>123.93</v>
      </c>
      <c r="J3879" s="460">
        <v>1</v>
      </c>
      <c r="K3879" s="448">
        <v>14.23</v>
      </c>
      <c r="L3879" s="448">
        <v>14.23</v>
      </c>
      <c r="M3879" s="448">
        <f t="shared" si="120"/>
        <v>-109.7</v>
      </c>
      <c r="N3879" s="448">
        <f t="shared" si="121"/>
        <v>-88.52</v>
      </c>
      <c r="O3879" s="461"/>
    </row>
    <row r="3880" s="419" customFormat="1" customHeight="1" spans="1:15">
      <c r="A3880" s="443" t="s">
        <v>8437</v>
      </c>
      <c r="B3880" s="444" t="s">
        <v>8438</v>
      </c>
      <c r="C3880" s="445"/>
      <c r="D3880" s="446" t="s">
        <v>679</v>
      </c>
      <c r="E3880" s="446" t="s">
        <v>682</v>
      </c>
      <c r="F3880" s="446" t="s">
        <v>671</v>
      </c>
      <c r="G3880" s="447">
        <v>3</v>
      </c>
      <c r="H3880" s="448">
        <v>38.46</v>
      </c>
      <c r="I3880" s="447">
        <v>115.38</v>
      </c>
      <c r="J3880" s="460">
        <v>3</v>
      </c>
      <c r="K3880" s="448">
        <v>4.42</v>
      </c>
      <c r="L3880" s="448">
        <v>13.26</v>
      </c>
      <c r="M3880" s="448">
        <f t="shared" si="120"/>
        <v>-102.12</v>
      </c>
      <c r="N3880" s="448">
        <f t="shared" si="121"/>
        <v>-88.51</v>
      </c>
      <c r="O3880" s="461"/>
    </row>
    <row r="3881" s="419" customFormat="1" customHeight="1" spans="1:15">
      <c r="A3881" s="443" t="s">
        <v>8439</v>
      </c>
      <c r="B3881" s="444" t="s">
        <v>8440</v>
      </c>
      <c r="C3881" s="445"/>
      <c r="D3881" s="446" t="s">
        <v>679</v>
      </c>
      <c r="E3881" s="446" t="s">
        <v>682</v>
      </c>
      <c r="F3881" s="446" t="s">
        <v>671</v>
      </c>
      <c r="G3881" s="447">
        <v>3</v>
      </c>
      <c r="H3881" s="448">
        <v>20.51</v>
      </c>
      <c r="I3881" s="447">
        <v>61.54</v>
      </c>
      <c r="J3881" s="460">
        <v>3</v>
      </c>
      <c r="K3881" s="448">
        <v>2.36</v>
      </c>
      <c r="L3881" s="448">
        <v>7.08</v>
      </c>
      <c r="M3881" s="448">
        <f t="shared" si="120"/>
        <v>-54.46</v>
      </c>
      <c r="N3881" s="448">
        <f t="shared" si="121"/>
        <v>-88.5</v>
      </c>
      <c r="O3881" s="461"/>
    </row>
    <row r="3882" s="419" customFormat="1" customHeight="1" spans="1:15">
      <c r="A3882" s="443" t="s">
        <v>8441</v>
      </c>
      <c r="B3882" s="444" t="s">
        <v>8442</v>
      </c>
      <c r="C3882" s="445"/>
      <c r="D3882" s="446" t="s">
        <v>679</v>
      </c>
      <c r="E3882" s="446" t="s">
        <v>682</v>
      </c>
      <c r="F3882" s="446" t="s">
        <v>671</v>
      </c>
      <c r="G3882" s="447">
        <v>1</v>
      </c>
      <c r="H3882" s="448">
        <v>21.37</v>
      </c>
      <c r="I3882" s="447">
        <v>21.37</v>
      </c>
      <c r="J3882" s="460">
        <v>1</v>
      </c>
      <c r="K3882" s="448">
        <v>2.45</v>
      </c>
      <c r="L3882" s="448">
        <v>2.45</v>
      </c>
      <c r="M3882" s="448">
        <f t="shared" si="120"/>
        <v>-18.92</v>
      </c>
      <c r="N3882" s="448">
        <f t="shared" si="121"/>
        <v>-88.54</v>
      </c>
      <c r="O3882" s="461"/>
    </row>
    <row r="3883" s="419" customFormat="1" customHeight="1" spans="1:15">
      <c r="A3883" s="443" t="s">
        <v>8443</v>
      </c>
      <c r="B3883" s="444" t="s">
        <v>8444</v>
      </c>
      <c r="C3883" s="445"/>
      <c r="D3883" s="446" t="s">
        <v>679</v>
      </c>
      <c r="E3883" s="446" t="s">
        <v>682</v>
      </c>
      <c r="F3883" s="446" t="s">
        <v>671</v>
      </c>
      <c r="G3883" s="447">
        <v>1</v>
      </c>
      <c r="H3883" s="448">
        <v>47.01</v>
      </c>
      <c r="I3883" s="447">
        <v>47.01</v>
      </c>
      <c r="J3883" s="460">
        <v>1</v>
      </c>
      <c r="K3883" s="448">
        <v>5.4</v>
      </c>
      <c r="L3883" s="448">
        <v>5.4</v>
      </c>
      <c r="M3883" s="448">
        <f t="shared" si="120"/>
        <v>-41.61</v>
      </c>
      <c r="N3883" s="448">
        <f t="shared" si="121"/>
        <v>-88.51</v>
      </c>
      <c r="O3883" s="461"/>
    </row>
    <row r="3884" s="419" customFormat="1" customHeight="1" spans="1:15">
      <c r="A3884" s="443" t="s">
        <v>8445</v>
      </c>
      <c r="B3884" s="444" t="s">
        <v>8446</v>
      </c>
      <c r="C3884" s="445"/>
      <c r="D3884" s="446" t="s">
        <v>679</v>
      </c>
      <c r="E3884" s="446" t="s">
        <v>682</v>
      </c>
      <c r="F3884" s="446" t="s">
        <v>671</v>
      </c>
      <c r="G3884" s="447">
        <v>1</v>
      </c>
      <c r="H3884" s="448">
        <v>166.67</v>
      </c>
      <c r="I3884" s="447">
        <v>166.67</v>
      </c>
      <c r="J3884" s="460">
        <v>1</v>
      </c>
      <c r="K3884" s="448">
        <v>19.13</v>
      </c>
      <c r="L3884" s="448">
        <v>19.13</v>
      </c>
      <c r="M3884" s="448">
        <f t="shared" si="120"/>
        <v>-147.54</v>
      </c>
      <c r="N3884" s="448">
        <f t="shared" si="121"/>
        <v>-88.52</v>
      </c>
      <c r="O3884" s="461"/>
    </row>
    <row r="3885" s="419" customFormat="1" customHeight="1" spans="1:15">
      <c r="A3885" s="443" t="s">
        <v>8447</v>
      </c>
      <c r="B3885" s="444" t="s">
        <v>8448</v>
      </c>
      <c r="C3885" s="445"/>
      <c r="D3885" s="446" t="s">
        <v>679</v>
      </c>
      <c r="E3885" s="446" t="s">
        <v>682</v>
      </c>
      <c r="F3885" s="446" t="s">
        <v>671</v>
      </c>
      <c r="G3885" s="447">
        <v>1</v>
      </c>
      <c r="H3885" s="448">
        <v>123.93</v>
      </c>
      <c r="I3885" s="447">
        <v>123.93</v>
      </c>
      <c r="J3885" s="460">
        <v>1</v>
      </c>
      <c r="K3885" s="448">
        <v>14.23</v>
      </c>
      <c r="L3885" s="448">
        <v>14.23</v>
      </c>
      <c r="M3885" s="448">
        <f t="shared" si="120"/>
        <v>-109.7</v>
      </c>
      <c r="N3885" s="448">
        <f t="shared" si="121"/>
        <v>-88.52</v>
      </c>
      <c r="O3885" s="461"/>
    </row>
    <row r="3886" s="419" customFormat="1" customHeight="1" spans="1:15">
      <c r="A3886" s="443" t="s">
        <v>8449</v>
      </c>
      <c r="B3886" s="444" t="s">
        <v>8450</v>
      </c>
      <c r="C3886" s="445"/>
      <c r="D3886" s="446" t="s">
        <v>679</v>
      </c>
      <c r="E3886" s="446" t="s">
        <v>682</v>
      </c>
      <c r="F3886" s="446" t="s">
        <v>671</v>
      </c>
      <c r="G3886" s="447">
        <v>2</v>
      </c>
      <c r="H3886" s="448">
        <v>35.4</v>
      </c>
      <c r="I3886" s="447">
        <v>70.8</v>
      </c>
      <c r="J3886" s="460">
        <v>2</v>
      </c>
      <c r="K3886" s="448">
        <v>4.06</v>
      </c>
      <c r="L3886" s="448">
        <v>8.12</v>
      </c>
      <c r="M3886" s="448">
        <f t="shared" si="120"/>
        <v>-62.68</v>
      </c>
      <c r="N3886" s="448">
        <f t="shared" si="121"/>
        <v>-88.53</v>
      </c>
      <c r="O3886" s="461"/>
    </row>
    <row r="3887" s="419" customFormat="1" customHeight="1" spans="1:15">
      <c r="A3887" s="443" t="s">
        <v>8451</v>
      </c>
      <c r="B3887" s="444" t="s">
        <v>8452</v>
      </c>
      <c r="C3887" s="445"/>
      <c r="D3887" s="446" t="s">
        <v>679</v>
      </c>
      <c r="E3887" s="446" t="s">
        <v>682</v>
      </c>
      <c r="F3887" s="446" t="s">
        <v>671</v>
      </c>
      <c r="G3887" s="447">
        <v>2</v>
      </c>
      <c r="H3887" s="448">
        <v>6.84</v>
      </c>
      <c r="I3887" s="447">
        <v>13.68</v>
      </c>
      <c r="J3887" s="460">
        <v>2</v>
      </c>
      <c r="K3887" s="448">
        <v>0.79</v>
      </c>
      <c r="L3887" s="448">
        <v>1.58</v>
      </c>
      <c r="M3887" s="448">
        <f t="shared" si="120"/>
        <v>-12.1</v>
      </c>
      <c r="N3887" s="448">
        <f t="shared" si="121"/>
        <v>-88.45</v>
      </c>
      <c r="O3887" s="461"/>
    </row>
    <row r="3888" s="419" customFormat="1" customHeight="1" spans="1:15">
      <c r="A3888" s="443" t="s">
        <v>8453</v>
      </c>
      <c r="B3888" s="444" t="s">
        <v>8454</v>
      </c>
      <c r="C3888" s="445"/>
      <c r="D3888" s="446" t="s">
        <v>679</v>
      </c>
      <c r="E3888" s="446" t="s">
        <v>682</v>
      </c>
      <c r="F3888" s="446" t="s">
        <v>671</v>
      </c>
      <c r="G3888" s="447">
        <v>2</v>
      </c>
      <c r="H3888" s="448">
        <v>70.94</v>
      </c>
      <c r="I3888" s="447">
        <v>141.88</v>
      </c>
      <c r="J3888" s="460">
        <v>2</v>
      </c>
      <c r="K3888" s="448">
        <v>8.14</v>
      </c>
      <c r="L3888" s="448">
        <v>16.28</v>
      </c>
      <c r="M3888" s="448">
        <f t="shared" si="120"/>
        <v>-125.6</v>
      </c>
      <c r="N3888" s="448">
        <f t="shared" si="121"/>
        <v>-88.53</v>
      </c>
      <c r="O3888" s="461"/>
    </row>
    <row r="3889" s="419" customFormat="1" customHeight="1" spans="1:15">
      <c r="A3889" s="443" t="s">
        <v>8455</v>
      </c>
      <c r="B3889" s="444" t="s">
        <v>8456</v>
      </c>
      <c r="C3889" s="445"/>
      <c r="D3889" s="446" t="s">
        <v>679</v>
      </c>
      <c r="E3889" s="446" t="s">
        <v>682</v>
      </c>
      <c r="F3889" s="446" t="s">
        <v>671</v>
      </c>
      <c r="G3889" s="447">
        <v>2</v>
      </c>
      <c r="H3889" s="448">
        <v>54.7</v>
      </c>
      <c r="I3889" s="447">
        <v>109.4</v>
      </c>
      <c r="J3889" s="460">
        <v>2</v>
      </c>
      <c r="K3889" s="448">
        <v>6.28</v>
      </c>
      <c r="L3889" s="448">
        <v>12.56</v>
      </c>
      <c r="M3889" s="448">
        <f t="shared" si="120"/>
        <v>-96.84</v>
      </c>
      <c r="N3889" s="448">
        <f t="shared" si="121"/>
        <v>-88.52</v>
      </c>
      <c r="O3889" s="461"/>
    </row>
    <row r="3890" s="419" customFormat="1" customHeight="1" spans="1:15">
      <c r="A3890" s="443" t="s">
        <v>8457</v>
      </c>
      <c r="B3890" s="444" t="s">
        <v>8458</v>
      </c>
      <c r="C3890" s="445"/>
      <c r="D3890" s="446" t="s">
        <v>679</v>
      </c>
      <c r="E3890" s="446" t="s">
        <v>682</v>
      </c>
      <c r="F3890" s="446" t="s">
        <v>671</v>
      </c>
      <c r="G3890" s="447">
        <v>2</v>
      </c>
      <c r="H3890" s="448">
        <v>41.03</v>
      </c>
      <c r="I3890" s="447">
        <v>82.05</v>
      </c>
      <c r="J3890" s="460">
        <v>2</v>
      </c>
      <c r="K3890" s="448">
        <v>4.71</v>
      </c>
      <c r="L3890" s="448">
        <v>9.42</v>
      </c>
      <c r="M3890" s="448">
        <f t="shared" si="120"/>
        <v>-72.63</v>
      </c>
      <c r="N3890" s="448">
        <f t="shared" si="121"/>
        <v>-88.52</v>
      </c>
      <c r="O3890" s="461"/>
    </row>
    <row r="3891" s="419" customFormat="1" customHeight="1" spans="1:15">
      <c r="A3891" s="443" t="s">
        <v>8459</v>
      </c>
      <c r="B3891" s="444" t="s">
        <v>8460</v>
      </c>
      <c r="C3891" s="445"/>
      <c r="D3891" s="446" t="s">
        <v>679</v>
      </c>
      <c r="E3891" s="446" t="s">
        <v>682</v>
      </c>
      <c r="F3891" s="446" t="s">
        <v>671</v>
      </c>
      <c r="G3891" s="447">
        <v>1</v>
      </c>
      <c r="H3891" s="448">
        <v>17.95</v>
      </c>
      <c r="I3891" s="447">
        <v>17.95</v>
      </c>
      <c r="J3891" s="460">
        <v>1</v>
      </c>
      <c r="K3891" s="448">
        <v>2.06</v>
      </c>
      <c r="L3891" s="448">
        <v>2.06</v>
      </c>
      <c r="M3891" s="448">
        <f t="shared" si="120"/>
        <v>-15.89</v>
      </c>
      <c r="N3891" s="448">
        <f t="shared" si="121"/>
        <v>-88.52</v>
      </c>
      <c r="O3891" s="461"/>
    </row>
    <row r="3892" s="419" customFormat="1" customHeight="1" spans="1:15">
      <c r="A3892" s="443" t="s">
        <v>8461</v>
      </c>
      <c r="B3892" s="444" t="s">
        <v>8462</v>
      </c>
      <c r="C3892" s="445"/>
      <c r="D3892" s="446" t="s">
        <v>679</v>
      </c>
      <c r="E3892" s="446" t="s">
        <v>682</v>
      </c>
      <c r="F3892" s="446" t="s">
        <v>671</v>
      </c>
      <c r="G3892" s="447">
        <v>2</v>
      </c>
      <c r="H3892" s="448">
        <v>12.82</v>
      </c>
      <c r="I3892" s="447">
        <v>25.64</v>
      </c>
      <c r="J3892" s="460">
        <v>2</v>
      </c>
      <c r="K3892" s="448">
        <v>1.47</v>
      </c>
      <c r="L3892" s="448">
        <v>2.94</v>
      </c>
      <c r="M3892" s="448">
        <f t="shared" si="120"/>
        <v>-22.7</v>
      </c>
      <c r="N3892" s="448">
        <f t="shared" si="121"/>
        <v>-88.53</v>
      </c>
      <c r="O3892" s="461"/>
    </row>
    <row r="3893" s="419" customFormat="1" customHeight="1" spans="1:15">
      <c r="A3893" s="443" t="s">
        <v>8463</v>
      </c>
      <c r="B3893" s="444" t="s">
        <v>8464</v>
      </c>
      <c r="C3893" s="445"/>
      <c r="D3893" s="446" t="s">
        <v>679</v>
      </c>
      <c r="E3893" s="446" t="s">
        <v>682</v>
      </c>
      <c r="F3893" s="446" t="s">
        <v>671</v>
      </c>
      <c r="G3893" s="447">
        <v>2</v>
      </c>
      <c r="H3893" s="448">
        <v>23.93</v>
      </c>
      <c r="I3893" s="447">
        <v>47.86</v>
      </c>
      <c r="J3893" s="460">
        <v>2</v>
      </c>
      <c r="K3893" s="448">
        <v>2.75</v>
      </c>
      <c r="L3893" s="448">
        <v>5.5</v>
      </c>
      <c r="M3893" s="448">
        <f t="shared" si="120"/>
        <v>-42.36</v>
      </c>
      <c r="N3893" s="448">
        <f t="shared" si="121"/>
        <v>-88.51</v>
      </c>
      <c r="O3893" s="461"/>
    </row>
    <row r="3894" s="419" customFormat="1" customHeight="1" spans="1:15">
      <c r="A3894" s="443" t="s">
        <v>8465</v>
      </c>
      <c r="B3894" s="444" t="s">
        <v>8466</v>
      </c>
      <c r="C3894" s="445"/>
      <c r="D3894" s="446" t="s">
        <v>679</v>
      </c>
      <c r="E3894" s="446" t="s">
        <v>682</v>
      </c>
      <c r="F3894" s="446" t="s">
        <v>671</v>
      </c>
      <c r="G3894" s="447">
        <v>2</v>
      </c>
      <c r="H3894" s="448">
        <v>13.68</v>
      </c>
      <c r="I3894" s="447">
        <v>27.35</v>
      </c>
      <c r="J3894" s="460">
        <v>2</v>
      </c>
      <c r="K3894" s="448">
        <v>1.57</v>
      </c>
      <c r="L3894" s="448">
        <v>3.14</v>
      </c>
      <c r="M3894" s="448">
        <f t="shared" si="120"/>
        <v>-24.21</v>
      </c>
      <c r="N3894" s="448">
        <f t="shared" si="121"/>
        <v>-88.52</v>
      </c>
      <c r="O3894" s="461"/>
    </row>
    <row r="3895" s="419" customFormat="1" customHeight="1" spans="1:15">
      <c r="A3895" s="443" t="s">
        <v>8467</v>
      </c>
      <c r="B3895" s="444" t="s">
        <v>8468</v>
      </c>
      <c r="C3895" s="445"/>
      <c r="D3895" s="446" t="s">
        <v>679</v>
      </c>
      <c r="E3895" s="446" t="s">
        <v>682</v>
      </c>
      <c r="F3895" s="446" t="s">
        <v>671</v>
      </c>
      <c r="G3895" s="447">
        <v>3</v>
      </c>
      <c r="H3895" s="448">
        <v>4.86</v>
      </c>
      <c r="I3895" s="447">
        <v>14.58</v>
      </c>
      <c r="J3895" s="460">
        <v>3</v>
      </c>
      <c r="K3895" s="448">
        <v>0.56</v>
      </c>
      <c r="L3895" s="448">
        <v>1.68</v>
      </c>
      <c r="M3895" s="448">
        <f t="shared" si="120"/>
        <v>-12.9</v>
      </c>
      <c r="N3895" s="448">
        <f t="shared" si="121"/>
        <v>-88.48</v>
      </c>
      <c r="O3895" s="461"/>
    </row>
    <row r="3896" s="419" customFormat="1" customHeight="1" spans="1:15">
      <c r="A3896" s="443" t="s">
        <v>8469</v>
      </c>
      <c r="B3896" s="444" t="s">
        <v>8470</v>
      </c>
      <c r="C3896" s="445"/>
      <c r="D3896" s="446" t="s">
        <v>679</v>
      </c>
      <c r="E3896" s="446" t="s">
        <v>682</v>
      </c>
      <c r="F3896" s="446" t="s">
        <v>671</v>
      </c>
      <c r="G3896" s="447">
        <v>2</v>
      </c>
      <c r="H3896" s="448">
        <v>7.9</v>
      </c>
      <c r="I3896" s="447">
        <v>15.8</v>
      </c>
      <c r="J3896" s="460">
        <v>2</v>
      </c>
      <c r="K3896" s="448">
        <v>0.91</v>
      </c>
      <c r="L3896" s="448">
        <v>1.82</v>
      </c>
      <c r="M3896" s="448">
        <f t="shared" si="120"/>
        <v>-13.98</v>
      </c>
      <c r="N3896" s="448">
        <f t="shared" si="121"/>
        <v>-88.48</v>
      </c>
      <c r="O3896" s="461"/>
    </row>
    <row r="3897" s="419" customFormat="1" customHeight="1" spans="1:15">
      <c r="A3897" s="443" t="s">
        <v>8471</v>
      </c>
      <c r="B3897" s="444" t="s">
        <v>8472</v>
      </c>
      <c r="C3897" s="445"/>
      <c r="D3897" s="446" t="s">
        <v>679</v>
      </c>
      <c r="E3897" s="446" t="s">
        <v>682</v>
      </c>
      <c r="F3897" s="446" t="s">
        <v>671</v>
      </c>
      <c r="G3897" s="447">
        <v>3</v>
      </c>
      <c r="H3897" s="448">
        <v>8.22</v>
      </c>
      <c r="I3897" s="447">
        <v>24.67</v>
      </c>
      <c r="J3897" s="460">
        <v>3</v>
      </c>
      <c r="K3897" s="448">
        <v>0.94</v>
      </c>
      <c r="L3897" s="448">
        <v>2.82</v>
      </c>
      <c r="M3897" s="448">
        <f t="shared" si="120"/>
        <v>-21.85</v>
      </c>
      <c r="N3897" s="448">
        <f t="shared" si="121"/>
        <v>-88.57</v>
      </c>
      <c r="O3897" s="461"/>
    </row>
    <row r="3898" s="419" customFormat="1" customHeight="1" spans="1:15">
      <c r="A3898" s="443" t="s">
        <v>8473</v>
      </c>
      <c r="B3898" s="444" t="s">
        <v>8474</v>
      </c>
      <c r="C3898" s="445"/>
      <c r="D3898" s="446" t="s">
        <v>679</v>
      </c>
      <c r="E3898" s="446" t="s">
        <v>682</v>
      </c>
      <c r="F3898" s="446" t="s">
        <v>671</v>
      </c>
      <c r="G3898" s="447">
        <v>2</v>
      </c>
      <c r="H3898" s="448">
        <v>10.48</v>
      </c>
      <c r="I3898" s="447">
        <v>20.95</v>
      </c>
      <c r="J3898" s="460">
        <v>2</v>
      </c>
      <c r="K3898" s="448">
        <v>1.2</v>
      </c>
      <c r="L3898" s="448">
        <v>2.4</v>
      </c>
      <c r="M3898" s="448">
        <f t="shared" si="120"/>
        <v>-18.55</v>
      </c>
      <c r="N3898" s="448">
        <f t="shared" si="121"/>
        <v>-88.54</v>
      </c>
      <c r="O3898" s="461"/>
    </row>
    <row r="3899" s="419" customFormat="1" customHeight="1" spans="1:15">
      <c r="A3899" s="443" t="s">
        <v>8475</v>
      </c>
      <c r="B3899" s="444" t="s">
        <v>8476</v>
      </c>
      <c r="C3899" s="445"/>
      <c r="D3899" s="446" t="s">
        <v>679</v>
      </c>
      <c r="E3899" s="446" t="s">
        <v>682</v>
      </c>
      <c r="F3899" s="446" t="s">
        <v>671</v>
      </c>
      <c r="G3899" s="447">
        <v>3</v>
      </c>
      <c r="H3899" s="448">
        <v>15.49</v>
      </c>
      <c r="I3899" s="447">
        <v>46.48</v>
      </c>
      <c r="J3899" s="460">
        <v>3</v>
      </c>
      <c r="K3899" s="448">
        <v>1.78</v>
      </c>
      <c r="L3899" s="448">
        <v>5.34</v>
      </c>
      <c r="M3899" s="448">
        <f t="shared" si="120"/>
        <v>-41.14</v>
      </c>
      <c r="N3899" s="448">
        <f t="shared" si="121"/>
        <v>-88.51</v>
      </c>
      <c r="O3899" s="461"/>
    </row>
    <row r="3900" s="419" customFormat="1" customHeight="1" spans="1:15">
      <c r="A3900" s="443" t="s">
        <v>8477</v>
      </c>
      <c r="B3900" s="444" t="s">
        <v>8478</v>
      </c>
      <c r="C3900" s="445"/>
      <c r="D3900" s="446" t="s">
        <v>679</v>
      </c>
      <c r="E3900" s="446" t="s">
        <v>682</v>
      </c>
      <c r="F3900" s="446" t="s">
        <v>671</v>
      </c>
      <c r="G3900" s="447">
        <v>3</v>
      </c>
      <c r="H3900" s="448">
        <v>15.82</v>
      </c>
      <c r="I3900" s="447">
        <v>47.45</v>
      </c>
      <c r="J3900" s="460">
        <v>3</v>
      </c>
      <c r="K3900" s="448">
        <v>1.82</v>
      </c>
      <c r="L3900" s="448">
        <v>5.46</v>
      </c>
      <c r="M3900" s="448">
        <f t="shared" si="120"/>
        <v>-41.99</v>
      </c>
      <c r="N3900" s="448">
        <f t="shared" si="121"/>
        <v>-88.49</v>
      </c>
      <c r="O3900" s="461"/>
    </row>
    <row r="3901" s="419" customFormat="1" customHeight="1" spans="1:15">
      <c r="A3901" s="443" t="s">
        <v>8479</v>
      </c>
      <c r="B3901" s="444" t="s">
        <v>8480</v>
      </c>
      <c r="C3901" s="445"/>
      <c r="D3901" s="446" t="s">
        <v>679</v>
      </c>
      <c r="E3901" s="446" t="s">
        <v>682</v>
      </c>
      <c r="F3901" s="446" t="s">
        <v>671</v>
      </c>
      <c r="G3901" s="447">
        <v>2</v>
      </c>
      <c r="H3901" s="448">
        <v>22.23</v>
      </c>
      <c r="I3901" s="447">
        <v>44.45</v>
      </c>
      <c r="J3901" s="460">
        <v>2</v>
      </c>
      <c r="K3901" s="448">
        <v>2.55</v>
      </c>
      <c r="L3901" s="448">
        <v>5.1</v>
      </c>
      <c r="M3901" s="448">
        <f t="shared" si="120"/>
        <v>-39.35</v>
      </c>
      <c r="N3901" s="448">
        <f t="shared" si="121"/>
        <v>-88.53</v>
      </c>
      <c r="O3901" s="461"/>
    </row>
    <row r="3902" s="419" customFormat="1" customHeight="1" spans="1:15">
      <c r="A3902" s="443" t="s">
        <v>8481</v>
      </c>
      <c r="B3902" s="444" t="s">
        <v>8482</v>
      </c>
      <c r="C3902" s="445"/>
      <c r="D3902" s="446" t="s">
        <v>679</v>
      </c>
      <c r="E3902" s="446" t="s">
        <v>682</v>
      </c>
      <c r="F3902" s="446" t="s">
        <v>671</v>
      </c>
      <c r="G3902" s="447">
        <v>5</v>
      </c>
      <c r="H3902" s="448">
        <v>19.98</v>
      </c>
      <c r="I3902" s="447">
        <v>99.89</v>
      </c>
      <c r="J3902" s="460">
        <v>5</v>
      </c>
      <c r="K3902" s="448">
        <v>2.29</v>
      </c>
      <c r="L3902" s="448">
        <v>11.45</v>
      </c>
      <c r="M3902" s="448">
        <f t="shared" si="120"/>
        <v>-88.44</v>
      </c>
      <c r="N3902" s="448">
        <f t="shared" si="121"/>
        <v>-88.54</v>
      </c>
      <c r="O3902" s="461"/>
    </row>
    <row r="3903" s="419" customFormat="1" customHeight="1" spans="1:15">
      <c r="A3903" s="443" t="s">
        <v>8483</v>
      </c>
      <c r="B3903" s="444" t="s">
        <v>8484</v>
      </c>
      <c r="C3903" s="445"/>
      <c r="D3903" s="446" t="s">
        <v>679</v>
      </c>
      <c r="E3903" s="446" t="s">
        <v>682</v>
      </c>
      <c r="F3903" s="446" t="s">
        <v>671</v>
      </c>
      <c r="G3903" s="447">
        <v>3</v>
      </c>
      <c r="H3903" s="448">
        <v>32.48</v>
      </c>
      <c r="I3903" s="447">
        <v>97.44</v>
      </c>
      <c r="J3903" s="460">
        <v>3</v>
      </c>
      <c r="K3903" s="448">
        <v>3.73</v>
      </c>
      <c r="L3903" s="448">
        <v>11.19</v>
      </c>
      <c r="M3903" s="448">
        <f t="shared" si="120"/>
        <v>-86.25</v>
      </c>
      <c r="N3903" s="448">
        <f t="shared" si="121"/>
        <v>-88.52</v>
      </c>
      <c r="O3903" s="461"/>
    </row>
    <row r="3904" s="419" customFormat="1" customHeight="1" spans="1:15">
      <c r="A3904" s="443" t="s">
        <v>8485</v>
      </c>
      <c r="B3904" s="444" t="s">
        <v>8486</v>
      </c>
      <c r="C3904" s="445"/>
      <c r="D3904" s="446" t="s">
        <v>679</v>
      </c>
      <c r="E3904" s="446" t="s">
        <v>682</v>
      </c>
      <c r="F3904" s="446" t="s">
        <v>671</v>
      </c>
      <c r="G3904" s="447">
        <v>5</v>
      </c>
      <c r="H3904" s="448">
        <v>3.42</v>
      </c>
      <c r="I3904" s="447">
        <v>17.09</v>
      </c>
      <c r="J3904" s="460">
        <v>5</v>
      </c>
      <c r="K3904" s="448">
        <v>0.39</v>
      </c>
      <c r="L3904" s="448">
        <v>1.95</v>
      </c>
      <c r="M3904" s="448">
        <f t="shared" si="120"/>
        <v>-15.14</v>
      </c>
      <c r="N3904" s="448">
        <f t="shared" si="121"/>
        <v>-88.59</v>
      </c>
      <c r="O3904" s="461"/>
    </row>
    <row r="3905" s="419" customFormat="1" customHeight="1" spans="1:15">
      <c r="A3905" s="443" t="s">
        <v>8487</v>
      </c>
      <c r="B3905" s="444" t="s">
        <v>8488</v>
      </c>
      <c r="C3905" s="445"/>
      <c r="D3905" s="446" t="s">
        <v>679</v>
      </c>
      <c r="E3905" s="446" t="s">
        <v>682</v>
      </c>
      <c r="F3905" s="446" t="s">
        <v>671</v>
      </c>
      <c r="G3905" s="447">
        <v>5</v>
      </c>
      <c r="H3905" s="448">
        <v>3.42</v>
      </c>
      <c r="I3905" s="447">
        <v>17.09</v>
      </c>
      <c r="J3905" s="460">
        <v>5</v>
      </c>
      <c r="K3905" s="448">
        <v>0.39</v>
      </c>
      <c r="L3905" s="448">
        <v>1.95</v>
      </c>
      <c r="M3905" s="448">
        <f t="shared" si="120"/>
        <v>-15.14</v>
      </c>
      <c r="N3905" s="448">
        <f t="shared" si="121"/>
        <v>-88.59</v>
      </c>
      <c r="O3905" s="461"/>
    </row>
    <row r="3906" s="419" customFormat="1" customHeight="1" spans="1:15">
      <c r="A3906" s="443" t="s">
        <v>8489</v>
      </c>
      <c r="B3906" s="444" t="s">
        <v>8490</v>
      </c>
      <c r="C3906" s="445"/>
      <c r="D3906" s="446" t="s">
        <v>679</v>
      </c>
      <c r="E3906" s="446" t="s">
        <v>682</v>
      </c>
      <c r="F3906" s="446" t="s">
        <v>671</v>
      </c>
      <c r="G3906" s="447">
        <v>3</v>
      </c>
      <c r="H3906" s="448">
        <v>12.44</v>
      </c>
      <c r="I3906" s="447">
        <v>37.31</v>
      </c>
      <c r="J3906" s="460">
        <v>3</v>
      </c>
      <c r="K3906" s="448">
        <v>1.43</v>
      </c>
      <c r="L3906" s="448">
        <v>4.29</v>
      </c>
      <c r="M3906" s="448">
        <f t="shared" si="120"/>
        <v>-33.02</v>
      </c>
      <c r="N3906" s="448">
        <f t="shared" si="121"/>
        <v>-88.5</v>
      </c>
      <c r="O3906" s="461"/>
    </row>
    <row r="3907" s="419" customFormat="1" customHeight="1" spans="1:15">
      <c r="A3907" s="443" t="s">
        <v>8491</v>
      </c>
      <c r="B3907" s="444" t="s">
        <v>8492</v>
      </c>
      <c r="C3907" s="445"/>
      <c r="D3907" s="446" t="s">
        <v>679</v>
      </c>
      <c r="E3907" s="446" t="s">
        <v>682</v>
      </c>
      <c r="F3907" s="446" t="s">
        <v>671</v>
      </c>
      <c r="G3907" s="447">
        <v>3</v>
      </c>
      <c r="H3907" s="448">
        <v>4.28</v>
      </c>
      <c r="I3907" s="447">
        <v>12.83</v>
      </c>
      <c r="J3907" s="460">
        <v>3</v>
      </c>
      <c r="K3907" s="448">
        <v>0.49</v>
      </c>
      <c r="L3907" s="448">
        <v>1.47</v>
      </c>
      <c r="M3907" s="448">
        <f t="shared" si="120"/>
        <v>-11.36</v>
      </c>
      <c r="N3907" s="448">
        <f t="shared" si="121"/>
        <v>-88.54</v>
      </c>
      <c r="O3907" s="461"/>
    </row>
    <row r="3908" s="419" customFormat="1" customHeight="1" spans="1:15">
      <c r="A3908" s="443" t="s">
        <v>8493</v>
      </c>
      <c r="B3908" s="444" t="s">
        <v>8494</v>
      </c>
      <c r="C3908" s="445"/>
      <c r="D3908" s="446" t="s">
        <v>695</v>
      </c>
      <c r="E3908" s="446" t="s">
        <v>682</v>
      </c>
      <c r="F3908" s="446" t="s">
        <v>671</v>
      </c>
      <c r="G3908" s="447">
        <v>7</v>
      </c>
      <c r="H3908" s="448">
        <v>41.03</v>
      </c>
      <c r="I3908" s="447">
        <v>287.18</v>
      </c>
      <c r="J3908" s="460">
        <v>7</v>
      </c>
      <c r="K3908" s="448">
        <v>4.71</v>
      </c>
      <c r="L3908" s="448">
        <v>32.97</v>
      </c>
      <c r="M3908" s="448">
        <f t="shared" si="120"/>
        <v>-254.21</v>
      </c>
      <c r="N3908" s="448">
        <f t="shared" si="121"/>
        <v>-88.52</v>
      </c>
      <c r="O3908" s="461"/>
    </row>
    <row r="3909" s="419" customFormat="1" customHeight="1" spans="1:15">
      <c r="A3909" s="443" t="s">
        <v>8495</v>
      </c>
      <c r="B3909" s="444" t="s">
        <v>8496</v>
      </c>
      <c r="C3909" s="445"/>
      <c r="D3909" s="446" t="s">
        <v>695</v>
      </c>
      <c r="E3909" s="446" t="s">
        <v>685</v>
      </c>
      <c r="F3909" s="446" t="s">
        <v>671</v>
      </c>
      <c r="G3909" s="447">
        <v>1</v>
      </c>
      <c r="H3909" s="448">
        <v>8.54</v>
      </c>
      <c r="I3909" s="447">
        <v>8.54</v>
      </c>
      <c r="J3909" s="460">
        <v>1</v>
      </c>
      <c r="K3909" s="448">
        <v>0.93</v>
      </c>
      <c r="L3909" s="448">
        <v>0.93</v>
      </c>
      <c r="M3909" s="448">
        <f t="shared" si="120"/>
        <v>-7.61</v>
      </c>
      <c r="N3909" s="448">
        <f t="shared" si="121"/>
        <v>-89.11</v>
      </c>
      <c r="O3909" s="461"/>
    </row>
    <row r="3910" s="419" customFormat="1" customHeight="1" spans="1:15">
      <c r="A3910" s="443" t="s">
        <v>8497</v>
      </c>
      <c r="B3910" s="444" t="s">
        <v>8498</v>
      </c>
      <c r="C3910" s="445"/>
      <c r="D3910" s="446" t="s">
        <v>3122</v>
      </c>
      <c r="E3910" s="446" t="s">
        <v>685</v>
      </c>
      <c r="F3910" s="446" t="s">
        <v>671</v>
      </c>
      <c r="G3910" s="447">
        <v>59</v>
      </c>
      <c r="H3910" s="448">
        <v>419.77</v>
      </c>
      <c r="I3910" s="447">
        <v>24766.36</v>
      </c>
      <c r="J3910" s="460">
        <v>59</v>
      </c>
      <c r="K3910" s="448">
        <v>45.67</v>
      </c>
      <c r="L3910" s="448">
        <v>2694.53</v>
      </c>
      <c r="M3910" s="448">
        <f t="shared" si="120"/>
        <v>-22071.83</v>
      </c>
      <c r="N3910" s="448">
        <f t="shared" si="121"/>
        <v>-89.12</v>
      </c>
      <c r="O3910" s="461"/>
    </row>
    <row r="3911" s="419" customFormat="1" customHeight="1" spans="1:15">
      <c r="A3911" s="443" t="s">
        <v>8499</v>
      </c>
      <c r="B3911" s="444" t="s">
        <v>8500</v>
      </c>
      <c r="C3911" s="445"/>
      <c r="D3911" s="446" t="s">
        <v>3122</v>
      </c>
      <c r="E3911" s="446" t="s">
        <v>685</v>
      </c>
      <c r="F3911" s="446" t="s">
        <v>671</v>
      </c>
      <c r="G3911" s="447">
        <v>200</v>
      </c>
      <c r="H3911" s="448">
        <v>4.27</v>
      </c>
      <c r="I3911" s="447">
        <v>854.7</v>
      </c>
      <c r="J3911" s="460">
        <v>200</v>
      </c>
      <c r="K3911" s="448">
        <v>0.47</v>
      </c>
      <c r="L3911" s="448">
        <v>94</v>
      </c>
      <c r="M3911" s="448">
        <f t="shared" si="120"/>
        <v>-760.7</v>
      </c>
      <c r="N3911" s="448">
        <f t="shared" si="121"/>
        <v>-89</v>
      </c>
      <c r="O3911" s="461"/>
    </row>
    <row r="3912" s="419" customFormat="1" customHeight="1" spans="1:15">
      <c r="A3912" s="443" t="s">
        <v>8501</v>
      </c>
      <c r="B3912" s="444" t="s">
        <v>8502</v>
      </c>
      <c r="C3912" s="445"/>
      <c r="D3912" s="446" t="s">
        <v>3122</v>
      </c>
      <c r="E3912" s="446" t="s">
        <v>685</v>
      </c>
      <c r="F3912" s="446" t="s">
        <v>671</v>
      </c>
      <c r="G3912" s="447">
        <v>150</v>
      </c>
      <c r="H3912" s="448">
        <v>4.27</v>
      </c>
      <c r="I3912" s="447">
        <v>641.02</v>
      </c>
      <c r="J3912" s="460">
        <v>150</v>
      </c>
      <c r="K3912" s="448">
        <v>0.47</v>
      </c>
      <c r="L3912" s="448">
        <v>70.5</v>
      </c>
      <c r="M3912" s="448">
        <f t="shared" ref="M3912:M3975" si="122">L3912-I3912</f>
        <v>-570.52</v>
      </c>
      <c r="N3912" s="448">
        <f t="shared" ref="N3912:N3975" si="123">IF(I3912=0,0,ROUND(M3912/I3912*100,2))</f>
        <v>-89</v>
      </c>
      <c r="O3912" s="461"/>
    </row>
    <row r="3913" s="419" customFormat="1" customHeight="1" spans="1:15">
      <c r="A3913" s="443" t="s">
        <v>8503</v>
      </c>
      <c r="B3913" s="444" t="s">
        <v>8504</v>
      </c>
      <c r="C3913" s="445"/>
      <c r="D3913" s="446" t="s">
        <v>3122</v>
      </c>
      <c r="E3913" s="446" t="s">
        <v>685</v>
      </c>
      <c r="F3913" s="446" t="s">
        <v>671</v>
      </c>
      <c r="G3913" s="447">
        <v>150</v>
      </c>
      <c r="H3913" s="448">
        <v>4.27</v>
      </c>
      <c r="I3913" s="447">
        <v>641.15</v>
      </c>
      <c r="J3913" s="460">
        <v>150</v>
      </c>
      <c r="K3913" s="448">
        <v>0.47</v>
      </c>
      <c r="L3913" s="448">
        <v>70.5</v>
      </c>
      <c r="M3913" s="448">
        <f t="shared" si="122"/>
        <v>-570.65</v>
      </c>
      <c r="N3913" s="448">
        <f t="shared" si="123"/>
        <v>-89</v>
      </c>
      <c r="O3913" s="461"/>
    </row>
    <row r="3914" s="419" customFormat="1" customHeight="1" spans="1:15">
      <c r="A3914" s="443" t="s">
        <v>8505</v>
      </c>
      <c r="B3914" s="444" t="s">
        <v>8506</v>
      </c>
      <c r="C3914" s="445"/>
      <c r="D3914" s="446" t="s">
        <v>3122</v>
      </c>
      <c r="E3914" s="446" t="s">
        <v>685</v>
      </c>
      <c r="F3914" s="446" t="s">
        <v>671</v>
      </c>
      <c r="G3914" s="447">
        <v>13</v>
      </c>
      <c r="H3914" s="448">
        <v>409.48</v>
      </c>
      <c r="I3914" s="447">
        <v>5323.28</v>
      </c>
      <c r="J3914" s="460">
        <v>13</v>
      </c>
      <c r="K3914" s="448">
        <v>44.55</v>
      </c>
      <c r="L3914" s="448">
        <v>579.15</v>
      </c>
      <c r="M3914" s="448">
        <f t="shared" si="122"/>
        <v>-4744.13</v>
      </c>
      <c r="N3914" s="448">
        <f t="shared" si="123"/>
        <v>-89.12</v>
      </c>
      <c r="O3914" s="461"/>
    </row>
    <row r="3915" s="419" customFormat="1" customHeight="1" spans="1:15">
      <c r="A3915" s="443" t="s">
        <v>8507</v>
      </c>
      <c r="B3915" s="444" t="s">
        <v>8508</v>
      </c>
      <c r="C3915" s="445"/>
      <c r="D3915" s="446" t="s">
        <v>679</v>
      </c>
      <c r="E3915" s="446" t="s">
        <v>685</v>
      </c>
      <c r="F3915" s="446" t="s">
        <v>671</v>
      </c>
      <c r="G3915" s="447">
        <v>3</v>
      </c>
      <c r="H3915" s="448">
        <v>471.79</v>
      </c>
      <c r="I3915" s="447">
        <v>1415.38</v>
      </c>
      <c r="J3915" s="460">
        <v>3</v>
      </c>
      <c r="K3915" s="448">
        <v>51.33</v>
      </c>
      <c r="L3915" s="448">
        <v>153.99</v>
      </c>
      <c r="M3915" s="448">
        <f t="shared" si="122"/>
        <v>-1261.39</v>
      </c>
      <c r="N3915" s="448">
        <f t="shared" si="123"/>
        <v>-89.12</v>
      </c>
      <c r="O3915" s="461"/>
    </row>
    <row r="3916" s="419" customFormat="1" customHeight="1" spans="1:15">
      <c r="A3916" s="443" t="s">
        <v>8509</v>
      </c>
      <c r="B3916" s="444" t="s">
        <v>8510</v>
      </c>
      <c r="C3916" s="445"/>
      <c r="D3916" s="446" t="s">
        <v>679</v>
      </c>
      <c r="E3916" s="446" t="s">
        <v>685</v>
      </c>
      <c r="F3916" s="446" t="s">
        <v>671</v>
      </c>
      <c r="G3916" s="447">
        <v>1</v>
      </c>
      <c r="H3916" s="448">
        <v>1269.23</v>
      </c>
      <c r="I3916" s="447">
        <v>1269.23</v>
      </c>
      <c r="J3916" s="460">
        <v>1</v>
      </c>
      <c r="K3916" s="448">
        <v>138.09</v>
      </c>
      <c r="L3916" s="448">
        <v>138.09</v>
      </c>
      <c r="M3916" s="448">
        <f t="shared" si="122"/>
        <v>-1131.14</v>
      </c>
      <c r="N3916" s="448">
        <f t="shared" si="123"/>
        <v>-89.12</v>
      </c>
      <c r="O3916" s="461"/>
    </row>
    <row r="3917" s="419" customFormat="1" customHeight="1" spans="1:15">
      <c r="A3917" s="443" t="s">
        <v>8511</v>
      </c>
      <c r="B3917" s="444" t="s">
        <v>8512</v>
      </c>
      <c r="C3917" s="445"/>
      <c r="D3917" s="446" t="s">
        <v>679</v>
      </c>
      <c r="E3917" s="446" t="s">
        <v>685</v>
      </c>
      <c r="F3917" s="446" t="s">
        <v>671</v>
      </c>
      <c r="G3917" s="447">
        <v>2</v>
      </c>
      <c r="H3917" s="448">
        <v>17.1</v>
      </c>
      <c r="I3917" s="447">
        <v>34.19</v>
      </c>
      <c r="J3917" s="460">
        <v>2</v>
      </c>
      <c r="K3917" s="448">
        <v>1.86</v>
      </c>
      <c r="L3917" s="448">
        <v>3.72</v>
      </c>
      <c r="M3917" s="448">
        <f t="shared" si="122"/>
        <v>-30.47</v>
      </c>
      <c r="N3917" s="448">
        <f t="shared" si="123"/>
        <v>-89.12</v>
      </c>
      <c r="O3917" s="461"/>
    </row>
    <row r="3918" s="419" customFormat="1" customHeight="1" spans="1:15">
      <c r="A3918" s="443" t="s">
        <v>8513</v>
      </c>
      <c r="B3918" s="444" t="s">
        <v>8514</v>
      </c>
      <c r="C3918" s="445"/>
      <c r="D3918" s="446" t="s">
        <v>679</v>
      </c>
      <c r="E3918" s="446" t="s">
        <v>685</v>
      </c>
      <c r="F3918" s="446" t="s">
        <v>671</v>
      </c>
      <c r="G3918" s="447">
        <v>3</v>
      </c>
      <c r="H3918" s="448">
        <v>18.8</v>
      </c>
      <c r="I3918" s="447">
        <v>56.41</v>
      </c>
      <c r="J3918" s="460">
        <v>3</v>
      </c>
      <c r="K3918" s="448">
        <v>2.05</v>
      </c>
      <c r="L3918" s="448">
        <v>6.15</v>
      </c>
      <c r="M3918" s="448">
        <f t="shared" si="122"/>
        <v>-50.26</v>
      </c>
      <c r="N3918" s="448">
        <f t="shared" si="123"/>
        <v>-89.1</v>
      </c>
      <c r="O3918" s="461"/>
    </row>
    <row r="3919" s="419" customFormat="1" customHeight="1" spans="1:15">
      <c r="A3919" s="443" t="s">
        <v>8515</v>
      </c>
      <c r="B3919" s="444" t="s">
        <v>8516</v>
      </c>
      <c r="C3919" s="445"/>
      <c r="D3919" s="446" t="s">
        <v>679</v>
      </c>
      <c r="E3919" s="446" t="s">
        <v>685</v>
      </c>
      <c r="F3919" s="446" t="s">
        <v>671</v>
      </c>
      <c r="G3919" s="447">
        <v>2</v>
      </c>
      <c r="H3919" s="448">
        <v>21.37</v>
      </c>
      <c r="I3919" s="447">
        <v>42.74</v>
      </c>
      <c r="J3919" s="460">
        <v>2</v>
      </c>
      <c r="K3919" s="448">
        <v>2.33</v>
      </c>
      <c r="L3919" s="448">
        <v>4.66</v>
      </c>
      <c r="M3919" s="448">
        <f t="shared" si="122"/>
        <v>-38.08</v>
      </c>
      <c r="N3919" s="448">
        <f t="shared" si="123"/>
        <v>-89.1</v>
      </c>
      <c r="O3919" s="461"/>
    </row>
    <row r="3920" s="419" customFormat="1" customHeight="1" spans="1:15">
      <c r="A3920" s="443" t="s">
        <v>8517</v>
      </c>
      <c r="B3920" s="444" t="s">
        <v>8518</v>
      </c>
      <c r="C3920" s="445"/>
      <c r="D3920" s="446" t="s">
        <v>679</v>
      </c>
      <c r="E3920" s="446" t="s">
        <v>685</v>
      </c>
      <c r="F3920" s="446" t="s">
        <v>671</v>
      </c>
      <c r="G3920" s="447">
        <v>1</v>
      </c>
      <c r="H3920" s="448">
        <v>22.22</v>
      </c>
      <c r="I3920" s="447">
        <v>22.22</v>
      </c>
      <c r="J3920" s="460">
        <v>1</v>
      </c>
      <c r="K3920" s="448">
        <v>2.42</v>
      </c>
      <c r="L3920" s="448">
        <v>2.42</v>
      </c>
      <c r="M3920" s="448">
        <f t="shared" si="122"/>
        <v>-19.8</v>
      </c>
      <c r="N3920" s="448">
        <f t="shared" si="123"/>
        <v>-89.11</v>
      </c>
      <c r="O3920" s="461"/>
    </row>
    <row r="3921" s="419" customFormat="1" customHeight="1" spans="1:15">
      <c r="A3921" s="443" t="s">
        <v>8519</v>
      </c>
      <c r="B3921" s="444" t="s">
        <v>8520</v>
      </c>
      <c r="C3921" s="445"/>
      <c r="D3921" s="446" t="s">
        <v>679</v>
      </c>
      <c r="E3921" s="446" t="s">
        <v>685</v>
      </c>
      <c r="F3921" s="446" t="s">
        <v>671</v>
      </c>
      <c r="G3921" s="447">
        <v>2</v>
      </c>
      <c r="H3921" s="448">
        <v>27.35</v>
      </c>
      <c r="I3921" s="447">
        <v>54.7</v>
      </c>
      <c r="J3921" s="460">
        <v>2</v>
      </c>
      <c r="K3921" s="448">
        <v>2.98</v>
      </c>
      <c r="L3921" s="448">
        <v>5.96</v>
      </c>
      <c r="M3921" s="448">
        <f t="shared" si="122"/>
        <v>-48.74</v>
      </c>
      <c r="N3921" s="448">
        <f t="shared" si="123"/>
        <v>-89.1</v>
      </c>
      <c r="O3921" s="461"/>
    </row>
    <row r="3922" s="419" customFormat="1" customHeight="1" spans="1:15">
      <c r="A3922" s="443" t="s">
        <v>8521</v>
      </c>
      <c r="B3922" s="444" t="s">
        <v>8522</v>
      </c>
      <c r="C3922" s="445"/>
      <c r="D3922" s="446" t="s">
        <v>679</v>
      </c>
      <c r="E3922" s="446" t="s">
        <v>685</v>
      </c>
      <c r="F3922" s="446" t="s">
        <v>671</v>
      </c>
      <c r="G3922" s="447">
        <v>2</v>
      </c>
      <c r="H3922" s="448">
        <v>29.92</v>
      </c>
      <c r="I3922" s="447">
        <v>59.83</v>
      </c>
      <c r="J3922" s="460">
        <v>2</v>
      </c>
      <c r="K3922" s="448">
        <v>3.26</v>
      </c>
      <c r="L3922" s="448">
        <v>6.52</v>
      </c>
      <c r="M3922" s="448">
        <f t="shared" si="122"/>
        <v>-53.31</v>
      </c>
      <c r="N3922" s="448">
        <f t="shared" si="123"/>
        <v>-89.1</v>
      </c>
      <c r="O3922" s="461"/>
    </row>
    <row r="3923" s="419" customFormat="1" customHeight="1" spans="1:15">
      <c r="A3923" s="443" t="s">
        <v>8523</v>
      </c>
      <c r="B3923" s="444" t="s">
        <v>8524</v>
      </c>
      <c r="C3923" s="445"/>
      <c r="D3923" s="446" t="s">
        <v>679</v>
      </c>
      <c r="E3923" s="446" t="s">
        <v>685</v>
      </c>
      <c r="F3923" s="446" t="s">
        <v>671</v>
      </c>
      <c r="G3923" s="447">
        <v>2</v>
      </c>
      <c r="H3923" s="448">
        <v>57.26</v>
      </c>
      <c r="I3923" s="447">
        <v>114.52</v>
      </c>
      <c r="J3923" s="460">
        <v>2</v>
      </c>
      <c r="K3923" s="448">
        <v>6.23</v>
      </c>
      <c r="L3923" s="448">
        <v>12.46</v>
      </c>
      <c r="M3923" s="448">
        <f t="shared" si="122"/>
        <v>-102.06</v>
      </c>
      <c r="N3923" s="448">
        <f t="shared" si="123"/>
        <v>-89.12</v>
      </c>
      <c r="O3923" s="461"/>
    </row>
    <row r="3924" s="419" customFormat="1" customHeight="1" spans="1:15">
      <c r="A3924" s="443" t="s">
        <v>8525</v>
      </c>
      <c r="B3924" s="444" t="s">
        <v>8526</v>
      </c>
      <c r="C3924" s="445"/>
      <c r="D3924" s="446" t="s">
        <v>679</v>
      </c>
      <c r="E3924" s="446" t="s">
        <v>685</v>
      </c>
      <c r="F3924" s="446" t="s">
        <v>671</v>
      </c>
      <c r="G3924" s="447">
        <v>1</v>
      </c>
      <c r="H3924" s="448">
        <v>41.03</v>
      </c>
      <c r="I3924" s="447">
        <v>41.03</v>
      </c>
      <c r="J3924" s="460">
        <v>1</v>
      </c>
      <c r="K3924" s="448">
        <v>4.46</v>
      </c>
      <c r="L3924" s="448">
        <v>4.46</v>
      </c>
      <c r="M3924" s="448">
        <f t="shared" si="122"/>
        <v>-36.57</v>
      </c>
      <c r="N3924" s="448">
        <f t="shared" si="123"/>
        <v>-89.13</v>
      </c>
      <c r="O3924" s="461"/>
    </row>
    <row r="3925" s="419" customFormat="1" customHeight="1" spans="1:15">
      <c r="A3925" s="443" t="s">
        <v>8527</v>
      </c>
      <c r="B3925" s="444" t="s">
        <v>8528</v>
      </c>
      <c r="C3925" s="445"/>
      <c r="D3925" s="446" t="s">
        <v>679</v>
      </c>
      <c r="E3925" s="446" t="s">
        <v>685</v>
      </c>
      <c r="F3925" s="446" t="s">
        <v>671</v>
      </c>
      <c r="G3925" s="447">
        <v>18</v>
      </c>
      <c r="H3925" s="448">
        <v>21.37</v>
      </c>
      <c r="I3925" s="447">
        <v>384.61</v>
      </c>
      <c r="J3925" s="460">
        <v>18</v>
      </c>
      <c r="K3925" s="448">
        <v>2.33</v>
      </c>
      <c r="L3925" s="448">
        <v>41.94</v>
      </c>
      <c r="M3925" s="448">
        <f t="shared" si="122"/>
        <v>-342.67</v>
      </c>
      <c r="N3925" s="448">
        <f t="shared" si="123"/>
        <v>-89.1</v>
      </c>
      <c r="O3925" s="461"/>
    </row>
    <row r="3926" s="419" customFormat="1" customHeight="1" spans="1:15">
      <c r="A3926" s="443" t="s">
        <v>8529</v>
      </c>
      <c r="B3926" s="444" t="s">
        <v>8530</v>
      </c>
      <c r="C3926" s="445"/>
      <c r="D3926" s="446" t="s">
        <v>679</v>
      </c>
      <c r="E3926" s="446" t="s">
        <v>672</v>
      </c>
      <c r="F3926" s="446" t="s">
        <v>671</v>
      </c>
      <c r="G3926" s="447">
        <v>90</v>
      </c>
      <c r="H3926" s="448">
        <v>2.21</v>
      </c>
      <c r="I3926" s="447">
        <v>199.13</v>
      </c>
      <c r="J3926" s="460">
        <v>90</v>
      </c>
      <c r="K3926" s="448">
        <v>0.62</v>
      </c>
      <c r="L3926" s="448">
        <v>55.8</v>
      </c>
      <c r="M3926" s="448">
        <f t="shared" si="122"/>
        <v>-143.33</v>
      </c>
      <c r="N3926" s="448">
        <f t="shared" si="123"/>
        <v>-71.98</v>
      </c>
      <c r="O3926" s="461"/>
    </row>
    <row r="3927" s="419" customFormat="1" customHeight="1" spans="1:15">
      <c r="A3927" s="443" t="s">
        <v>8531</v>
      </c>
      <c r="B3927" s="444" t="s">
        <v>8532</v>
      </c>
      <c r="C3927" s="445"/>
      <c r="D3927" s="446" t="s">
        <v>679</v>
      </c>
      <c r="E3927" s="446" t="s">
        <v>685</v>
      </c>
      <c r="F3927" s="446" t="s">
        <v>671</v>
      </c>
      <c r="G3927" s="447">
        <v>15</v>
      </c>
      <c r="H3927" s="448">
        <v>34.38</v>
      </c>
      <c r="I3927" s="447">
        <v>515.66</v>
      </c>
      <c r="J3927" s="460">
        <v>15</v>
      </c>
      <c r="K3927" s="448">
        <v>3.74</v>
      </c>
      <c r="L3927" s="448">
        <v>56.1</v>
      </c>
      <c r="M3927" s="448">
        <f t="shared" si="122"/>
        <v>-459.56</v>
      </c>
      <c r="N3927" s="448">
        <f t="shared" si="123"/>
        <v>-89.12</v>
      </c>
      <c r="O3927" s="461"/>
    </row>
    <row r="3928" s="419" customFormat="1" customHeight="1" spans="1:15">
      <c r="A3928" s="443" t="s">
        <v>8533</v>
      </c>
      <c r="B3928" s="444" t="s">
        <v>8534</v>
      </c>
      <c r="C3928" s="445"/>
      <c r="D3928" s="446" t="s">
        <v>3275</v>
      </c>
      <c r="E3928" s="446" t="s">
        <v>70</v>
      </c>
      <c r="F3928" s="446" t="s">
        <v>671</v>
      </c>
      <c r="G3928" s="447">
        <v>5</v>
      </c>
      <c r="H3928" s="448">
        <v>46.02</v>
      </c>
      <c r="I3928" s="447">
        <v>230.09</v>
      </c>
      <c r="J3928" s="460">
        <v>5</v>
      </c>
      <c r="K3928" s="448">
        <v>10.71</v>
      </c>
      <c r="L3928" s="448">
        <v>53.55</v>
      </c>
      <c r="M3928" s="448">
        <f t="shared" si="122"/>
        <v>-176.54</v>
      </c>
      <c r="N3928" s="448">
        <f t="shared" si="123"/>
        <v>-76.73</v>
      </c>
      <c r="O3928" s="461"/>
    </row>
    <row r="3929" s="419" customFormat="1" customHeight="1" spans="1:15">
      <c r="A3929" s="443" t="s">
        <v>8535</v>
      </c>
      <c r="B3929" s="444" t="s">
        <v>8536</v>
      </c>
      <c r="C3929" s="445"/>
      <c r="D3929" s="446" t="s">
        <v>2985</v>
      </c>
      <c r="E3929" s="446" t="s">
        <v>672</v>
      </c>
      <c r="F3929" s="446" t="s">
        <v>671</v>
      </c>
      <c r="G3929" s="447">
        <v>5</v>
      </c>
      <c r="H3929" s="448">
        <v>796.46</v>
      </c>
      <c r="I3929" s="447">
        <v>3982.3</v>
      </c>
      <c r="J3929" s="460">
        <v>5</v>
      </c>
      <c r="K3929" s="448">
        <v>223.85</v>
      </c>
      <c r="L3929" s="448">
        <v>1119.25</v>
      </c>
      <c r="M3929" s="448">
        <f t="shared" si="122"/>
        <v>-2863.05</v>
      </c>
      <c r="N3929" s="448">
        <f t="shared" si="123"/>
        <v>-71.89</v>
      </c>
      <c r="O3929" s="461"/>
    </row>
    <row r="3930" s="419" customFormat="1" customHeight="1" spans="1:15">
      <c r="A3930" s="443" t="s">
        <v>8537</v>
      </c>
      <c r="B3930" s="444" t="s">
        <v>8538</v>
      </c>
      <c r="C3930" s="445"/>
      <c r="D3930" s="446" t="s">
        <v>3122</v>
      </c>
      <c r="E3930" s="446" t="s">
        <v>672</v>
      </c>
      <c r="F3930" s="446" t="s">
        <v>671</v>
      </c>
      <c r="G3930" s="447">
        <v>2</v>
      </c>
      <c r="H3930" s="448">
        <v>840.71</v>
      </c>
      <c r="I3930" s="447">
        <v>1681.41</v>
      </c>
      <c r="J3930" s="460">
        <v>2</v>
      </c>
      <c r="K3930" s="448">
        <v>236.29</v>
      </c>
      <c r="L3930" s="448">
        <v>472.58</v>
      </c>
      <c r="M3930" s="448">
        <f t="shared" si="122"/>
        <v>-1208.83</v>
      </c>
      <c r="N3930" s="448">
        <f t="shared" si="123"/>
        <v>-71.89</v>
      </c>
      <c r="O3930" s="461"/>
    </row>
    <row r="3931" s="419" customFormat="1" customHeight="1" spans="1:15">
      <c r="A3931" s="443" t="s">
        <v>8539</v>
      </c>
      <c r="B3931" s="444" t="s">
        <v>8540</v>
      </c>
      <c r="C3931" s="445"/>
      <c r="D3931" s="446" t="s">
        <v>3122</v>
      </c>
      <c r="E3931" s="446" t="s">
        <v>672</v>
      </c>
      <c r="F3931" s="446" t="s">
        <v>671</v>
      </c>
      <c r="G3931" s="447">
        <v>1</v>
      </c>
      <c r="H3931" s="448">
        <v>327.43</v>
      </c>
      <c r="I3931" s="447">
        <v>327.43</v>
      </c>
      <c r="J3931" s="460">
        <v>1</v>
      </c>
      <c r="K3931" s="448">
        <v>92.03</v>
      </c>
      <c r="L3931" s="448">
        <v>92.03</v>
      </c>
      <c r="M3931" s="448">
        <f t="shared" si="122"/>
        <v>-235.4</v>
      </c>
      <c r="N3931" s="448">
        <f t="shared" si="123"/>
        <v>-71.89</v>
      </c>
      <c r="O3931" s="461"/>
    </row>
    <row r="3932" s="419" customFormat="1" customHeight="1" spans="1:15">
      <c r="A3932" s="443" t="s">
        <v>8541</v>
      </c>
      <c r="B3932" s="444" t="s">
        <v>8542</v>
      </c>
      <c r="C3932" s="445"/>
      <c r="D3932" s="446" t="s">
        <v>2985</v>
      </c>
      <c r="E3932" s="446" t="s">
        <v>70</v>
      </c>
      <c r="F3932" s="446" t="s">
        <v>671</v>
      </c>
      <c r="G3932" s="447">
        <v>2</v>
      </c>
      <c r="H3932" s="448">
        <v>4424.78</v>
      </c>
      <c r="I3932" s="447">
        <v>8849.56</v>
      </c>
      <c r="J3932" s="460">
        <v>2</v>
      </c>
      <c r="K3932" s="448">
        <v>1029.91</v>
      </c>
      <c r="L3932" s="448">
        <v>2059.82</v>
      </c>
      <c r="M3932" s="448">
        <f t="shared" si="122"/>
        <v>-6789.74</v>
      </c>
      <c r="N3932" s="448">
        <f t="shared" si="123"/>
        <v>-76.72</v>
      </c>
      <c r="O3932" s="461"/>
    </row>
    <row r="3933" s="419" customFormat="1" customHeight="1" spans="1:15">
      <c r="A3933" s="443" t="s">
        <v>8543</v>
      </c>
      <c r="B3933" s="444" t="s">
        <v>8544</v>
      </c>
      <c r="C3933" s="445"/>
      <c r="D3933" s="446" t="s">
        <v>677</v>
      </c>
      <c r="E3933" s="446" t="s">
        <v>70</v>
      </c>
      <c r="F3933" s="446" t="s">
        <v>671</v>
      </c>
      <c r="G3933" s="447">
        <v>9</v>
      </c>
      <c r="H3933" s="448">
        <v>126.86</v>
      </c>
      <c r="I3933" s="447">
        <v>1141.76</v>
      </c>
      <c r="J3933" s="460">
        <v>9</v>
      </c>
      <c r="K3933" s="448">
        <v>29.53</v>
      </c>
      <c r="L3933" s="448">
        <v>265.77</v>
      </c>
      <c r="M3933" s="448">
        <f t="shared" si="122"/>
        <v>-875.99</v>
      </c>
      <c r="N3933" s="448">
        <f t="shared" si="123"/>
        <v>-76.72</v>
      </c>
      <c r="O3933" s="461"/>
    </row>
    <row r="3934" s="419" customFormat="1" customHeight="1" spans="1:15">
      <c r="A3934" s="443" t="s">
        <v>8545</v>
      </c>
      <c r="B3934" s="444" t="s">
        <v>8546</v>
      </c>
      <c r="C3934" s="445"/>
      <c r="D3934" s="446" t="s">
        <v>679</v>
      </c>
      <c r="E3934" s="446" t="s">
        <v>672</v>
      </c>
      <c r="F3934" s="446" t="s">
        <v>671</v>
      </c>
      <c r="G3934" s="447">
        <v>1</v>
      </c>
      <c r="H3934" s="448">
        <v>13.27</v>
      </c>
      <c r="I3934" s="447">
        <v>13.27</v>
      </c>
      <c r="J3934" s="460">
        <v>1</v>
      </c>
      <c r="K3934" s="448">
        <v>3.73</v>
      </c>
      <c r="L3934" s="448">
        <v>3.73</v>
      </c>
      <c r="M3934" s="448">
        <f t="shared" si="122"/>
        <v>-9.54</v>
      </c>
      <c r="N3934" s="448">
        <f t="shared" si="123"/>
        <v>-71.89</v>
      </c>
      <c r="O3934" s="461"/>
    </row>
    <row r="3935" s="419" customFormat="1" customHeight="1" spans="1:15">
      <c r="A3935" s="443" t="s">
        <v>8547</v>
      </c>
      <c r="B3935" s="444" t="s">
        <v>8548</v>
      </c>
      <c r="C3935" s="445"/>
      <c r="D3935" s="446" t="s">
        <v>679</v>
      </c>
      <c r="E3935" s="446" t="s">
        <v>672</v>
      </c>
      <c r="F3935" s="446" t="s">
        <v>671</v>
      </c>
      <c r="G3935" s="447">
        <v>1</v>
      </c>
      <c r="H3935" s="448">
        <v>10.62</v>
      </c>
      <c r="I3935" s="447">
        <v>10.62</v>
      </c>
      <c r="J3935" s="460">
        <v>1</v>
      </c>
      <c r="K3935" s="448">
        <v>2.98</v>
      </c>
      <c r="L3935" s="448">
        <v>2.98</v>
      </c>
      <c r="M3935" s="448">
        <f t="shared" si="122"/>
        <v>-7.64</v>
      </c>
      <c r="N3935" s="448">
        <f t="shared" si="123"/>
        <v>-71.94</v>
      </c>
      <c r="O3935" s="461"/>
    </row>
    <row r="3936" s="419" customFormat="1" customHeight="1" spans="1:15">
      <c r="A3936" s="443" t="s">
        <v>8549</v>
      </c>
      <c r="B3936" s="444" t="s">
        <v>8550</v>
      </c>
      <c r="C3936" s="445"/>
      <c r="D3936" s="446" t="s">
        <v>3275</v>
      </c>
      <c r="E3936" s="446" t="s">
        <v>70</v>
      </c>
      <c r="F3936" s="446" t="s">
        <v>671</v>
      </c>
      <c r="G3936" s="447">
        <v>3</v>
      </c>
      <c r="H3936" s="448">
        <v>7.76</v>
      </c>
      <c r="I3936" s="447">
        <v>23.28</v>
      </c>
      <c r="J3936" s="460">
        <v>3</v>
      </c>
      <c r="K3936" s="448">
        <v>1.81</v>
      </c>
      <c r="L3936" s="448">
        <v>5.43</v>
      </c>
      <c r="M3936" s="448">
        <f t="shared" si="122"/>
        <v>-17.85</v>
      </c>
      <c r="N3936" s="448">
        <f t="shared" si="123"/>
        <v>-76.68</v>
      </c>
      <c r="O3936" s="461"/>
    </row>
    <row r="3937" s="419" customFormat="1" customHeight="1" spans="1:15">
      <c r="A3937" s="443" t="s">
        <v>8551</v>
      </c>
      <c r="B3937" s="444" t="s">
        <v>8552</v>
      </c>
      <c r="C3937" s="445"/>
      <c r="D3937" s="446" t="s">
        <v>3275</v>
      </c>
      <c r="E3937" s="446" t="s">
        <v>70</v>
      </c>
      <c r="F3937" s="446" t="s">
        <v>671</v>
      </c>
      <c r="G3937" s="447">
        <v>3</v>
      </c>
      <c r="H3937" s="448">
        <v>7.76</v>
      </c>
      <c r="I3937" s="447">
        <v>23.28</v>
      </c>
      <c r="J3937" s="460">
        <v>3</v>
      </c>
      <c r="K3937" s="448">
        <v>1.81</v>
      </c>
      <c r="L3937" s="448">
        <v>5.43</v>
      </c>
      <c r="M3937" s="448">
        <f t="shared" si="122"/>
        <v>-17.85</v>
      </c>
      <c r="N3937" s="448">
        <f t="shared" si="123"/>
        <v>-76.68</v>
      </c>
      <c r="O3937" s="461"/>
    </row>
    <row r="3938" s="419" customFormat="1" customHeight="1" spans="1:15">
      <c r="A3938" s="443" t="s">
        <v>8553</v>
      </c>
      <c r="B3938" s="444" t="s">
        <v>8554</v>
      </c>
      <c r="C3938" s="445"/>
      <c r="D3938" s="446" t="s">
        <v>679</v>
      </c>
      <c r="E3938" s="446" t="s">
        <v>672</v>
      </c>
      <c r="F3938" s="446" t="s">
        <v>671</v>
      </c>
      <c r="G3938" s="447">
        <v>5</v>
      </c>
      <c r="H3938" s="448">
        <v>34.07</v>
      </c>
      <c r="I3938" s="447">
        <v>170.36</v>
      </c>
      <c r="J3938" s="460">
        <v>5</v>
      </c>
      <c r="K3938" s="448">
        <v>9.58</v>
      </c>
      <c r="L3938" s="448">
        <v>47.9</v>
      </c>
      <c r="M3938" s="448">
        <f t="shared" si="122"/>
        <v>-122.46</v>
      </c>
      <c r="N3938" s="448">
        <f t="shared" si="123"/>
        <v>-71.88</v>
      </c>
      <c r="O3938" s="461"/>
    </row>
    <row r="3939" s="419" customFormat="1" customHeight="1" spans="1:15">
      <c r="A3939" s="443" t="s">
        <v>8555</v>
      </c>
      <c r="B3939" s="444" t="s">
        <v>8556</v>
      </c>
      <c r="C3939" s="445"/>
      <c r="D3939" s="446" t="s">
        <v>679</v>
      </c>
      <c r="E3939" s="446" t="s">
        <v>70</v>
      </c>
      <c r="F3939" s="446" t="s">
        <v>671</v>
      </c>
      <c r="G3939" s="447">
        <v>2</v>
      </c>
      <c r="H3939" s="448">
        <v>2536.21</v>
      </c>
      <c r="I3939" s="447">
        <v>5072.41</v>
      </c>
      <c r="J3939" s="460">
        <v>2</v>
      </c>
      <c r="K3939" s="448">
        <v>590.33</v>
      </c>
      <c r="L3939" s="448">
        <v>1180.66</v>
      </c>
      <c r="M3939" s="448">
        <f t="shared" si="122"/>
        <v>-3891.75</v>
      </c>
      <c r="N3939" s="448">
        <f t="shared" si="123"/>
        <v>-76.72</v>
      </c>
      <c r="O3939" s="461"/>
    </row>
    <row r="3940" s="419" customFormat="1" customHeight="1" spans="1:15">
      <c r="A3940" s="443" t="s">
        <v>8557</v>
      </c>
      <c r="B3940" s="444" t="s">
        <v>8558</v>
      </c>
      <c r="C3940" s="445"/>
      <c r="D3940" s="446" t="s">
        <v>679</v>
      </c>
      <c r="E3940" s="446" t="s">
        <v>672</v>
      </c>
      <c r="F3940" s="446" t="s">
        <v>671</v>
      </c>
      <c r="G3940" s="447">
        <v>5</v>
      </c>
      <c r="H3940" s="448">
        <v>706.19</v>
      </c>
      <c r="I3940" s="447">
        <v>3530.97</v>
      </c>
      <c r="J3940" s="460">
        <v>5</v>
      </c>
      <c r="K3940" s="448">
        <v>198.48</v>
      </c>
      <c r="L3940" s="448">
        <v>992.4</v>
      </c>
      <c r="M3940" s="448">
        <f t="shared" si="122"/>
        <v>-2538.57</v>
      </c>
      <c r="N3940" s="448">
        <f t="shared" si="123"/>
        <v>-71.89</v>
      </c>
      <c r="O3940" s="461"/>
    </row>
    <row r="3941" s="419" customFormat="1" customHeight="1" spans="1:15">
      <c r="A3941" s="443" t="s">
        <v>8559</v>
      </c>
      <c r="B3941" s="444" t="s">
        <v>8560</v>
      </c>
      <c r="C3941" s="445"/>
      <c r="D3941" s="446" t="s">
        <v>679</v>
      </c>
      <c r="E3941" s="446" t="s">
        <v>70</v>
      </c>
      <c r="F3941" s="446" t="s">
        <v>671</v>
      </c>
      <c r="G3941" s="447">
        <v>1</v>
      </c>
      <c r="H3941" s="448">
        <v>1415.93</v>
      </c>
      <c r="I3941" s="447">
        <v>1415.93</v>
      </c>
      <c r="J3941" s="460">
        <v>1</v>
      </c>
      <c r="K3941" s="448">
        <v>329.57</v>
      </c>
      <c r="L3941" s="448">
        <v>329.57</v>
      </c>
      <c r="M3941" s="448">
        <f t="shared" si="122"/>
        <v>-1086.36</v>
      </c>
      <c r="N3941" s="448">
        <f t="shared" si="123"/>
        <v>-76.72</v>
      </c>
      <c r="O3941" s="461"/>
    </row>
    <row r="3942" s="419" customFormat="1" customHeight="1" spans="1:15">
      <c r="A3942" s="443" t="s">
        <v>8561</v>
      </c>
      <c r="B3942" s="444" t="s">
        <v>8562</v>
      </c>
      <c r="C3942" s="445"/>
      <c r="D3942" s="446" t="s">
        <v>679</v>
      </c>
      <c r="E3942" s="446" t="s">
        <v>672</v>
      </c>
      <c r="F3942" s="446" t="s">
        <v>671</v>
      </c>
      <c r="G3942" s="447">
        <v>6</v>
      </c>
      <c r="H3942" s="448">
        <v>75.22</v>
      </c>
      <c r="I3942" s="447">
        <v>451.33</v>
      </c>
      <c r="J3942" s="460">
        <v>6</v>
      </c>
      <c r="K3942" s="448">
        <v>21.14</v>
      </c>
      <c r="L3942" s="448">
        <v>126.84</v>
      </c>
      <c r="M3942" s="448">
        <f t="shared" si="122"/>
        <v>-324.49</v>
      </c>
      <c r="N3942" s="448">
        <f t="shared" si="123"/>
        <v>-71.9</v>
      </c>
      <c r="O3942" s="461"/>
    </row>
    <row r="3943" s="419" customFormat="1" customHeight="1" spans="1:15">
      <c r="A3943" s="443" t="s">
        <v>8563</v>
      </c>
      <c r="B3943" s="444" t="s">
        <v>8564</v>
      </c>
      <c r="C3943" s="445"/>
      <c r="D3943" s="446" t="s">
        <v>684</v>
      </c>
      <c r="E3943" s="446" t="s">
        <v>672</v>
      </c>
      <c r="F3943" s="446" t="s">
        <v>671</v>
      </c>
      <c r="G3943" s="447">
        <v>1</v>
      </c>
      <c r="H3943" s="448">
        <v>570.8</v>
      </c>
      <c r="I3943" s="447">
        <v>570.8</v>
      </c>
      <c r="J3943" s="460">
        <v>1</v>
      </c>
      <c r="K3943" s="448">
        <v>160.43</v>
      </c>
      <c r="L3943" s="448">
        <v>160.43</v>
      </c>
      <c r="M3943" s="448">
        <f t="shared" si="122"/>
        <v>-410.37</v>
      </c>
      <c r="N3943" s="448">
        <f t="shared" si="123"/>
        <v>-71.89</v>
      </c>
      <c r="O3943" s="461"/>
    </row>
    <row r="3944" s="419" customFormat="1" customHeight="1" spans="1:15">
      <c r="A3944" s="443" t="s">
        <v>8565</v>
      </c>
      <c r="B3944" s="444" t="s">
        <v>8566</v>
      </c>
      <c r="C3944" s="445"/>
      <c r="D3944" s="446" t="s">
        <v>679</v>
      </c>
      <c r="E3944" s="446" t="s">
        <v>672</v>
      </c>
      <c r="F3944" s="446" t="s">
        <v>671</v>
      </c>
      <c r="G3944" s="447">
        <v>3</v>
      </c>
      <c r="H3944" s="448">
        <v>34.51</v>
      </c>
      <c r="I3944" s="447">
        <v>103.54</v>
      </c>
      <c r="J3944" s="460">
        <v>3</v>
      </c>
      <c r="K3944" s="448">
        <v>9.7</v>
      </c>
      <c r="L3944" s="448">
        <v>29.1</v>
      </c>
      <c r="M3944" s="448">
        <f t="shared" si="122"/>
        <v>-74.44</v>
      </c>
      <c r="N3944" s="448">
        <f t="shared" si="123"/>
        <v>-71.89</v>
      </c>
      <c r="O3944" s="461"/>
    </row>
    <row r="3945" s="419" customFormat="1" customHeight="1" spans="1:15">
      <c r="A3945" s="443" t="s">
        <v>8567</v>
      </c>
      <c r="B3945" s="444" t="s">
        <v>8568</v>
      </c>
      <c r="C3945" s="445"/>
      <c r="D3945" s="446" t="s">
        <v>679</v>
      </c>
      <c r="E3945" s="446" t="s">
        <v>672</v>
      </c>
      <c r="F3945" s="446" t="s">
        <v>671</v>
      </c>
      <c r="G3945" s="447">
        <v>5</v>
      </c>
      <c r="H3945" s="448">
        <v>13.27</v>
      </c>
      <c r="I3945" s="447">
        <v>66.37</v>
      </c>
      <c r="J3945" s="460">
        <v>5</v>
      </c>
      <c r="K3945" s="448">
        <v>3.73</v>
      </c>
      <c r="L3945" s="448">
        <v>18.65</v>
      </c>
      <c r="M3945" s="448">
        <f t="shared" si="122"/>
        <v>-47.72</v>
      </c>
      <c r="N3945" s="448">
        <f t="shared" si="123"/>
        <v>-71.9</v>
      </c>
      <c r="O3945" s="461"/>
    </row>
    <row r="3946" s="419" customFormat="1" customHeight="1" spans="1:15">
      <c r="A3946" s="443" t="s">
        <v>8569</v>
      </c>
      <c r="B3946" s="444" t="s">
        <v>8570</v>
      </c>
      <c r="C3946" s="445"/>
      <c r="D3946" s="446" t="s">
        <v>679</v>
      </c>
      <c r="E3946" s="446" t="s">
        <v>672</v>
      </c>
      <c r="F3946" s="446" t="s">
        <v>671</v>
      </c>
      <c r="G3946" s="447">
        <v>5</v>
      </c>
      <c r="H3946" s="448">
        <v>4.43</v>
      </c>
      <c r="I3946" s="447">
        <v>22.13</v>
      </c>
      <c r="J3946" s="460">
        <v>5</v>
      </c>
      <c r="K3946" s="448">
        <v>1.25</v>
      </c>
      <c r="L3946" s="448">
        <v>6.25</v>
      </c>
      <c r="M3946" s="448">
        <f t="shared" si="122"/>
        <v>-15.88</v>
      </c>
      <c r="N3946" s="448">
        <f t="shared" si="123"/>
        <v>-71.76</v>
      </c>
      <c r="O3946" s="461"/>
    </row>
    <row r="3947" s="419" customFormat="1" customHeight="1" spans="1:15">
      <c r="A3947" s="443" t="s">
        <v>8571</v>
      </c>
      <c r="B3947" s="444" t="s">
        <v>8572</v>
      </c>
      <c r="C3947" s="445"/>
      <c r="D3947" s="446" t="s">
        <v>679</v>
      </c>
      <c r="E3947" s="446" t="s">
        <v>672</v>
      </c>
      <c r="F3947" s="446" t="s">
        <v>671</v>
      </c>
      <c r="G3947" s="447">
        <v>1</v>
      </c>
      <c r="H3947" s="448">
        <v>4415.93</v>
      </c>
      <c r="I3947" s="447">
        <v>4415.93</v>
      </c>
      <c r="J3947" s="460">
        <v>1</v>
      </c>
      <c r="K3947" s="448">
        <v>1241.14</v>
      </c>
      <c r="L3947" s="448">
        <v>1241.14</v>
      </c>
      <c r="M3947" s="448">
        <f t="shared" si="122"/>
        <v>-3174.79</v>
      </c>
      <c r="N3947" s="448">
        <f t="shared" si="123"/>
        <v>-71.89</v>
      </c>
      <c r="O3947" s="461"/>
    </row>
    <row r="3948" s="419" customFormat="1" customHeight="1" spans="1:15">
      <c r="A3948" s="443" t="s">
        <v>8573</v>
      </c>
      <c r="B3948" s="444" t="s">
        <v>8574</v>
      </c>
      <c r="C3948" s="445"/>
      <c r="D3948" s="446" t="s">
        <v>679</v>
      </c>
      <c r="E3948" s="446" t="s">
        <v>672</v>
      </c>
      <c r="F3948" s="446" t="s">
        <v>671</v>
      </c>
      <c r="G3948" s="447">
        <v>48</v>
      </c>
      <c r="H3948" s="448">
        <v>13.27</v>
      </c>
      <c r="I3948" s="447">
        <v>637.18</v>
      </c>
      <c r="J3948" s="460">
        <v>48</v>
      </c>
      <c r="K3948" s="448">
        <v>3.73</v>
      </c>
      <c r="L3948" s="448">
        <v>179.04</v>
      </c>
      <c r="M3948" s="448">
        <f t="shared" si="122"/>
        <v>-458.14</v>
      </c>
      <c r="N3948" s="448">
        <f t="shared" si="123"/>
        <v>-71.9</v>
      </c>
      <c r="O3948" s="461"/>
    </row>
    <row r="3949" s="419" customFormat="1" customHeight="1" spans="1:15">
      <c r="A3949" s="443" t="s">
        <v>8575</v>
      </c>
      <c r="B3949" s="444" t="s">
        <v>8576</v>
      </c>
      <c r="C3949" s="445"/>
      <c r="D3949" s="446" t="s">
        <v>703</v>
      </c>
      <c r="E3949" s="446" t="s">
        <v>672</v>
      </c>
      <c r="F3949" s="446" t="s">
        <v>671</v>
      </c>
      <c r="G3949" s="447">
        <v>3</v>
      </c>
      <c r="H3949" s="448">
        <v>480.48</v>
      </c>
      <c r="I3949" s="447">
        <v>1441.45</v>
      </c>
      <c r="J3949" s="460">
        <v>3</v>
      </c>
      <c r="K3949" s="448">
        <v>135.04</v>
      </c>
      <c r="L3949" s="448">
        <v>405.12</v>
      </c>
      <c r="M3949" s="448">
        <f t="shared" si="122"/>
        <v>-1036.33</v>
      </c>
      <c r="N3949" s="448">
        <f t="shared" si="123"/>
        <v>-71.89</v>
      </c>
      <c r="O3949" s="461"/>
    </row>
    <row r="3950" s="419" customFormat="1" customHeight="1" spans="1:15">
      <c r="A3950" s="443" t="s">
        <v>8577</v>
      </c>
      <c r="B3950" s="444" t="s">
        <v>8578</v>
      </c>
      <c r="C3950" s="445"/>
      <c r="D3950" s="446" t="s">
        <v>679</v>
      </c>
      <c r="E3950" s="446" t="s">
        <v>672</v>
      </c>
      <c r="F3950" s="446" t="s">
        <v>671</v>
      </c>
      <c r="G3950" s="447">
        <v>8</v>
      </c>
      <c r="H3950" s="448">
        <v>28.32</v>
      </c>
      <c r="I3950" s="447">
        <v>226.55</v>
      </c>
      <c r="J3950" s="460">
        <v>8</v>
      </c>
      <c r="K3950" s="448">
        <v>7.96</v>
      </c>
      <c r="L3950" s="448">
        <v>63.68</v>
      </c>
      <c r="M3950" s="448">
        <f t="shared" si="122"/>
        <v>-162.87</v>
      </c>
      <c r="N3950" s="448">
        <f t="shared" si="123"/>
        <v>-71.89</v>
      </c>
      <c r="O3950" s="461"/>
    </row>
    <row r="3951" s="419" customFormat="1" customHeight="1" spans="1:15">
      <c r="A3951" s="443" t="s">
        <v>8579</v>
      </c>
      <c r="B3951" s="444" t="s">
        <v>8580</v>
      </c>
      <c r="C3951" s="445"/>
      <c r="D3951" s="446" t="s">
        <v>679</v>
      </c>
      <c r="E3951" s="446" t="s">
        <v>70</v>
      </c>
      <c r="F3951" s="446" t="s">
        <v>671</v>
      </c>
      <c r="G3951" s="447">
        <v>19</v>
      </c>
      <c r="H3951" s="448">
        <v>2.56</v>
      </c>
      <c r="I3951" s="447">
        <v>48.72</v>
      </c>
      <c r="J3951" s="460">
        <v>19</v>
      </c>
      <c r="K3951" s="448">
        <v>0.6</v>
      </c>
      <c r="L3951" s="448">
        <v>11.4</v>
      </c>
      <c r="M3951" s="448">
        <f t="shared" si="122"/>
        <v>-37.32</v>
      </c>
      <c r="N3951" s="448">
        <f t="shared" si="123"/>
        <v>-76.6</v>
      </c>
      <c r="O3951" s="461"/>
    </row>
    <row r="3952" s="419" customFormat="1" customHeight="1" spans="1:15">
      <c r="A3952" s="443" t="s">
        <v>8581</v>
      </c>
      <c r="B3952" s="444" t="s">
        <v>8582</v>
      </c>
      <c r="C3952" s="445"/>
      <c r="D3952" s="446" t="s">
        <v>679</v>
      </c>
      <c r="E3952" s="446" t="s">
        <v>672</v>
      </c>
      <c r="F3952" s="446" t="s">
        <v>671</v>
      </c>
      <c r="G3952" s="447">
        <v>1</v>
      </c>
      <c r="H3952" s="448">
        <v>1991.15</v>
      </c>
      <c r="I3952" s="447">
        <v>1991.15</v>
      </c>
      <c r="J3952" s="460">
        <v>1</v>
      </c>
      <c r="K3952" s="448">
        <v>559.63</v>
      </c>
      <c r="L3952" s="448">
        <v>559.63</v>
      </c>
      <c r="M3952" s="448">
        <f t="shared" si="122"/>
        <v>-1431.52</v>
      </c>
      <c r="N3952" s="448">
        <f t="shared" si="123"/>
        <v>-71.89</v>
      </c>
      <c r="O3952" s="461"/>
    </row>
    <row r="3953" s="419" customFormat="1" customHeight="1" spans="1:15">
      <c r="A3953" s="443" t="s">
        <v>8583</v>
      </c>
      <c r="B3953" s="444" t="s">
        <v>8584</v>
      </c>
      <c r="C3953" s="445"/>
      <c r="D3953" s="446" t="s">
        <v>679</v>
      </c>
      <c r="E3953" s="446" t="s">
        <v>672</v>
      </c>
      <c r="F3953" s="446" t="s">
        <v>671</v>
      </c>
      <c r="G3953" s="447">
        <v>3</v>
      </c>
      <c r="H3953" s="448">
        <v>43.77</v>
      </c>
      <c r="I3953" s="447">
        <v>131.32</v>
      </c>
      <c r="J3953" s="460">
        <v>3</v>
      </c>
      <c r="K3953" s="448">
        <v>12.3</v>
      </c>
      <c r="L3953" s="448">
        <v>36.9</v>
      </c>
      <c r="M3953" s="448">
        <f t="shared" si="122"/>
        <v>-94.42</v>
      </c>
      <c r="N3953" s="448">
        <f t="shared" si="123"/>
        <v>-71.9</v>
      </c>
      <c r="O3953" s="461"/>
    </row>
    <row r="3954" s="419" customFormat="1" customHeight="1" spans="1:15">
      <c r="A3954" s="443" t="s">
        <v>8585</v>
      </c>
      <c r="B3954" s="444" t="s">
        <v>8586</v>
      </c>
      <c r="C3954" s="445"/>
      <c r="D3954" s="446" t="s">
        <v>703</v>
      </c>
      <c r="E3954" s="446" t="s">
        <v>70</v>
      </c>
      <c r="F3954" s="446" t="s">
        <v>671</v>
      </c>
      <c r="G3954" s="447">
        <v>2</v>
      </c>
      <c r="H3954" s="448">
        <v>801.73</v>
      </c>
      <c r="I3954" s="447">
        <v>1603.45</v>
      </c>
      <c r="J3954" s="460">
        <v>2</v>
      </c>
      <c r="K3954" s="448">
        <v>186.61</v>
      </c>
      <c r="L3954" s="448">
        <v>373.22</v>
      </c>
      <c r="M3954" s="448">
        <f t="shared" si="122"/>
        <v>-1230.23</v>
      </c>
      <c r="N3954" s="448">
        <f t="shared" si="123"/>
        <v>-76.72</v>
      </c>
      <c r="O3954" s="461"/>
    </row>
    <row r="3955" s="419" customFormat="1" customHeight="1" spans="1:15">
      <c r="A3955" s="443" t="s">
        <v>8587</v>
      </c>
      <c r="B3955" s="444" t="s">
        <v>8588</v>
      </c>
      <c r="C3955" s="445"/>
      <c r="D3955" s="446" t="s">
        <v>679</v>
      </c>
      <c r="E3955" s="446" t="s">
        <v>70</v>
      </c>
      <c r="F3955" s="446" t="s">
        <v>671</v>
      </c>
      <c r="G3955" s="447">
        <v>1</v>
      </c>
      <c r="H3955" s="448">
        <v>862.07</v>
      </c>
      <c r="I3955" s="447">
        <v>862.07</v>
      </c>
      <c r="J3955" s="460">
        <v>1</v>
      </c>
      <c r="K3955" s="448">
        <v>200.66</v>
      </c>
      <c r="L3955" s="448">
        <v>200.66</v>
      </c>
      <c r="M3955" s="448">
        <f t="shared" si="122"/>
        <v>-661.41</v>
      </c>
      <c r="N3955" s="448">
        <f t="shared" si="123"/>
        <v>-76.72</v>
      </c>
      <c r="O3955" s="461"/>
    </row>
    <row r="3956" s="419" customFormat="1" customHeight="1" spans="1:15">
      <c r="A3956" s="443" t="s">
        <v>8589</v>
      </c>
      <c r="B3956" s="444" t="s">
        <v>8590</v>
      </c>
      <c r="C3956" s="445"/>
      <c r="D3956" s="446" t="s">
        <v>679</v>
      </c>
      <c r="E3956" s="446" t="s">
        <v>672</v>
      </c>
      <c r="F3956" s="446" t="s">
        <v>671</v>
      </c>
      <c r="G3956" s="447">
        <v>1</v>
      </c>
      <c r="H3956" s="448">
        <v>24.78</v>
      </c>
      <c r="I3956" s="447">
        <v>24.78</v>
      </c>
      <c r="J3956" s="460">
        <v>1</v>
      </c>
      <c r="K3956" s="448">
        <v>6.97</v>
      </c>
      <c r="L3956" s="448">
        <v>6.97</v>
      </c>
      <c r="M3956" s="448">
        <f t="shared" si="122"/>
        <v>-17.81</v>
      </c>
      <c r="N3956" s="448">
        <f t="shared" si="123"/>
        <v>-71.87</v>
      </c>
      <c r="O3956" s="461"/>
    </row>
    <row r="3957" s="419" customFormat="1" customHeight="1" spans="1:15">
      <c r="A3957" s="443" t="s">
        <v>8591</v>
      </c>
      <c r="B3957" s="444" t="s">
        <v>8592</v>
      </c>
      <c r="C3957" s="445"/>
      <c r="D3957" s="446" t="s">
        <v>679</v>
      </c>
      <c r="E3957" s="446" t="s">
        <v>672</v>
      </c>
      <c r="F3957" s="446" t="s">
        <v>671</v>
      </c>
      <c r="G3957" s="447">
        <v>1</v>
      </c>
      <c r="H3957" s="448">
        <v>610.62</v>
      </c>
      <c r="I3957" s="447">
        <v>610.62</v>
      </c>
      <c r="J3957" s="460">
        <v>1</v>
      </c>
      <c r="K3957" s="448">
        <v>171.62</v>
      </c>
      <c r="L3957" s="448">
        <v>171.62</v>
      </c>
      <c r="M3957" s="448">
        <f t="shared" si="122"/>
        <v>-439</v>
      </c>
      <c r="N3957" s="448">
        <f t="shared" si="123"/>
        <v>-71.89</v>
      </c>
      <c r="O3957" s="461"/>
    </row>
    <row r="3958" s="419" customFormat="1" customHeight="1" spans="1:15">
      <c r="A3958" s="443" t="s">
        <v>8593</v>
      </c>
      <c r="B3958" s="444" t="s">
        <v>8594</v>
      </c>
      <c r="C3958" s="445"/>
      <c r="D3958" s="446" t="s">
        <v>2985</v>
      </c>
      <c r="E3958" s="446" t="s">
        <v>70</v>
      </c>
      <c r="F3958" s="446" t="s">
        <v>671</v>
      </c>
      <c r="G3958" s="447">
        <v>3</v>
      </c>
      <c r="H3958" s="448">
        <v>25.86</v>
      </c>
      <c r="I3958" s="447">
        <v>77.59</v>
      </c>
      <c r="J3958" s="460">
        <v>3</v>
      </c>
      <c r="K3958" s="448">
        <v>6.02</v>
      </c>
      <c r="L3958" s="448">
        <v>18.06</v>
      </c>
      <c r="M3958" s="448">
        <f t="shared" si="122"/>
        <v>-59.53</v>
      </c>
      <c r="N3958" s="448">
        <f t="shared" si="123"/>
        <v>-76.72</v>
      </c>
      <c r="O3958" s="461"/>
    </row>
    <row r="3959" s="419" customFormat="1" customHeight="1" spans="1:15">
      <c r="A3959" s="443" t="s">
        <v>8595</v>
      </c>
      <c r="B3959" s="444" t="s">
        <v>8596</v>
      </c>
      <c r="C3959" s="445"/>
      <c r="D3959" s="446" t="s">
        <v>679</v>
      </c>
      <c r="E3959" s="446" t="s">
        <v>672</v>
      </c>
      <c r="F3959" s="446" t="s">
        <v>671</v>
      </c>
      <c r="G3959" s="447">
        <v>5</v>
      </c>
      <c r="H3959" s="448">
        <v>1053.1</v>
      </c>
      <c r="I3959" s="447">
        <v>5265.49</v>
      </c>
      <c r="J3959" s="460">
        <v>5</v>
      </c>
      <c r="K3959" s="448">
        <v>295.98</v>
      </c>
      <c r="L3959" s="448">
        <v>1479.9</v>
      </c>
      <c r="M3959" s="448">
        <f t="shared" si="122"/>
        <v>-3785.59</v>
      </c>
      <c r="N3959" s="448">
        <f t="shared" si="123"/>
        <v>-71.89</v>
      </c>
      <c r="O3959" s="461"/>
    </row>
    <row r="3960" s="419" customFormat="1" customHeight="1" spans="1:15">
      <c r="A3960" s="443" t="s">
        <v>8597</v>
      </c>
      <c r="B3960" s="444" t="s">
        <v>8598</v>
      </c>
      <c r="C3960" s="445"/>
      <c r="D3960" s="446" t="s">
        <v>679</v>
      </c>
      <c r="E3960" s="446" t="s">
        <v>672</v>
      </c>
      <c r="F3960" s="446" t="s">
        <v>671</v>
      </c>
      <c r="G3960" s="447">
        <v>2</v>
      </c>
      <c r="H3960" s="448">
        <v>34.52</v>
      </c>
      <c r="I3960" s="447">
        <v>69.03</v>
      </c>
      <c r="J3960" s="460">
        <v>2</v>
      </c>
      <c r="K3960" s="448">
        <v>9.7</v>
      </c>
      <c r="L3960" s="448">
        <v>19.4</v>
      </c>
      <c r="M3960" s="448">
        <f t="shared" si="122"/>
        <v>-49.63</v>
      </c>
      <c r="N3960" s="448">
        <f t="shared" si="123"/>
        <v>-71.9</v>
      </c>
      <c r="O3960" s="461"/>
    </row>
    <row r="3961" s="419" customFormat="1" customHeight="1" spans="1:15">
      <c r="A3961" s="443" t="s">
        <v>8599</v>
      </c>
      <c r="B3961" s="444" t="s">
        <v>8600</v>
      </c>
      <c r="C3961" s="445"/>
      <c r="D3961" s="446" t="s">
        <v>679</v>
      </c>
      <c r="E3961" s="446" t="s">
        <v>672</v>
      </c>
      <c r="F3961" s="446" t="s">
        <v>671</v>
      </c>
      <c r="G3961" s="447">
        <v>1</v>
      </c>
      <c r="H3961" s="448">
        <v>971.68</v>
      </c>
      <c r="I3961" s="447">
        <v>971.68</v>
      </c>
      <c r="J3961" s="460">
        <v>1</v>
      </c>
      <c r="K3961" s="448">
        <v>273.1</v>
      </c>
      <c r="L3961" s="448">
        <v>273.1</v>
      </c>
      <c r="M3961" s="448">
        <f t="shared" si="122"/>
        <v>-698.58</v>
      </c>
      <c r="N3961" s="448">
        <f t="shared" si="123"/>
        <v>-71.89</v>
      </c>
      <c r="O3961" s="461"/>
    </row>
    <row r="3962" s="419" customFormat="1" customHeight="1" spans="1:15">
      <c r="A3962" s="443" t="s">
        <v>8601</v>
      </c>
      <c r="B3962" s="444" t="s">
        <v>8602</v>
      </c>
      <c r="C3962" s="445"/>
      <c r="D3962" s="446" t="s">
        <v>679</v>
      </c>
      <c r="E3962" s="446" t="s">
        <v>672</v>
      </c>
      <c r="F3962" s="446" t="s">
        <v>671</v>
      </c>
      <c r="G3962" s="447">
        <v>3</v>
      </c>
      <c r="H3962" s="448">
        <v>1106.2</v>
      </c>
      <c r="I3962" s="447">
        <v>3318.59</v>
      </c>
      <c r="J3962" s="460">
        <v>3</v>
      </c>
      <c r="K3962" s="448">
        <v>310.91</v>
      </c>
      <c r="L3962" s="448">
        <v>932.73</v>
      </c>
      <c r="M3962" s="448">
        <f t="shared" si="122"/>
        <v>-2385.86</v>
      </c>
      <c r="N3962" s="448">
        <f t="shared" si="123"/>
        <v>-71.89</v>
      </c>
      <c r="O3962" s="461"/>
    </row>
    <row r="3963" s="419" customFormat="1" customHeight="1" spans="1:15">
      <c r="A3963" s="443" t="s">
        <v>8603</v>
      </c>
      <c r="B3963" s="444" t="s">
        <v>8604</v>
      </c>
      <c r="C3963" s="445"/>
      <c r="D3963" s="446" t="s">
        <v>679</v>
      </c>
      <c r="E3963" s="446" t="s">
        <v>672</v>
      </c>
      <c r="F3963" s="446" t="s">
        <v>671</v>
      </c>
      <c r="G3963" s="447">
        <v>4</v>
      </c>
      <c r="H3963" s="448">
        <v>48.67</v>
      </c>
      <c r="I3963" s="447">
        <v>194.69</v>
      </c>
      <c r="J3963" s="460">
        <v>4</v>
      </c>
      <c r="K3963" s="448">
        <v>13.68</v>
      </c>
      <c r="L3963" s="448">
        <v>54.72</v>
      </c>
      <c r="M3963" s="448">
        <f t="shared" si="122"/>
        <v>-139.97</v>
      </c>
      <c r="N3963" s="448">
        <f t="shared" si="123"/>
        <v>-71.89</v>
      </c>
      <c r="O3963" s="461"/>
    </row>
    <row r="3964" s="419" customFormat="1" customHeight="1" spans="1:15">
      <c r="A3964" s="443" t="s">
        <v>8605</v>
      </c>
      <c r="B3964" s="444" t="s">
        <v>8606</v>
      </c>
      <c r="C3964" s="445"/>
      <c r="D3964" s="446" t="s">
        <v>1934</v>
      </c>
      <c r="E3964" s="446" t="s">
        <v>70</v>
      </c>
      <c r="F3964" s="446" t="s">
        <v>671</v>
      </c>
      <c r="G3964" s="447">
        <v>10</v>
      </c>
      <c r="H3964" s="448">
        <v>200.86</v>
      </c>
      <c r="I3964" s="447">
        <v>2008.62</v>
      </c>
      <c r="J3964" s="460">
        <v>10</v>
      </c>
      <c r="K3964" s="448">
        <v>46.75</v>
      </c>
      <c r="L3964" s="448">
        <v>467.5</v>
      </c>
      <c r="M3964" s="448">
        <f t="shared" si="122"/>
        <v>-1541.12</v>
      </c>
      <c r="N3964" s="448">
        <f t="shared" si="123"/>
        <v>-76.73</v>
      </c>
      <c r="O3964" s="461"/>
    </row>
    <row r="3965" s="419" customFormat="1" customHeight="1" spans="1:15">
      <c r="A3965" s="443" t="s">
        <v>8607</v>
      </c>
      <c r="B3965" s="444" t="s">
        <v>8608</v>
      </c>
      <c r="C3965" s="445"/>
      <c r="D3965" s="446" t="s">
        <v>3075</v>
      </c>
      <c r="E3965" s="446" t="s">
        <v>70</v>
      </c>
      <c r="F3965" s="446" t="s">
        <v>671</v>
      </c>
      <c r="G3965" s="447">
        <v>2</v>
      </c>
      <c r="H3965" s="448">
        <v>4.43</v>
      </c>
      <c r="I3965" s="447">
        <v>8.85</v>
      </c>
      <c r="J3965" s="460">
        <v>2</v>
      </c>
      <c r="K3965" s="448">
        <v>1.03</v>
      </c>
      <c r="L3965" s="448">
        <v>2.06</v>
      </c>
      <c r="M3965" s="448">
        <f t="shared" si="122"/>
        <v>-6.79</v>
      </c>
      <c r="N3965" s="448">
        <f t="shared" si="123"/>
        <v>-76.72</v>
      </c>
      <c r="O3965" s="461"/>
    </row>
    <row r="3966" s="419" customFormat="1" customHeight="1" spans="1:15">
      <c r="A3966" s="443" t="s">
        <v>8609</v>
      </c>
      <c r="B3966" s="444" t="s">
        <v>8610</v>
      </c>
      <c r="C3966" s="445"/>
      <c r="D3966" s="446" t="s">
        <v>684</v>
      </c>
      <c r="E3966" s="446" t="s">
        <v>672</v>
      </c>
      <c r="F3966" s="446" t="s">
        <v>671</v>
      </c>
      <c r="G3966" s="447">
        <v>4</v>
      </c>
      <c r="H3966" s="448">
        <v>59.01</v>
      </c>
      <c r="I3966" s="447">
        <v>236.05</v>
      </c>
      <c r="J3966" s="460">
        <v>4</v>
      </c>
      <c r="K3966" s="448">
        <v>16.59</v>
      </c>
      <c r="L3966" s="448">
        <v>66.36</v>
      </c>
      <c r="M3966" s="448">
        <f t="shared" si="122"/>
        <v>-169.69</v>
      </c>
      <c r="N3966" s="448">
        <f t="shared" si="123"/>
        <v>-71.89</v>
      </c>
      <c r="O3966" s="461"/>
    </row>
    <row r="3967" s="419" customFormat="1" customHeight="1" spans="1:15">
      <c r="A3967" s="443" t="s">
        <v>8611</v>
      </c>
      <c r="B3967" s="444" t="s">
        <v>8612</v>
      </c>
      <c r="C3967" s="445"/>
      <c r="D3967" s="446" t="s">
        <v>698</v>
      </c>
      <c r="E3967" s="446" t="s">
        <v>672</v>
      </c>
      <c r="F3967" s="446" t="s">
        <v>671</v>
      </c>
      <c r="G3967" s="447">
        <v>1</v>
      </c>
      <c r="H3967" s="448">
        <v>1150.44</v>
      </c>
      <c r="I3967" s="447">
        <v>1150.44</v>
      </c>
      <c r="J3967" s="460">
        <v>1</v>
      </c>
      <c r="K3967" s="448">
        <v>323.34</v>
      </c>
      <c r="L3967" s="448">
        <v>323.34</v>
      </c>
      <c r="M3967" s="448">
        <f t="shared" si="122"/>
        <v>-827.1</v>
      </c>
      <c r="N3967" s="448">
        <f t="shared" si="123"/>
        <v>-71.89</v>
      </c>
      <c r="O3967" s="461"/>
    </row>
    <row r="3968" s="419" customFormat="1" customHeight="1" spans="1:15">
      <c r="A3968" s="443" t="s">
        <v>8613</v>
      </c>
      <c r="B3968" s="444" t="s">
        <v>8614</v>
      </c>
      <c r="C3968" s="445"/>
      <c r="D3968" s="446" t="s">
        <v>703</v>
      </c>
      <c r="E3968" s="446" t="s">
        <v>70</v>
      </c>
      <c r="F3968" s="446" t="s">
        <v>671</v>
      </c>
      <c r="G3968" s="447">
        <v>1</v>
      </c>
      <c r="H3968" s="448">
        <v>435.89</v>
      </c>
      <c r="I3968" s="447">
        <v>435.89</v>
      </c>
      <c r="J3968" s="460">
        <v>1</v>
      </c>
      <c r="K3968" s="448">
        <v>101.46</v>
      </c>
      <c r="L3968" s="448">
        <v>101.46</v>
      </c>
      <c r="M3968" s="448">
        <f t="shared" si="122"/>
        <v>-334.43</v>
      </c>
      <c r="N3968" s="448">
        <f t="shared" si="123"/>
        <v>-76.72</v>
      </c>
      <c r="O3968" s="461"/>
    </row>
    <row r="3969" s="419" customFormat="1" customHeight="1" spans="1:15">
      <c r="A3969" s="443" t="s">
        <v>8615</v>
      </c>
      <c r="B3969" s="444" t="s">
        <v>8616</v>
      </c>
      <c r="C3969" s="445"/>
      <c r="D3969" s="446" t="s">
        <v>703</v>
      </c>
      <c r="E3969" s="446" t="s">
        <v>70</v>
      </c>
      <c r="F3969" s="446" t="s">
        <v>671</v>
      </c>
      <c r="G3969" s="447">
        <v>1</v>
      </c>
      <c r="H3969" s="448">
        <v>1042.73</v>
      </c>
      <c r="I3969" s="447">
        <v>1042.73</v>
      </c>
      <c r="J3969" s="460">
        <v>1</v>
      </c>
      <c r="K3969" s="448">
        <v>242.71</v>
      </c>
      <c r="L3969" s="448">
        <v>242.71</v>
      </c>
      <c r="M3969" s="448">
        <f t="shared" si="122"/>
        <v>-800.02</v>
      </c>
      <c r="N3969" s="448">
        <f t="shared" si="123"/>
        <v>-76.72</v>
      </c>
      <c r="O3969" s="461"/>
    </row>
    <row r="3970" s="419" customFormat="1" customHeight="1" spans="1:15">
      <c r="A3970" s="443" t="s">
        <v>8617</v>
      </c>
      <c r="B3970" s="444" t="s">
        <v>8618</v>
      </c>
      <c r="C3970" s="445"/>
      <c r="D3970" s="446" t="s">
        <v>679</v>
      </c>
      <c r="E3970" s="446" t="s">
        <v>70</v>
      </c>
      <c r="F3970" s="446" t="s">
        <v>671</v>
      </c>
      <c r="G3970" s="447">
        <v>4</v>
      </c>
      <c r="H3970" s="448">
        <v>132.48</v>
      </c>
      <c r="I3970" s="447">
        <v>529.91</v>
      </c>
      <c r="J3970" s="460">
        <v>4</v>
      </c>
      <c r="K3970" s="448">
        <v>30.84</v>
      </c>
      <c r="L3970" s="448">
        <v>123.36</v>
      </c>
      <c r="M3970" s="448">
        <f t="shared" si="122"/>
        <v>-406.55</v>
      </c>
      <c r="N3970" s="448">
        <f t="shared" si="123"/>
        <v>-76.72</v>
      </c>
      <c r="O3970" s="461"/>
    </row>
    <row r="3971" s="419" customFormat="1" customHeight="1" spans="1:15">
      <c r="A3971" s="443" t="s">
        <v>8619</v>
      </c>
      <c r="B3971" s="444" t="s">
        <v>8620</v>
      </c>
      <c r="C3971" s="445"/>
      <c r="D3971" s="446" t="s">
        <v>679</v>
      </c>
      <c r="E3971" s="446" t="s">
        <v>70</v>
      </c>
      <c r="F3971" s="446" t="s">
        <v>671</v>
      </c>
      <c r="G3971" s="447">
        <v>49</v>
      </c>
      <c r="H3971" s="448">
        <v>4.85</v>
      </c>
      <c r="I3971" s="447">
        <v>237.89</v>
      </c>
      <c r="J3971" s="460">
        <v>49</v>
      </c>
      <c r="K3971" s="448">
        <v>1.13</v>
      </c>
      <c r="L3971" s="448">
        <v>55.37</v>
      </c>
      <c r="M3971" s="448">
        <f t="shared" si="122"/>
        <v>-182.52</v>
      </c>
      <c r="N3971" s="448">
        <f t="shared" si="123"/>
        <v>-76.72</v>
      </c>
      <c r="O3971" s="461"/>
    </row>
    <row r="3972" s="419" customFormat="1" customHeight="1" spans="1:15">
      <c r="A3972" s="443" t="s">
        <v>8621</v>
      </c>
      <c r="B3972" s="444" t="s">
        <v>8622</v>
      </c>
      <c r="C3972" s="445"/>
      <c r="D3972" s="446" t="s">
        <v>698</v>
      </c>
      <c r="E3972" s="446" t="s">
        <v>70</v>
      </c>
      <c r="F3972" s="446" t="s">
        <v>671</v>
      </c>
      <c r="G3972" s="447">
        <v>1</v>
      </c>
      <c r="H3972" s="448">
        <v>2370.69</v>
      </c>
      <c r="I3972" s="447">
        <v>2370.69</v>
      </c>
      <c r="J3972" s="460">
        <v>1</v>
      </c>
      <c r="K3972" s="448">
        <v>551.8</v>
      </c>
      <c r="L3972" s="448">
        <v>551.8</v>
      </c>
      <c r="M3972" s="448">
        <f t="shared" si="122"/>
        <v>-1818.89</v>
      </c>
      <c r="N3972" s="448">
        <f t="shared" si="123"/>
        <v>-76.72</v>
      </c>
      <c r="O3972" s="461"/>
    </row>
    <row r="3973" s="419" customFormat="1" customHeight="1" spans="1:15">
      <c r="A3973" s="443" t="s">
        <v>8623</v>
      </c>
      <c r="B3973" s="444" t="s">
        <v>8624</v>
      </c>
      <c r="C3973" s="445"/>
      <c r="D3973" s="446" t="s">
        <v>698</v>
      </c>
      <c r="E3973" s="446" t="s">
        <v>70</v>
      </c>
      <c r="F3973" s="446" t="s">
        <v>671</v>
      </c>
      <c r="G3973" s="447">
        <v>1</v>
      </c>
      <c r="H3973" s="448">
        <v>1810.34</v>
      </c>
      <c r="I3973" s="447">
        <v>1810.34</v>
      </c>
      <c r="J3973" s="460">
        <v>1</v>
      </c>
      <c r="K3973" s="448">
        <v>421.37</v>
      </c>
      <c r="L3973" s="448">
        <v>421.37</v>
      </c>
      <c r="M3973" s="448">
        <f t="shared" si="122"/>
        <v>-1388.97</v>
      </c>
      <c r="N3973" s="448">
        <f t="shared" si="123"/>
        <v>-76.72</v>
      </c>
      <c r="O3973" s="461"/>
    </row>
    <row r="3974" s="419" customFormat="1" customHeight="1" spans="1:15">
      <c r="A3974" s="443" t="s">
        <v>8625</v>
      </c>
      <c r="B3974" s="444" t="s">
        <v>8626</v>
      </c>
      <c r="C3974" s="445"/>
      <c r="D3974" s="446" t="s">
        <v>679</v>
      </c>
      <c r="E3974" s="446" t="s">
        <v>672</v>
      </c>
      <c r="F3974" s="446" t="s">
        <v>671</v>
      </c>
      <c r="G3974" s="447">
        <v>31</v>
      </c>
      <c r="H3974" s="448">
        <v>4.55</v>
      </c>
      <c r="I3974" s="447">
        <v>141.09</v>
      </c>
      <c r="J3974" s="460">
        <v>31</v>
      </c>
      <c r="K3974" s="448">
        <v>1.28</v>
      </c>
      <c r="L3974" s="448">
        <v>39.68</v>
      </c>
      <c r="M3974" s="448">
        <f t="shared" si="122"/>
        <v>-101.41</v>
      </c>
      <c r="N3974" s="448">
        <f t="shared" si="123"/>
        <v>-71.88</v>
      </c>
      <c r="O3974" s="461"/>
    </row>
    <row r="3975" s="419" customFormat="1" customHeight="1" spans="1:15">
      <c r="A3975" s="443" t="s">
        <v>8627</v>
      </c>
      <c r="B3975" s="444" t="s">
        <v>8628</v>
      </c>
      <c r="C3975" s="445"/>
      <c r="D3975" s="446" t="s">
        <v>698</v>
      </c>
      <c r="E3975" s="446" t="s">
        <v>70</v>
      </c>
      <c r="F3975" s="446" t="s">
        <v>671</v>
      </c>
      <c r="G3975" s="447">
        <v>1</v>
      </c>
      <c r="H3975" s="448">
        <v>1896.55</v>
      </c>
      <c r="I3975" s="447">
        <v>1896.55</v>
      </c>
      <c r="J3975" s="460">
        <v>1</v>
      </c>
      <c r="K3975" s="448">
        <v>441.44</v>
      </c>
      <c r="L3975" s="448">
        <v>441.44</v>
      </c>
      <c r="M3975" s="448">
        <f t="shared" si="122"/>
        <v>-1455.11</v>
      </c>
      <c r="N3975" s="448">
        <f t="shared" si="123"/>
        <v>-76.72</v>
      </c>
      <c r="O3975" s="461"/>
    </row>
    <row r="3976" s="419" customFormat="1" customHeight="1" spans="1:15">
      <c r="A3976" s="443" t="s">
        <v>8629</v>
      </c>
      <c r="B3976" s="444" t="s">
        <v>8630</v>
      </c>
      <c r="C3976" s="445"/>
      <c r="D3976" s="446" t="s">
        <v>703</v>
      </c>
      <c r="E3976" s="446" t="s">
        <v>70</v>
      </c>
      <c r="F3976" s="446" t="s">
        <v>671</v>
      </c>
      <c r="G3976" s="447">
        <v>2</v>
      </c>
      <c r="H3976" s="448">
        <v>209.4</v>
      </c>
      <c r="I3976" s="447">
        <v>418.8</v>
      </c>
      <c r="J3976" s="460">
        <v>2</v>
      </c>
      <c r="K3976" s="448">
        <v>48.74</v>
      </c>
      <c r="L3976" s="448">
        <v>97.48</v>
      </c>
      <c r="M3976" s="448">
        <f t="shared" ref="M3976:M4039" si="124">L3976-I3976</f>
        <v>-321.32</v>
      </c>
      <c r="N3976" s="448">
        <f t="shared" ref="N3976:N4039" si="125">IF(I3976=0,0,ROUND(M3976/I3976*100,2))</f>
        <v>-76.72</v>
      </c>
      <c r="O3976" s="461"/>
    </row>
    <row r="3977" s="419" customFormat="1" customHeight="1" spans="1:15">
      <c r="A3977" s="443" t="s">
        <v>8631</v>
      </c>
      <c r="B3977" s="444" t="s">
        <v>8632</v>
      </c>
      <c r="C3977" s="445"/>
      <c r="D3977" s="446" t="s">
        <v>679</v>
      </c>
      <c r="E3977" s="446" t="s">
        <v>70</v>
      </c>
      <c r="F3977" s="446" t="s">
        <v>671</v>
      </c>
      <c r="G3977" s="447">
        <v>2</v>
      </c>
      <c r="H3977" s="448">
        <v>269.11</v>
      </c>
      <c r="I3977" s="447">
        <v>538.21</v>
      </c>
      <c r="J3977" s="460">
        <v>2</v>
      </c>
      <c r="K3977" s="448">
        <v>62.64</v>
      </c>
      <c r="L3977" s="448">
        <v>125.28</v>
      </c>
      <c r="M3977" s="448">
        <f t="shared" si="124"/>
        <v>-412.93</v>
      </c>
      <c r="N3977" s="448">
        <f t="shared" si="125"/>
        <v>-76.72</v>
      </c>
      <c r="O3977" s="461"/>
    </row>
    <row r="3978" s="419" customFormat="1" customHeight="1" spans="1:15">
      <c r="A3978" s="443" t="s">
        <v>8633</v>
      </c>
      <c r="B3978" s="444" t="s">
        <v>8634</v>
      </c>
      <c r="C3978" s="445"/>
      <c r="D3978" s="446" t="s">
        <v>679</v>
      </c>
      <c r="E3978" s="446" t="s">
        <v>70</v>
      </c>
      <c r="F3978" s="446" t="s">
        <v>671</v>
      </c>
      <c r="G3978" s="447">
        <v>1</v>
      </c>
      <c r="H3978" s="448">
        <v>1241.38</v>
      </c>
      <c r="I3978" s="447">
        <v>1241.38</v>
      </c>
      <c r="J3978" s="460">
        <v>1</v>
      </c>
      <c r="K3978" s="448">
        <v>288.94</v>
      </c>
      <c r="L3978" s="448">
        <v>288.94</v>
      </c>
      <c r="M3978" s="448">
        <f t="shared" si="124"/>
        <v>-952.44</v>
      </c>
      <c r="N3978" s="448">
        <f t="shared" si="125"/>
        <v>-76.72</v>
      </c>
      <c r="O3978" s="461"/>
    </row>
    <row r="3979" s="419" customFormat="1" customHeight="1" spans="1:15">
      <c r="A3979" s="443" t="s">
        <v>8635</v>
      </c>
      <c r="B3979" s="444" t="s">
        <v>8636</v>
      </c>
      <c r="C3979" s="445"/>
      <c r="D3979" s="446" t="s">
        <v>679</v>
      </c>
      <c r="E3979" s="446" t="s">
        <v>70</v>
      </c>
      <c r="F3979" s="446" t="s">
        <v>671</v>
      </c>
      <c r="G3979" s="447">
        <v>2</v>
      </c>
      <c r="H3979" s="448">
        <v>698.28</v>
      </c>
      <c r="I3979" s="447">
        <v>1396.55</v>
      </c>
      <c r="J3979" s="460">
        <v>2</v>
      </c>
      <c r="K3979" s="448">
        <v>162.53</v>
      </c>
      <c r="L3979" s="448">
        <v>325.06</v>
      </c>
      <c r="M3979" s="448">
        <f t="shared" si="124"/>
        <v>-1071.49</v>
      </c>
      <c r="N3979" s="448">
        <f t="shared" si="125"/>
        <v>-76.72</v>
      </c>
      <c r="O3979" s="461"/>
    </row>
    <row r="3980" s="419" customFormat="1" customHeight="1" spans="1:15">
      <c r="A3980" s="443" t="s">
        <v>8637</v>
      </c>
      <c r="B3980" s="444" t="s">
        <v>8638</v>
      </c>
      <c r="C3980" s="445"/>
      <c r="D3980" s="446" t="s">
        <v>679</v>
      </c>
      <c r="E3980" s="446" t="s">
        <v>70</v>
      </c>
      <c r="F3980" s="446" t="s">
        <v>671</v>
      </c>
      <c r="G3980" s="447">
        <v>2</v>
      </c>
      <c r="H3980" s="448">
        <v>737.07</v>
      </c>
      <c r="I3980" s="447">
        <v>1474.14</v>
      </c>
      <c r="J3980" s="460">
        <v>2</v>
      </c>
      <c r="K3980" s="448">
        <v>171.56</v>
      </c>
      <c r="L3980" s="448">
        <v>343.12</v>
      </c>
      <c r="M3980" s="448">
        <f t="shared" si="124"/>
        <v>-1131.02</v>
      </c>
      <c r="N3980" s="448">
        <f t="shared" si="125"/>
        <v>-76.72</v>
      </c>
      <c r="O3980" s="461"/>
    </row>
    <row r="3981" s="419" customFormat="1" customHeight="1" spans="1:15">
      <c r="A3981" s="443" t="s">
        <v>8639</v>
      </c>
      <c r="B3981" s="444" t="s">
        <v>8640</v>
      </c>
      <c r="C3981" s="445"/>
      <c r="D3981" s="446" t="s">
        <v>677</v>
      </c>
      <c r="E3981" s="446" t="s">
        <v>70</v>
      </c>
      <c r="F3981" s="446" t="s">
        <v>671</v>
      </c>
      <c r="G3981" s="447">
        <v>5</v>
      </c>
      <c r="H3981" s="448">
        <v>47.01</v>
      </c>
      <c r="I3981" s="447">
        <v>235.04</v>
      </c>
      <c r="J3981" s="460">
        <v>5</v>
      </c>
      <c r="K3981" s="448">
        <v>10.94</v>
      </c>
      <c r="L3981" s="448">
        <v>54.7</v>
      </c>
      <c r="M3981" s="448">
        <f t="shared" si="124"/>
        <v>-180.34</v>
      </c>
      <c r="N3981" s="448">
        <f t="shared" si="125"/>
        <v>-76.73</v>
      </c>
      <c r="O3981" s="461"/>
    </row>
    <row r="3982" s="419" customFormat="1" customHeight="1" spans="1:15">
      <c r="A3982" s="443" t="s">
        <v>8641</v>
      </c>
      <c r="B3982" s="444" t="s">
        <v>8642</v>
      </c>
      <c r="C3982" s="445"/>
      <c r="D3982" s="446" t="s">
        <v>679</v>
      </c>
      <c r="E3982" s="446" t="s">
        <v>70</v>
      </c>
      <c r="F3982" s="446" t="s">
        <v>671</v>
      </c>
      <c r="G3982" s="447">
        <v>2</v>
      </c>
      <c r="H3982" s="448">
        <v>620.69</v>
      </c>
      <c r="I3982" s="447">
        <v>1241.38</v>
      </c>
      <c r="J3982" s="460">
        <v>2</v>
      </c>
      <c r="K3982" s="448">
        <v>144.47</v>
      </c>
      <c r="L3982" s="448">
        <v>288.94</v>
      </c>
      <c r="M3982" s="448">
        <f t="shared" si="124"/>
        <v>-952.44</v>
      </c>
      <c r="N3982" s="448">
        <f t="shared" si="125"/>
        <v>-76.72</v>
      </c>
      <c r="O3982" s="461"/>
    </row>
    <row r="3983" s="419" customFormat="1" customHeight="1" spans="1:15">
      <c r="A3983" s="443" t="s">
        <v>8643</v>
      </c>
      <c r="B3983" s="444" t="s">
        <v>8644</v>
      </c>
      <c r="C3983" s="445"/>
      <c r="D3983" s="446" t="s">
        <v>679</v>
      </c>
      <c r="E3983" s="446" t="s">
        <v>70</v>
      </c>
      <c r="F3983" s="446" t="s">
        <v>671</v>
      </c>
      <c r="G3983" s="447">
        <v>2</v>
      </c>
      <c r="H3983" s="448">
        <v>931.04</v>
      </c>
      <c r="I3983" s="447">
        <v>1862.07</v>
      </c>
      <c r="J3983" s="460">
        <v>2</v>
      </c>
      <c r="K3983" s="448">
        <v>216.71</v>
      </c>
      <c r="L3983" s="448">
        <v>433.42</v>
      </c>
      <c r="M3983" s="448">
        <f t="shared" si="124"/>
        <v>-1428.65</v>
      </c>
      <c r="N3983" s="448">
        <f t="shared" si="125"/>
        <v>-76.72</v>
      </c>
      <c r="O3983" s="461"/>
    </row>
    <row r="3984" s="419" customFormat="1" customHeight="1" spans="1:15">
      <c r="A3984" s="443" t="s">
        <v>8645</v>
      </c>
      <c r="B3984" s="444" t="s">
        <v>8646</v>
      </c>
      <c r="C3984" s="445"/>
      <c r="D3984" s="446" t="s">
        <v>2996</v>
      </c>
      <c r="E3984" s="446" t="s">
        <v>70</v>
      </c>
      <c r="F3984" s="446" t="s">
        <v>671</v>
      </c>
      <c r="G3984" s="447">
        <v>3.5</v>
      </c>
      <c r="H3984" s="448">
        <v>82.17</v>
      </c>
      <c r="I3984" s="447">
        <v>287.61</v>
      </c>
      <c r="J3984" s="460">
        <v>3.5</v>
      </c>
      <c r="K3984" s="448">
        <v>19.13</v>
      </c>
      <c r="L3984" s="448">
        <v>66.96</v>
      </c>
      <c r="M3984" s="448">
        <f t="shared" si="124"/>
        <v>-220.65</v>
      </c>
      <c r="N3984" s="448">
        <f t="shared" si="125"/>
        <v>-76.72</v>
      </c>
      <c r="O3984" s="461"/>
    </row>
    <row r="3985" s="419" customFormat="1" customHeight="1" spans="1:15">
      <c r="A3985" s="443" t="s">
        <v>8647</v>
      </c>
      <c r="B3985" s="444" t="s">
        <v>8648</v>
      </c>
      <c r="C3985" s="445"/>
      <c r="D3985" s="446" t="s">
        <v>703</v>
      </c>
      <c r="E3985" s="446" t="s">
        <v>70</v>
      </c>
      <c r="F3985" s="446" t="s">
        <v>671</v>
      </c>
      <c r="G3985" s="447">
        <v>1</v>
      </c>
      <c r="H3985" s="448">
        <v>166.67</v>
      </c>
      <c r="I3985" s="447">
        <v>166.67</v>
      </c>
      <c r="J3985" s="460">
        <v>1</v>
      </c>
      <c r="K3985" s="448">
        <v>38.79</v>
      </c>
      <c r="L3985" s="448">
        <v>38.79</v>
      </c>
      <c r="M3985" s="448">
        <f t="shared" si="124"/>
        <v>-127.88</v>
      </c>
      <c r="N3985" s="448">
        <f t="shared" si="125"/>
        <v>-76.73</v>
      </c>
      <c r="O3985" s="461"/>
    </row>
    <row r="3986" s="419" customFormat="1" customHeight="1" spans="1:15">
      <c r="A3986" s="443" t="s">
        <v>8649</v>
      </c>
      <c r="B3986" s="444" t="s">
        <v>8650</v>
      </c>
      <c r="C3986" s="445"/>
      <c r="D3986" s="446" t="s">
        <v>2985</v>
      </c>
      <c r="E3986" s="446" t="s">
        <v>70</v>
      </c>
      <c r="F3986" s="446" t="s">
        <v>671</v>
      </c>
      <c r="G3986" s="447">
        <v>1</v>
      </c>
      <c r="H3986" s="448">
        <v>643.44</v>
      </c>
      <c r="I3986" s="447">
        <v>643.44</v>
      </c>
      <c r="J3986" s="460">
        <v>1</v>
      </c>
      <c r="K3986" s="448">
        <v>149.77</v>
      </c>
      <c r="L3986" s="448">
        <v>149.77</v>
      </c>
      <c r="M3986" s="448">
        <f t="shared" si="124"/>
        <v>-493.67</v>
      </c>
      <c r="N3986" s="448">
        <f t="shared" si="125"/>
        <v>-76.72</v>
      </c>
      <c r="O3986" s="461"/>
    </row>
    <row r="3987" s="419" customFormat="1" customHeight="1" spans="1:15">
      <c r="A3987" s="443" t="s">
        <v>8651</v>
      </c>
      <c r="B3987" s="444" t="s">
        <v>8652</v>
      </c>
      <c r="C3987" s="445"/>
      <c r="D3987" s="446" t="s">
        <v>677</v>
      </c>
      <c r="E3987" s="446" t="s">
        <v>672</v>
      </c>
      <c r="F3987" s="446" t="s">
        <v>671</v>
      </c>
      <c r="G3987" s="447">
        <v>6</v>
      </c>
      <c r="H3987" s="448">
        <v>672.57</v>
      </c>
      <c r="I3987" s="447">
        <v>4035.39</v>
      </c>
      <c r="J3987" s="460">
        <v>6</v>
      </c>
      <c r="K3987" s="448">
        <v>189.03</v>
      </c>
      <c r="L3987" s="448">
        <v>1134.18</v>
      </c>
      <c r="M3987" s="448">
        <f t="shared" si="124"/>
        <v>-2901.21</v>
      </c>
      <c r="N3987" s="448">
        <f t="shared" si="125"/>
        <v>-71.89</v>
      </c>
      <c r="O3987" s="461"/>
    </row>
    <row r="3988" s="419" customFormat="1" customHeight="1" spans="1:15">
      <c r="A3988" s="443" t="s">
        <v>8653</v>
      </c>
      <c r="B3988" s="444" t="s">
        <v>8654</v>
      </c>
      <c r="C3988" s="445"/>
      <c r="D3988" s="446" t="s">
        <v>679</v>
      </c>
      <c r="E3988" s="446" t="s">
        <v>70</v>
      </c>
      <c r="F3988" s="446" t="s">
        <v>671</v>
      </c>
      <c r="G3988" s="447">
        <v>3</v>
      </c>
      <c r="H3988" s="448">
        <v>15.38</v>
      </c>
      <c r="I3988" s="447">
        <v>46.15</v>
      </c>
      <c r="J3988" s="460">
        <v>3</v>
      </c>
      <c r="K3988" s="448">
        <v>3.58</v>
      </c>
      <c r="L3988" s="448">
        <v>10.74</v>
      </c>
      <c r="M3988" s="448">
        <f t="shared" si="124"/>
        <v>-35.41</v>
      </c>
      <c r="N3988" s="448">
        <f t="shared" si="125"/>
        <v>-76.73</v>
      </c>
      <c r="O3988" s="461"/>
    </row>
    <row r="3989" s="419" customFormat="1" customHeight="1" spans="1:15">
      <c r="A3989" s="443" t="s">
        <v>8655</v>
      </c>
      <c r="B3989" s="444" t="s">
        <v>8656</v>
      </c>
      <c r="C3989" s="445"/>
      <c r="D3989" s="446" t="s">
        <v>679</v>
      </c>
      <c r="E3989" s="446" t="s">
        <v>70</v>
      </c>
      <c r="F3989" s="446" t="s">
        <v>671</v>
      </c>
      <c r="G3989" s="447">
        <v>9</v>
      </c>
      <c r="H3989" s="448">
        <v>6.84</v>
      </c>
      <c r="I3989" s="447">
        <v>61.54</v>
      </c>
      <c r="J3989" s="460">
        <v>9</v>
      </c>
      <c r="K3989" s="448">
        <v>1.59</v>
      </c>
      <c r="L3989" s="448">
        <v>14.31</v>
      </c>
      <c r="M3989" s="448">
        <f t="shared" si="124"/>
        <v>-47.23</v>
      </c>
      <c r="N3989" s="448">
        <f t="shared" si="125"/>
        <v>-76.75</v>
      </c>
      <c r="O3989" s="461"/>
    </row>
    <row r="3990" s="419" customFormat="1" customHeight="1" spans="1:15">
      <c r="A3990" s="443" t="s">
        <v>8657</v>
      </c>
      <c r="B3990" s="444" t="s">
        <v>8658</v>
      </c>
      <c r="C3990" s="445"/>
      <c r="D3990" s="446" t="s">
        <v>679</v>
      </c>
      <c r="E3990" s="446" t="s">
        <v>70</v>
      </c>
      <c r="F3990" s="446" t="s">
        <v>671</v>
      </c>
      <c r="G3990" s="447">
        <v>8</v>
      </c>
      <c r="H3990" s="448">
        <v>85.47</v>
      </c>
      <c r="I3990" s="447">
        <v>683.76</v>
      </c>
      <c r="J3990" s="460">
        <v>8</v>
      </c>
      <c r="K3990" s="448">
        <v>19.89</v>
      </c>
      <c r="L3990" s="448">
        <v>159.12</v>
      </c>
      <c r="M3990" s="448">
        <f t="shared" si="124"/>
        <v>-524.64</v>
      </c>
      <c r="N3990" s="448">
        <f t="shared" si="125"/>
        <v>-76.73</v>
      </c>
      <c r="O3990" s="461"/>
    </row>
    <row r="3991" s="419" customFormat="1" customHeight="1" spans="1:15">
      <c r="A3991" s="443" t="s">
        <v>8659</v>
      </c>
      <c r="B3991" s="444" t="s">
        <v>8660</v>
      </c>
      <c r="C3991" s="445"/>
      <c r="D3991" s="446" t="s">
        <v>2985</v>
      </c>
      <c r="E3991" s="446" t="s">
        <v>70</v>
      </c>
      <c r="F3991" s="446" t="s">
        <v>671</v>
      </c>
      <c r="G3991" s="447">
        <v>2</v>
      </c>
      <c r="H3991" s="448">
        <v>146.67</v>
      </c>
      <c r="I3991" s="447">
        <v>293.33</v>
      </c>
      <c r="J3991" s="460">
        <v>2</v>
      </c>
      <c r="K3991" s="448">
        <v>34.14</v>
      </c>
      <c r="L3991" s="448">
        <v>68.28</v>
      </c>
      <c r="M3991" s="448">
        <f t="shared" si="124"/>
        <v>-225.05</v>
      </c>
      <c r="N3991" s="448">
        <f t="shared" si="125"/>
        <v>-76.72</v>
      </c>
      <c r="O3991" s="461"/>
    </row>
    <row r="3992" s="419" customFormat="1" customHeight="1" spans="1:15">
      <c r="A3992" s="443" t="s">
        <v>8661</v>
      </c>
      <c r="B3992" s="444" t="s">
        <v>8662</v>
      </c>
      <c r="C3992" s="445"/>
      <c r="D3992" s="446" t="s">
        <v>703</v>
      </c>
      <c r="E3992" s="446" t="s">
        <v>70</v>
      </c>
      <c r="F3992" s="446" t="s">
        <v>671</v>
      </c>
      <c r="G3992" s="447">
        <v>3</v>
      </c>
      <c r="H3992" s="448">
        <v>136.21</v>
      </c>
      <c r="I3992" s="447">
        <v>408.62</v>
      </c>
      <c r="J3992" s="460">
        <v>3</v>
      </c>
      <c r="K3992" s="448">
        <v>31.7</v>
      </c>
      <c r="L3992" s="448">
        <v>95.1</v>
      </c>
      <c r="M3992" s="448">
        <f t="shared" si="124"/>
        <v>-313.52</v>
      </c>
      <c r="N3992" s="448">
        <f t="shared" si="125"/>
        <v>-76.73</v>
      </c>
      <c r="O3992" s="461"/>
    </row>
    <row r="3993" s="419" customFormat="1" customHeight="1" spans="1:15">
      <c r="A3993" s="443" t="s">
        <v>8663</v>
      </c>
      <c r="B3993" s="444" t="s">
        <v>8664</v>
      </c>
      <c r="C3993" s="445"/>
      <c r="D3993" s="446" t="s">
        <v>2985</v>
      </c>
      <c r="E3993" s="446" t="s">
        <v>70</v>
      </c>
      <c r="F3993" s="446" t="s">
        <v>671</v>
      </c>
      <c r="G3993" s="447">
        <v>4</v>
      </c>
      <c r="H3993" s="448">
        <v>208.74</v>
      </c>
      <c r="I3993" s="447">
        <v>834.95</v>
      </c>
      <c r="J3993" s="460">
        <v>4</v>
      </c>
      <c r="K3993" s="448">
        <v>48.59</v>
      </c>
      <c r="L3993" s="448">
        <v>194.36</v>
      </c>
      <c r="M3993" s="448">
        <f t="shared" si="124"/>
        <v>-640.59</v>
      </c>
      <c r="N3993" s="448">
        <f t="shared" si="125"/>
        <v>-76.72</v>
      </c>
      <c r="O3993" s="461"/>
    </row>
    <row r="3994" s="419" customFormat="1" customHeight="1" spans="1:15">
      <c r="A3994" s="443" t="s">
        <v>8665</v>
      </c>
      <c r="B3994" s="444" t="s">
        <v>8666</v>
      </c>
      <c r="C3994" s="445"/>
      <c r="D3994" s="446" t="s">
        <v>2985</v>
      </c>
      <c r="E3994" s="446" t="s">
        <v>70</v>
      </c>
      <c r="F3994" s="446" t="s">
        <v>671</v>
      </c>
      <c r="G3994" s="447">
        <v>3</v>
      </c>
      <c r="H3994" s="448">
        <v>525.86</v>
      </c>
      <c r="I3994" s="447">
        <v>1577.59</v>
      </c>
      <c r="J3994" s="460">
        <v>3</v>
      </c>
      <c r="K3994" s="448">
        <v>122.4</v>
      </c>
      <c r="L3994" s="448">
        <v>367.2</v>
      </c>
      <c r="M3994" s="448">
        <f t="shared" si="124"/>
        <v>-1210.39</v>
      </c>
      <c r="N3994" s="448">
        <f t="shared" si="125"/>
        <v>-76.72</v>
      </c>
      <c r="O3994" s="461"/>
    </row>
    <row r="3995" s="419" customFormat="1" customHeight="1" spans="1:15">
      <c r="A3995" s="443" t="s">
        <v>8667</v>
      </c>
      <c r="B3995" s="444" t="s">
        <v>8668</v>
      </c>
      <c r="C3995" s="445"/>
      <c r="D3995" s="446" t="s">
        <v>679</v>
      </c>
      <c r="E3995" s="446" t="s">
        <v>70</v>
      </c>
      <c r="F3995" s="446" t="s">
        <v>671</v>
      </c>
      <c r="G3995" s="447">
        <v>2</v>
      </c>
      <c r="H3995" s="448">
        <v>1405.18</v>
      </c>
      <c r="I3995" s="447">
        <v>2810.35</v>
      </c>
      <c r="J3995" s="460">
        <v>2</v>
      </c>
      <c r="K3995" s="448">
        <v>327.07</v>
      </c>
      <c r="L3995" s="448">
        <v>654.14</v>
      </c>
      <c r="M3995" s="448">
        <f t="shared" si="124"/>
        <v>-2156.21</v>
      </c>
      <c r="N3995" s="448">
        <f t="shared" si="125"/>
        <v>-76.72</v>
      </c>
      <c r="O3995" s="461"/>
    </row>
    <row r="3996" s="419" customFormat="1" customHeight="1" spans="1:15">
      <c r="A3996" s="443" t="s">
        <v>8669</v>
      </c>
      <c r="B3996" s="444" t="s">
        <v>8670</v>
      </c>
      <c r="C3996" s="445"/>
      <c r="D3996" s="446" t="s">
        <v>2985</v>
      </c>
      <c r="E3996" s="446" t="s">
        <v>70</v>
      </c>
      <c r="F3996" s="446" t="s">
        <v>671</v>
      </c>
      <c r="G3996" s="447">
        <v>3</v>
      </c>
      <c r="H3996" s="448">
        <v>155.17</v>
      </c>
      <c r="I3996" s="447">
        <v>465.52</v>
      </c>
      <c r="J3996" s="460">
        <v>3</v>
      </c>
      <c r="K3996" s="448">
        <v>36.12</v>
      </c>
      <c r="L3996" s="448">
        <v>108.36</v>
      </c>
      <c r="M3996" s="448">
        <f t="shared" si="124"/>
        <v>-357.16</v>
      </c>
      <c r="N3996" s="448">
        <f t="shared" si="125"/>
        <v>-76.72</v>
      </c>
      <c r="O3996" s="461"/>
    </row>
    <row r="3997" s="419" customFormat="1" customHeight="1" spans="1:15">
      <c r="A3997" s="443" t="s">
        <v>8671</v>
      </c>
      <c r="B3997" s="444" t="s">
        <v>8672</v>
      </c>
      <c r="C3997" s="445"/>
      <c r="D3997" s="446" t="s">
        <v>679</v>
      </c>
      <c r="E3997" s="446" t="s">
        <v>70</v>
      </c>
      <c r="F3997" s="446" t="s">
        <v>671</v>
      </c>
      <c r="G3997" s="447">
        <v>9</v>
      </c>
      <c r="H3997" s="448">
        <v>2.59</v>
      </c>
      <c r="I3997" s="447">
        <v>23.27</v>
      </c>
      <c r="J3997" s="460">
        <v>9</v>
      </c>
      <c r="K3997" s="448">
        <v>0.6</v>
      </c>
      <c r="L3997" s="448">
        <v>5.4</v>
      </c>
      <c r="M3997" s="448">
        <f t="shared" si="124"/>
        <v>-17.87</v>
      </c>
      <c r="N3997" s="448">
        <f t="shared" si="125"/>
        <v>-76.79</v>
      </c>
      <c r="O3997" s="461"/>
    </row>
    <row r="3998" s="419" customFormat="1" customHeight="1" spans="1:15">
      <c r="A3998" s="443" t="s">
        <v>8673</v>
      </c>
      <c r="B3998" s="444" t="s">
        <v>8674</v>
      </c>
      <c r="C3998" s="445"/>
      <c r="D3998" s="446" t="s">
        <v>679</v>
      </c>
      <c r="E3998" s="446" t="s">
        <v>70</v>
      </c>
      <c r="F3998" s="446" t="s">
        <v>671</v>
      </c>
      <c r="G3998" s="447">
        <v>2</v>
      </c>
      <c r="H3998" s="448">
        <v>5.18</v>
      </c>
      <c r="I3998" s="447">
        <v>10.35</v>
      </c>
      <c r="J3998" s="460">
        <v>2</v>
      </c>
      <c r="K3998" s="448">
        <v>1.21</v>
      </c>
      <c r="L3998" s="448">
        <v>2.42</v>
      </c>
      <c r="M3998" s="448">
        <f t="shared" si="124"/>
        <v>-7.93</v>
      </c>
      <c r="N3998" s="448">
        <f t="shared" si="125"/>
        <v>-76.62</v>
      </c>
      <c r="O3998" s="461"/>
    </row>
    <row r="3999" s="419" customFormat="1" customHeight="1" spans="1:15">
      <c r="A3999" s="443" t="s">
        <v>8675</v>
      </c>
      <c r="B3999" s="444" t="s">
        <v>8676</v>
      </c>
      <c r="C3999" s="445"/>
      <c r="D3999" s="446" t="s">
        <v>679</v>
      </c>
      <c r="E3999" s="446" t="s">
        <v>70</v>
      </c>
      <c r="F3999" s="446" t="s">
        <v>671</v>
      </c>
      <c r="G3999" s="447">
        <v>22</v>
      </c>
      <c r="H3999" s="448">
        <v>0.86</v>
      </c>
      <c r="I3999" s="447">
        <v>18.97</v>
      </c>
      <c r="J3999" s="460">
        <v>22</v>
      </c>
      <c r="K3999" s="448">
        <v>0.2</v>
      </c>
      <c r="L3999" s="448">
        <v>4.4</v>
      </c>
      <c r="M3999" s="448">
        <f t="shared" si="124"/>
        <v>-14.57</v>
      </c>
      <c r="N3999" s="448">
        <f t="shared" si="125"/>
        <v>-76.81</v>
      </c>
      <c r="O3999" s="461"/>
    </row>
    <row r="4000" s="419" customFormat="1" customHeight="1" spans="1:15">
      <c r="A4000" s="443" t="s">
        <v>8677</v>
      </c>
      <c r="B4000" s="444" t="s">
        <v>8678</v>
      </c>
      <c r="C4000" s="445"/>
      <c r="D4000" s="446" t="s">
        <v>679</v>
      </c>
      <c r="E4000" s="446" t="s">
        <v>70</v>
      </c>
      <c r="F4000" s="446" t="s">
        <v>671</v>
      </c>
      <c r="G4000" s="447">
        <v>26</v>
      </c>
      <c r="H4000" s="448">
        <v>1.29</v>
      </c>
      <c r="I4000" s="447">
        <v>33.62</v>
      </c>
      <c r="J4000" s="460">
        <v>26</v>
      </c>
      <c r="K4000" s="448">
        <v>0.3</v>
      </c>
      <c r="L4000" s="448">
        <v>7.8</v>
      </c>
      <c r="M4000" s="448">
        <f t="shared" si="124"/>
        <v>-25.82</v>
      </c>
      <c r="N4000" s="448">
        <f t="shared" si="125"/>
        <v>-76.8</v>
      </c>
      <c r="O4000" s="461"/>
    </row>
    <row r="4001" s="419" customFormat="1" customHeight="1" spans="1:15">
      <c r="A4001" s="443" t="s">
        <v>8679</v>
      </c>
      <c r="B4001" s="444" t="s">
        <v>8680</v>
      </c>
      <c r="C4001" s="445"/>
      <c r="D4001" s="446" t="s">
        <v>679</v>
      </c>
      <c r="E4001" s="446" t="s">
        <v>70</v>
      </c>
      <c r="F4001" s="446" t="s">
        <v>671</v>
      </c>
      <c r="G4001" s="447">
        <v>49</v>
      </c>
      <c r="H4001" s="448">
        <v>1.29</v>
      </c>
      <c r="I4001" s="447">
        <v>63.37</v>
      </c>
      <c r="J4001" s="460">
        <v>49</v>
      </c>
      <c r="K4001" s="448">
        <v>0.3</v>
      </c>
      <c r="L4001" s="448">
        <v>14.7</v>
      </c>
      <c r="M4001" s="448">
        <f t="shared" si="124"/>
        <v>-48.67</v>
      </c>
      <c r="N4001" s="448">
        <f t="shared" si="125"/>
        <v>-76.8</v>
      </c>
      <c r="O4001" s="461"/>
    </row>
    <row r="4002" s="419" customFormat="1" customHeight="1" spans="1:15">
      <c r="A4002" s="443" t="s">
        <v>8681</v>
      </c>
      <c r="B4002" s="444" t="s">
        <v>8682</v>
      </c>
      <c r="C4002" s="445"/>
      <c r="D4002" s="446" t="s">
        <v>679</v>
      </c>
      <c r="E4002" s="446" t="s">
        <v>672</v>
      </c>
      <c r="F4002" s="446" t="s">
        <v>671</v>
      </c>
      <c r="G4002" s="447">
        <v>1</v>
      </c>
      <c r="H4002" s="448">
        <v>249.56</v>
      </c>
      <c r="I4002" s="447">
        <v>249.56</v>
      </c>
      <c r="J4002" s="460">
        <v>1</v>
      </c>
      <c r="K4002" s="448">
        <v>70.14</v>
      </c>
      <c r="L4002" s="448">
        <v>70.14</v>
      </c>
      <c r="M4002" s="448">
        <f t="shared" si="124"/>
        <v>-179.42</v>
      </c>
      <c r="N4002" s="448">
        <f t="shared" si="125"/>
        <v>-71.89</v>
      </c>
      <c r="O4002" s="461"/>
    </row>
    <row r="4003" s="419" customFormat="1" customHeight="1" spans="1:15">
      <c r="A4003" s="443" t="s">
        <v>8683</v>
      </c>
      <c r="B4003" s="444" t="s">
        <v>8684</v>
      </c>
      <c r="C4003" s="445"/>
      <c r="D4003" s="446" t="s">
        <v>3275</v>
      </c>
      <c r="E4003" s="446" t="s">
        <v>70</v>
      </c>
      <c r="F4003" s="446" t="s">
        <v>671</v>
      </c>
      <c r="G4003" s="447">
        <v>2</v>
      </c>
      <c r="H4003" s="448">
        <v>7140.98</v>
      </c>
      <c r="I4003" s="447">
        <v>14281.96</v>
      </c>
      <c r="J4003" s="460">
        <v>2</v>
      </c>
      <c r="K4003" s="448">
        <v>1662.14</v>
      </c>
      <c r="L4003" s="448">
        <v>3324.28</v>
      </c>
      <c r="M4003" s="448">
        <f t="shared" si="124"/>
        <v>-10957.68</v>
      </c>
      <c r="N4003" s="448">
        <f t="shared" si="125"/>
        <v>-76.72</v>
      </c>
      <c r="O4003" s="461"/>
    </row>
    <row r="4004" s="419" customFormat="1" customHeight="1" spans="1:15">
      <c r="A4004" s="443" t="s">
        <v>8685</v>
      </c>
      <c r="B4004" s="444" t="s">
        <v>8686</v>
      </c>
      <c r="C4004" s="445"/>
      <c r="D4004" s="446" t="s">
        <v>698</v>
      </c>
      <c r="E4004" s="446" t="s">
        <v>70</v>
      </c>
      <c r="F4004" s="446" t="s">
        <v>671</v>
      </c>
      <c r="G4004" s="447">
        <v>2</v>
      </c>
      <c r="H4004" s="448">
        <v>1346.5</v>
      </c>
      <c r="I4004" s="447">
        <v>2692.99</v>
      </c>
      <c r="J4004" s="460">
        <v>2</v>
      </c>
      <c r="K4004" s="448">
        <v>313.41</v>
      </c>
      <c r="L4004" s="448">
        <v>626.82</v>
      </c>
      <c r="M4004" s="448">
        <f t="shared" si="124"/>
        <v>-2066.17</v>
      </c>
      <c r="N4004" s="448">
        <f t="shared" si="125"/>
        <v>-76.72</v>
      </c>
      <c r="O4004" s="461"/>
    </row>
    <row r="4005" s="419" customFormat="1" customHeight="1" spans="1:15">
      <c r="A4005" s="443" t="s">
        <v>8687</v>
      </c>
      <c r="B4005" s="444" t="s">
        <v>8688</v>
      </c>
      <c r="C4005" s="445"/>
      <c r="D4005" s="446" t="s">
        <v>703</v>
      </c>
      <c r="E4005" s="446" t="s">
        <v>70</v>
      </c>
      <c r="F4005" s="446" t="s">
        <v>671</v>
      </c>
      <c r="G4005" s="447">
        <v>2</v>
      </c>
      <c r="H4005" s="448">
        <v>336.29</v>
      </c>
      <c r="I4005" s="447">
        <v>672.57</v>
      </c>
      <c r="J4005" s="460">
        <v>2</v>
      </c>
      <c r="K4005" s="448">
        <v>78.27</v>
      </c>
      <c r="L4005" s="448">
        <v>156.54</v>
      </c>
      <c r="M4005" s="448">
        <f t="shared" si="124"/>
        <v>-516.03</v>
      </c>
      <c r="N4005" s="448">
        <f t="shared" si="125"/>
        <v>-76.73</v>
      </c>
      <c r="O4005" s="461"/>
    </row>
    <row r="4006" s="419" customFormat="1" customHeight="1" spans="1:15">
      <c r="A4006" s="443" t="s">
        <v>8689</v>
      </c>
      <c r="B4006" s="444" t="s">
        <v>8690</v>
      </c>
      <c r="C4006" s="445"/>
      <c r="D4006" s="446" t="s">
        <v>703</v>
      </c>
      <c r="E4006" s="446" t="s">
        <v>70</v>
      </c>
      <c r="F4006" s="446" t="s">
        <v>671</v>
      </c>
      <c r="G4006" s="447">
        <v>3</v>
      </c>
      <c r="H4006" s="448">
        <v>176.73</v>
      </c>
      <c r="I4006" s="447">
        <v>530.18</v>
      </c>
      <c r="J4006" s="460">
        <v>3</v>
      </c>
      <c r="K4006" s="448">
        <v>41.14</v>
      </c>
      <c r="L4006" s="448">
        <v>123.42</v>
      </c>
      <c r="M4006" s="448">
        <f t="shared" si="124"/>
        <v>-406.76</v>
      </c>
      <c r="N4006" s="448">
        <f t="shared" si="125"/>
        <v>-76.72</v>
      </c>
      <c r="O4006" s="461"/>
    </row>
    <row r="4007" s="419" customFormat="1" customHeight="1" spans="1:15">
      <c r="A4007" s="443" t="s">
        <v>8691</v>
      </c>
      <c r="B4007" s="444" t="s">
        <v>8692</v>
      </c>
      <c r="C4007" s="445"/>
      <c r="D4007" s="446" t="s">
        <v>2985</v>
      </c>
      <c r="E4007" s="446" t="s">
        <v>70</v>
      </c>
      <c r="F4007" s="446" t="s">
        <v>671</v>
      </c>
      <c r="G4007" s="447">
        <v>9</v>
      </c>
      <c r="H4007" s="448">
        <v>185.49</v>
      </c>
      <c r="I4007" s="447">
        <v>1669.44</v>
      </c>
      <c r="J4007" s="460">
        <v>9</v>
      </c>
      <c r="K4007" s="448">
        <v>43.18</v>
      </c>
      <c r="L4007" s="448">
        <v>388.62</v>
      </c>
      <c r="M4007" s="448">
        <f t="shared" si="124"/>
        <v>-1280.82</v>
      </c>
      <c r="N4007" s="448">
        <f t="shared" si="125"/>
        <v>-76.72</v>
      </c>
      <c r="O4007" s="461"/>
    </row>
    <row r="4008" s="419" customFormat="1" customHeight="1" spans="1:15">
      <c r="A4008" s="443" t="s">
        <v>8693</v>
      </c>
      <c r="B4008" s="444" t="s">
        <v>8694</v>
      </c>
      <c r="C4008" s="445"/>
      <c r="D4008" s="446" t="s">
        <v>2985</v>
      </c>
      <c r="E4008" s="446" t="s">
        <v>70</v>
      </c>
      <c r="F4008" s="446" t="s">
        <v>671</v>
      </c>
      <c r="G4008" s="447">
        <v>10</v>
      </c>
      <c r="H4008" s="448">
        <v>202.36</v>
      </c>
      <c r="I4008" s="447">
        <v>2023.56</v>
      </c>
      <c r="J4008" s="460">
        <v>10</v>
      </c>
      <c r="K4008" s="448">
        <v>47.1</v>
      </c>
      <c r="L4008" s="448">
        <v>471</v>
      </c>
      <c r="M4008" s="448">
        <f t="shared" si="124"/>
        <v>-1552.56</v>
      </c>
      <c r="N4008" s="448">
        <f t="shared" si="125"/>
        <v>-76.72</v>
      </c>
      <c r="O4008" s="461"/>
    </row>
    <row r="4009" s="419" customFormat="1" customHeight="1" spans="1:15">
      <c r="A4009" s="443" t="s">
        <v>8695</v>
      </c>
      <c r="B4009" s="444" t="s">
        <v>8696</v>
      </c>
      <c r="C4009" s="445"/>
      <c r="D4009" s="446" t="s">
        <v>703</v>
      </c>
      <c r="E4009" s="446" t="s">
        <v>70</v>
      </c>
      <c r="F4009" s="446" t="s">
        <v>671</v>
      </c>
      <c r="G4009" s="447">
        <v>3</v>
      </c>
      <c r="H4009" s="448">
        <v>3008.62</v>
      </c>
      <c r="I4009" s="447">
        <v>9025.86</v>
      </c>
      <c r="J4009" s="460">
        <v>3</v>
      </c>
      <c r="K4009" s="448">
        <v>700.29</v>
      </c>
      <c r="L4009" s="448">
        <v>2100.87</v>
      </c>
      <c r="M4009" s="448">
        <f t="shared" si="124"/>
        <v>-6924.99</v>
      </c>
      <c r="N4009" s="448">
        <f t="shared" si="125"/>
        <v>-76.72</v>
      </c>
      <c r="O4009" s="461"/>
    </row>
    <row r="4010" s="419" customFormat="1" customHeight="1" spans="1:15">
      <c r="A4010" s="443" t="s">
        <v>8697</v>
      </c>
      <c r="B4010" s="444" t="s">
        <v>8698</v>
      </c>
      <c r="C4010" s="445"/>
      <c r="D4010" s="446" t="s">
        <v>684</v>
      </c>
      <c r="E4010" s="446" t="s">
        <v>70</v>
      </c>
      <c r="F4010" s="446" t="s">
        <v>671</v>
      </c>
      <c r="G4010" s="447">
        <v>2</v>
      </c>
      <c r="H4010" s="448">
        <v>284.49</v>
      </c>
      <c r="I4010" s="447">
        <v>568.97</v>
      </c>
      <c r="J4010" s="460">
        <v>2</v>
      </c>
      <c r="K4010" s="448">
        <v>66.22</v>
      </c>
      <c r="L4010" s="448">
        <v>132.44</v>
      </c>
      <c r="M4010" s="448">
        <f t="shared" si="124"/>
        <v>-436.53</v>
      </c>
      <c r="N4010" s="448">
        <f t="shared" si="125"/>
        <v>-76.72</v>
      </c>
      <c r="O4010" s="461"/>
    </row>
    <row r="4011" s="419" customFormat="1" customHeight="1" spans="1:15">
      <c r="A4011" s="443" t="s">
        <v>8699</v>
      </c>
      <c r="B4011" s="444" t="s">
        <v>8700</v>
      </c>
      <c r="C4011" s="445"/>
      <c r="D4011" s="446" t="s">
        <v>679</v>
      </c>
      <c r="E4011" s="446" t="s">
        <v>70</v>
      </c>
      <c r="F4011" s="446" t="s">
        <v>671</v>
      </c>
      <c r="G4011" s="447">
        <v>3</v>
      </c>
      <c r="H4011" s="448">
        <v>241.38</v>
      </c>
      <c r="I4011" s="447">
        <v>724.14</v>
      </c>
      <c r="J4011" s="460">
        <v>3</v>
      </c>
      <c r="K4011" s="448">
        <v>56.18</v>
      </c>
      <c r="L4011" s="448">
        <v>168.54</v>
      </c>
      <c r="M4011" s="448">
        <f t="shared" si="124"/>
        <v>-555.6</v>
      </c>
      <c r="N4011" s="448">
        <f t="shared" si="125"/>
        <v>-76.73</v>
      </c>
      <c r="O4011" s="461"/>
    </row>
    <row r="4012" s="419" customFormat="1" customHeight="1" spans="1:15">
      <c r="A4012" s="443" t="s">
        <v>8701</v>
      </c>
      <c r="B4012" s="444" t="s">
        <v>8702</v>
      </c>
      <c r="C4012" s="445"/>
      <c r="D4012" s="446" t="s">
        <v>679</v>
      </c>
      <c r="E4012" s="446" t="s">
        <v>70</v>
      </c>
      <c r="F4012" s="446" t="s">
        <v>671</v>
      </c>
      <c r="G4012" s="447">
        <v>8</v>
      </c>
      <c r="H4012" s="448">
        <v>12.93</v>
      </c>
      <c r="I4012" s="447">
        <v>103.45</v>
      </c>
      <c r="J4012" s="460">
        <v>8</v>
      </c>
      <c r="K4012" s="448">
        <v>3.01</v>
      </c>
      <c r="L4012" s="448">
        <v>24.08</v>
      </c>
      <c r="M4012" s="448">
        <f t="shared" si="124"/>
        <v>-79.37</v>
      </c>
      <c r="N4012" s="448">
        <f t="shared" si="125"/>
        <v>-76.72</v>
      </c>
      <c r="O4012" s="461"/>
    </row>
    <row r="4013" s="419" customFormat="1" customHeight="1" spans="1:15">
      <c r="A4013" s="443" t="s">
        <v>8703</v>
      </c>
      <c r="B4013" s="444" t="s">
        <v>8704</v>
      </c>
      <c r="C4013" s="445"/>
      <c r="D4013" s="446" t="s">
        <v>679</v>
      </c>
      <c r="E4013" s="446" t="s">
        <v>672</v>
      </c>
      <c r="F4013" s="446" t="s">
        <v>671</v>
      </c>
      <c r="G4013" s="447">
        <v>9</v>
      </c>
      <c r="H4013" s="448">
        <v>61.06</v>
      </c>
      <c r="I4013" s="447">
        <v>549.56</v>
      </c>
      <c r="J4013" s="460">
        <v>9</v>
      </c>
      <c r="K4013" s="448">
        <v>17.16</v>
      </c>
      <c r="L4013" s="448">
        <v>154.44</v>
      </c>
      <c r="M4013" s="448">
        <f t="shared" si="124"/>
        <v>-395.12</v>
      </c>
      <c r="N4013" s="448">
        <f t="shared" si="125"/>
        <v>-71.9</v>
      </c>
      <c r="O4013" s="461"/>
    </row>
    <row r="4014" s="419" customFormat="1" customHeight="1" spans="1:15">
      <c r="A4014" s="443" t="s">
        <v>8705</v>
      </c>
      <c r="B4014" s="444" t="s">
        <v>8706</v>
      </c>
      <c r="C4014" s="445"/>
      <c r="D4014" s="446" t="s">
        <v>2985</v>
      </c>
      <c r="E4014" s="446" t="s">
        <v>70</v>
      </c>
      <c r="F4014" s="446" t="s">
        <v>671</v>
      </c>
      <c r="G4014" s="447">
        <v>1</v>
      </c>
      <c r="H4014" s="448">
        <v>629.31</v>
      </c>
      <c r="I4014" s="447">
        <v>629.31</v>
      </c>
      <c r="J4014" s="460">
        <v>1</v>
      </c>
      <c r="K4014" s="448">
        <v>146.48</v>
      </c>
      <c r="L4014" s="448">
        <v>146.48</v>
      </c>
      <c r="M4014" s="448">
        <f t="shared" si="124"/>
        <v>-482.83</v>
      </c>
      <c r="N4014" s="448">
        <f t="shared" si="125"/>
        <v>-76.72</v>
      </c>
      <c r="O4014" s="461"/>
    </row>
    <row r="4015" s="419" customFormat="1" customHeight="1" spans="1:15">
      <c r="A4015" s="443" t="s">
        <v>8707</v>
      </c>
      <c r="B4015" s="444" t="s">
        <v>8708</v>
      </c>
      <c r="C4015" s="445"/>
      <c r="D4015" s="446" t="s">
        <v>679</v>
      </c>
      <c r="E4015" s="446" t="s">
        <v>70</v>
      </c>
      <c r="F4015" s="446" t="s">
        <v>671</v>
      </c>
      <c r="G4015" s="447">
        <v>6</v>
      </c>
      <c r="H4015" s="448">
        <v>15.52</v>
      </c>
      <c r="I4015" s="447">
        <v>93.1</v>
      </c>
      <c r="J4015" s="460">
        <v>6</v>
      </c>
      <c r="K4015" s="448">
        <v>3.61</v>
      </c>
      <c r="L4015" s="448">
        <v>21.66</v>
      </c>
      <c r="M4015" s="448">
        <f t="shared" si="124"/>
        <v>-71.44</v>
      </c>
      <c r="N4015" s="448">
        <f t="shared" si="125"/>
        <v>-76.73</v>
      </c>
      <c r="O4015" s="461"/>
    </row>
    <row r="4016" s="419" customFormat="1" customHeight="1" spans="1:15">
      <c r="A4016" s="443" t="s">
        <v>8709</v>
      </c>
      <c r="B4016" s="444" t="s">
        <v>8710</v>
      </c>
      <c r="C4016" s="445"/>
      <c r="D4016" s="446" t="s">
        <v>703</v>
      </c>
      <c r="E4016" s="446" t="s">
        <v>70</v>
      </c>
      <c r="F4016" s="446" t="s">
        <v>671</v>
      </c>
      <c r="G4016" s="447">
        <v>6</v>
      </c>
      <c r="H4016" s="448">
        <v>38.79</v>
      </c>
      <c r="I4016" s="447">
        <v>232.76</v>
      </c>
      <c r="J4016" s="460">
        <v>6</v>
      </c>
      <c r="K4016" s="448">
        <v>9.03</v>
      </c>
      <c r="L4016" s="448">
        <v>54.18</v>
      </c>
      <c r="M4016" s="448">
        <f t="shared" si="124"/>
        <v>-178.58</v>
      </c>
      <c r="N4016" s="448">
        <f t="shared" si="125"/>
        <v>-76.72</v>
      </c>
      <c r="O4016" s="461"/>
    </row>
    <row r="4017" s="419" customFormat="1" customHeight="1" spans="1:15">
      <c r="A4017" s="443" t="s">
        <v>8711</v>
      </c>
      <c r="B4017" s="444" t="s">
        <v>8712</v>
      </c>
      <c r="C4017" s="445"/>
      <c r="D4017" s="446" t="s">
        <v>679</v>
      </c>
      <c r="E4017" s="446" t="s">
        <v>70</v>
      </c>
      <c r="F4017" s="446" t="s">
        <v>671</v>
      </c>
      <c r="G4017" s="447">
        <v>19</v>
      </c>
      <c r="H4017" s="448">
        <v>12.93</v>
      </c>
      <c r="I4017" s="447">
        <v>245.7</v>
      </c>
      <c r="J4017" s="460">
        <v>19</v>
      </c>
      <c r="K4017" s="448">
        <v>3.01</v>
      </c>
      <c r="L4017" s="448">
        <v>57.19</v>
      </c>
      <c r="M4017" s="448">
        <f t="shared" si="124"/>
        <v>-188.51</v>
      </c>
      <c r="N4017" s="448">
        <f t="shared" si="125"/>
        <v>-76.72</v>
      </c>
      <c r="O4017" s="461"/>
    </row>
    <row r="4018" s="419" customFormat="1" customHeight="1" spans="1:15">
      <c r="A4018" s="443" t="s">
        <v>8713</v>
      </c>
      <c r="B4018" s="444" t="s">
        <v>8714</v>
      </c>
      <c r="C4018" s="445"/>
      <c r="D4018" s="446" t="s">
        <v>703</v>
      </c>
      <c r="E4018" s="446" t="s">
        <v>70</v>
      </c>
      <c r="F4018" s="446" t="s">
        <v>671</v>
      </c>
      <c r="G4018" s="447">
        <v>1</v>
      </c>
      <c r="H4018" s="448">
        <v>1681.03</v>
      </c>
      <c r="I4018" s="447">
        <v>1681.03</v>
      </c>
      <c r="J4018" s="460">
        <v>1</v>
      </c>
      <c r="K4018" s="448">
        <v>391.28</v>
      </c>
      <c r="L4018" s="448">
        <v>391.28</v>
      </c>
      <c r="M4018" s="448">
        <f t="shared" si="124"/>
        <v>-1289.75</v>
      </c>
      <c r="N4018" s="448">
        <f t="shared" si="125"/>
        <v>-76.72</v>
      </c>
      <c r="O4018" s="461"/>
    </row>
    <row r="4019" s="419" customFormat="1" customHeight="1" spans="1:15">
      <c r="A4019" s="443" t="s">
        <v>8715</v>
      </c>
      <c r="B4019" s="444" t="s">
        <v>8716</v>
      </c>
      <c r="C4019" s="445"/>
      <c r="D4019" s="446" t="s">
        <v>679</v>
      </c>
      <c r="E4019" s="446" t="s">
        <v>70</v>
      </c>
      <c r="F4019" s="446" t="s">
        <v>671</v>
      </c>
      <c r="G4019" s="447">
        <v>4</v>
      </c>
      <c r="H4019" s="448">
        <v>21.55</v>
      </c>
      <c r="I4019" s="447">
        <v>86.21</v>
      </c>
      <c r="J4019" s="460">
        <v>4</v>
      </c>
      <c r="K4019" s="448">
        <v>5.02</v>
      </c>
      <c r="L4019" s="448">
        <v>20.08</v>
      </c>
      <c r="M4019" s="448">
        <f t="shared" si="124"/>
        <v>-66.13</v>
      </c>
      <c r="N4019" s="448">
        <f t="shared" si="125"/>
        <v>-76.71</v>
      </c>
      <c r="O4019" s="461"/>
    </row>
    <row r="4020" s="419" customFormat="1" customHeight="1" spans="1:15">
      <c r="A4020" s="443" t="s">
        <v>8717</v>
      </c>
      <c r="B4020" s="444" t="s">
        <v>8718</v>
      </c>
      <c r="C4020" s="445"/>
      <c r="D4020" s="446" t="s">
        <v>703</v>
      </c>
      <c r="E4020" s="446" t="s">
        <v>70</v>
      </c>
      <c r="F4020" s="446" t="s">
        <v>671</v>
      </c>
      <c r="G4020" s="447">
        <v>2</v>
      </c>
      <c r="H4020" s="448">
        <v>318.97</v>
      </c>
      <c r="I4020" s="447">
        <v>637.93</v>
      </c>
      <c r="J4020" s="460">
        <v>2</v>
      </c>
      <c r="K4020" s="448">
        <v>74.24</v>
      </c>
      <c r="L4020" s="448">
        <v>148.48</v>
      </c>
      <c r="M4020" s="448">
        <f t="shared" si="124"/>
        <v>-489.45</v>
      </c>
      <c r="N4020" s="448">
        <f t="shared" si="125"/>
        <v>-76.72</v>
      </c>
      <c r="O4020" s="461"/>
    </row>
    <row r="4021" s="419" customFormat="1" customHeight="1" spans="1:15">
      <c r="A4021" s="443" t="s">
        <v>8719</v>
      </c>
      <c r="B4021" s="444" t="s">
        <v>8720</v>
      </c>
      <c r="C4021" s="445"/>
      <c r="D4021" s="446" t="s">
        <v>703</v>
      </c>
      <c r="E4021" s="446" t="s">
        <v>70</v>
      </c>
      <c r="F4021" s="446" t="s">
        <v>671</v>
      </c>
      <c r="G4021" s="447">
        <v>2</v>
      </c>
      <c r="H4021" s="448">
        <v>301.73</v>
      </c>
      <c r="I4021" s="447">
        <v>603.45</v>
      </c>
      <c r="J4021" s="460">
        <v>2</v>
      </c>
      <c r="K4021" s="448">
        <v>70.23</v>
      </c>
      <c r="L4021" s="448">
        <v>140.46</v>
      </c>
      <c r="M4021" s="448">
        <f t="shared" si="124"/>
        <v>-462.99</v>
      </c>
      <c r="N4021" s="448">
        <f t="shared" si="125"/>
        <v>-76.72</v>
      </c>
      <c r="O4021" s="461"/>
    </row>
    <row r="4022" s="419" customFormat="1" customHeight="1" spans="1:15">
      <c r="A4022" s="443" t="s">
        <v>8721</v>
      </c>
      <c r="B4022" s="444" t="s">
        <v>8722</v>
      </c>
      <c r="C4022" s="445"/>
      <c r="D4022" s="446" t="s">
        <v>684</v>
      </c>
      <c r="E4022" s="446" t="s">
        <v>672</v>
      </c>
      <c r="F4022" s="446" t="s">
        <v>671</v>
      </c>
      <c r="G4022" s="447">
        <v>2</v>
      </c>
      <c r="H4022" s="448">
        <v>199.11</v>
      </c>
      <c r="I4022" s="447">
        <v>398.22</v>
      </c>
      <c r="J4022" s="460">
        <v>2</v>
      </c>
      <c r="K4022" s="448">
        <v>55.96</v>
      </c>
      <c r="L4022" s="448">
        <v>111.92</v>
      </c>
      <c r="M4022" s="448">
        <f t="shared" si="124"/>
        <v>-286.3</v>
      </c>
      <c r="N4022" s="448">
        <f t="shared" si="125"/>
        <v>-71.89</v>
      </c>
      <c r="O4022" s="461"/>
    </row>
    <row r="4023" s="419" customFormat="1" customHeight="1" spans="1:15">
      <c r="A4023" s="443" t="s">
        <v>8723</v>
      </c>
      <c r="B4023" s="444" t="s">
        <v>8724</v>
      </c>
      <c r="C4023" s="445"/>
      <c r="D4023" s="446" t="s">
        <v>3122</v>
      </c>
      <c r="E4023" s="446" t="s">
        <v>70</v>
      </c>
      <c r="F4023" s="446" t="s">
        <v>671</v>
      </c>
      <c r="G4023" s="447">
        <v>20</v>
      </c>
      <c r="H4023" s="448">
        <v>6.03</v>
      </c>
      <c r="I4023" s="447">
        <v>120.69</v>
      </c>
      <c r="J4023" s="460">
        <v>20</v>
      </c>
      <c r="K4023" s="448">
        <v>1.4</v>
      </c>
      <c r="L4023" s="448">
        <v>28</v>
      </c>
      <c r="M4023" s="448">
        <f t="shared" si="124"/>
        <v>-92.69</v>
      </c>
      <c r="N4023" s="448">
        <f t="shared" si="125"/>
        <v>-76.8</v>
      </c>
      <c r="O4023" s="461"/>
    </row>
    <row r="4024" s="419" customFormat="1" customHeight="1" spans="1:15">
      <c r="A4024" s="443" t="s">
        <v>8725</v>
      </c>
      <c r="B4024" s="444" t="s">
        <v>8726</v>
      </c>
      <c r="C4024" s="445"/>
      <c r="D4024" s="446" t="s">
        <v>3122</v>
      </c>
      <c r="E4024" s="446" t="s">
        <v>70</v>
      </c>
      <c r="F4024" s="446" t="s">
        <v>671</v>
      </c>
      <c r="G4024" s="447">
        <v>11</v>
      </c>
      <c r="H4024" s="448">
        <v>4.31</v>
      </c>
      <c r="I4024" s="447">
        <v>47.42</v>
      </c>
      <c r="J4024" s="460">
        <v>11</v>
      </c>
      <c r="K4024" s="448">
        <v>1</v>
      </c>
      <c r="L4024" s="448">
        <v>11</v>
      </c>
      <c r="M4024" s="448">
        <f t="shared" si="124"/>
        <v>-36.42</v>
      </c>
      <c r="N4024" s="448">
        <f t="shared" si="125"/>
        <v>-76.8</v>
      </c>
      <c r="O4024" s="461"/>
    </row>
    <row r="4025" s="419" customFormat="1" customHeight="1" spans="1:15">
      <c r="A4025" s="443" t="s">
        <v>8727</v>
      </c>
      <c r="B4025" s="444" t="s">
        <v>8728</v>
      </c>
      <c r="C4025" s="445"/>
      <c r="D4025" s="446" t="s">
        <v>3122</v>
      </c>
      <c r="E4025" s="446" t="s">
        <v>70</v>
      </c>
      <c r="F4025" s="446" t="s">
        <v>671</v>
      </c>
      <c r="G4025" s="447">
        <v>18</v>
      </c>
      <c r="H4025" s="448">
        <v>5.17</v>
      </c>
      <c r="I4025" s="447">
        <v>93.1</v>
      </c>
      <c r="J4025" s="460">
        <v>18</v>
      </c>
      <c r="K4025" s="448">
        <v>1.2</v>
      </c>
      <c r="L4025" s="448">
        <v>21.6</v>
      </c>
      <c r="M4025" s="448">
        <f t="shared" si="124"/>
        <v>-71.5</v>
      </c>
      <c r="N4025" s="448">
        <f t="shared" si="125"/>
        <v>-76.8</v>
      </c>
      <c r="O4025" s="461"/>
    </row>
    <row r="4026" s="419" customFormat="1" customHeight="1" spans="1:15">
      <c r="A4026" s="443" t="s">
        <v>8729</v>
      </c>
      <c r="B4026" s="444" t="s">
        <v>8730</v>
      </c>
      <c r="C4026" s="445"/>
      <c r="D4026" s="446" t="s">
        <v>679</v>
      </c>
      <c r="E4026" s="446" t="s">
        <v>672</v>
      </c>
      <c r="F4026" s="446" t="s">
        <v>671</v>
      </c>
      <c r="G4026" s="447">
        <v>4</v>
      </c>
      <c r="H4026" s="448">
        <v>448.8</v>
      </c>
      <c r="I4026" s="447">
        <v>1795.19</v>
      </c>
      <c r="J4026" s="460">
        <v>4</v>
      </c>
      <c r="K4026" s="448">
        <v>126.14</v>
      </c>
      <c r="L4026" s="448">
        <v>504.56</v>
      </c>
      <c r="M4026" s="448">
        <f t="shared" si="124"/>
        <v>-1290.63</v>
      </c>
      <c r="N4026" s="448">
        <f t="shared" si="125"/>
        <v>-71.89</v>
      </c>
      <c r="O4026" s="461"/>
    </row>
    <row r="4027" s="419" customFormat="1" customHeight="1" spans="1:15">
      <c r="A4027" s="443" t="s">
        <v>8731</v>
      </c>
      <c r="B4027" s="444" t="s">
        <v>8732</v>
      </c>
      <c r="C4027" s="445"/>
      <c r="D4027" s="446" t="s">
        <v>2985</v>
      </c>
      <c r="E4027" s="446" t="s">
        <v>70</v>
      </c>
      <c r="F4027" s="446" t="s">
        <v>671</v>
      </c>
      <c r="G4027" s="447">
        <v>1</v>
      </c>
      <c r="H4027" s="448">
        <v>86.2</v>
      </c>
      <c r="I4027" s="447">
        <v>86.2</v>
      </c>
      <c r="J4027" s="460">
        <v>1</v>
      </c>
      <c r="K4027" s="448">
        <v>20.06</v>
      </c>
      <c r="L4027" s="448">
        <v>20.06</v>
      </c>
      <c r="M4027" s="448">
        <f t="shared" si="124"/>
        <v>-66.14</v>
      </c>
      <c r="N4027" s="448">
        <f t="shared" si="125"/>
        <v>-76.73</v>
      </c>
      <c r="O4027" s="461"/>
    </row>
    <row r="4028" s="419" customFormat="1" customHeight="1" spans="1:15">
      <c r="A4028" s="443" t="s">
        <v>8733</v>
      </c>
      <c r="B4028" s="444" t="s">
        <v>8734</v>
      </c>
      <c r="C4028" s="445"/>
      <c r="D4028" s="446" t="s">
        <v>679</v>
      </c>
      <c r="E4028" s="446" t="s">
        <v>70</v>
      </c>
      <c r="F4028" s="446" t="s">
        <v>671</v>
      </c>
      <c r="G4028" s="447">
        <v>1</v>
      </c>
      <c r="H4028" s="448">
        <v>398.22</v>
      </c>
      <c r="I4028" s="447">
        <v>398.22</v>
      </c>
      <c r="J4028" s="460">
        <v>1</v>
      </c>
      <c r="K4028" s="448">
        <v>92.69</v>
      </c>
      <c r="L4028" s="448">
        <v>92.69</v>
      </c>
      <c r="M4028" s="448">
        <f t="shared" si="124"/>
        <v>-305.53</v>
      </c>
      <c r="N4028" s="448">
        <f t="shared" si="125"/>
        <v>-76.72</v>
      </c>
      <c r="O4028" s="461"/>
    </row>
    <row r="4029" s="419" customFormat="1" customHeight="1" spans="1:15">
      <c r="A4029" s="443" t="s">
        <v>8735</v>
      </c>
      <c r="B4029" s="444" t="s">
        <v>8736</v>
      </c>
      <c r="C4029" s="445"/>
      <c r="D4029" s="446" t="s">
        <v>679</v>
      </c>
      <c r="E4029" s="446" t="s">
        <v>672</v>
      </c>
      <c r="F4029" s="446" t="s">
        <v>671</v>
      </c>
      <c r="G4029" s="447">
        <v>5</v>
      </c>
      <c r="H4029" s="448">
        <v>288.48</v>
      </c>
      <c r="I4029" s="447">
        <v>1442.41</v>
      </c>
      <c r="J4029" s="460">
        <v>5</v>
      </c>
      <c r="K4029" s="448">
        <v>81.08</v>
      </c>
      <c r="L4029" s="448">
        <v>405.4</v>
      </c>
      <c r="M4029" s="448">
        <f t="shared" si="124"/>
        <v>-1037.01</v>
      </c>
      <c r="N4029" s="448">
        <f t="shared" si="125"/>
        <v>-71.89</v>
      </c>
      <c r="O4029" s="461"/>
    </row>
    <row r="4030" s="419" customFormat="1" customHeight="1" spans="1:15">
      <c r="A4030" s="443" t="s">
        <v>8737</v>
      </c>
      <c r="B4030" s="444" t="s">
        <v>8738</v>
      </c>
      <c r="C4030" s="445"/>
      <c r="D4030" s="446" t="s">
        <v>2985</v>
      </c>
      <c r="E4030" s="446" t="s">
        <v>672</v>
      </c>
      <c r="F4030" s="446" t="s">
        <v>671</v>
      </c>
      <c r="G4030" s="447">
        <v>1</v>
      </c>
      <c r="H4030" s="448">
        <v>1132.74</v>
      </c>
      <c r="I4030" s="447">
        <v>1132.74</v>
      </c>
      <c r="J4030" s="460">
        <v>1</v>
      </c>
      <c r="K4030" s="448">
        <v>318.37</v>
      </c>
      <c r="L4030" s="448">
        <v>318.37</v>
      </c>
      <c r="M4030" s="448">
        <f t="shared" si="124"/>
        <v>-814.37</v>
      </c>
      <c r="N4030" s="448">
        <f t="shared" si="125"/>
        <v>-71.89</v>
      </c>
      <c r="O4030" s="461"/>
    </row>
    <row r="4031" s="419" customFormat="1" customHeight="1" spans="1:15">
      <c r="A4031" s="443" t="s">
        <v>8739</v>
      </c>
      <c r="B4031" s="444" t="s">
        <v>8740</v>
      </c>
      <c r="C4031" s="445"/>
      <c r="D4031" s="446" t="s">
        <v>679</v>
      </c>
      <c r="E4031" s="446" t="s">
        <v>70</v>
      </c>
      <c r="F4031" s="446" t="s">
        <v>671</v>
      </c>
      <c r="G4031" s="447">
        <v>1</v>
      </c>
      <c r="H4031" s="448">
        <v>413.79</v>
      </c>
      <c r="I4031" s="447">
        <v>413.79</v>
      </c>
      <c r="J4031" s="460">
        <v>1</v>
      </c>
      <c r="K4031" s="448">
        <v>96.31</v>
      </c>
      <c r="L4031" s="448">
        <v>96.31</v>
      </c>
      <c r="M4031" s="448">
        <f t="shared" si="124"/>
        <v>-317.48</v>
      </c>
      <c r="N4031" s="448">
        <f t="shared" si="125"/>
        <v>-76.72</v>
      </c>
      <c r="O4031" s="461"/>
    </row>
    <row r="4032" s="419" customFormat="1" customHeight="1" spans="1:15">
      <c r="A4032" s="443" t="s">
        <v>8741</v>
      </c>
      <c r="B4032" s="444" t="s">
        <v>8742</v>
      </c>
      <c r="C4032" s="445"/>
      <c r="D4032" s="446" t="s">
        <v>2985</v>
      </c>
      <c r="E4032" s="446" t="s">
        <v>70</v>
      </c>
      <c r="F4032" s="446" t="s">
        <v>671</v>
      </c>
      <c r="G4032" s="447">
        <v>2</v>
      </c>
      <c r="H4032" s="448">
        <v>1956.9</v>
      </c>
      <c r="I4032" s="447">
        <v>3913.79</v>
      </c>
      <c r="J4032" s="460">
        <v>2</v>
      </c>
      <c r="K4032" s="448">
        <v>455.49</v>
      </c>
      <c r="L4032" s="448">
        <v>910.98</v>
      </c>
      <c r="M4032" s="448">
        <f t="shared" si="124"/>
        <v>-3002.81</v>
      </c>
      <c r="N4032" s="448">
        <f t="shared" si="125"/>
        <v>-76.72</v>
      </c>
      <c r="O4032" s="461"/>
    </row>
    <row r="4033" s="419" customFormat="1" customHeight="1" spans="1:15">
      <c r="A4033" s="443" t="s">
        <v>8743</v>
      </c>
      <c r="B4033" s="444" t="s">
        <v>8744</v>
      </c>
      <c r="C4033" s="445"/>
      <c r="D4033" s="446" t="s">
        <v>679</v>
      </c>
      <c r="E4033" s="446" t="s">
        <v>70</v>
      </c>
      <c r="F4033" s="446" t="s">
        <v>671</v>
      </c>
      <c r="G4033" s="447">
        <v>8</v>
      </c>
      <c r="H4033" s="448">
        <v>2.59</v>
      </c>
      <c r="I4033" s="447">
        <v>20.69</v>
      </c>
      <c r="J4033" s="460">
        <v>8</v>
      </c>
      <c r="K4033" s="448">
        <v>0.6</v>
      </c>
      <c r="L4033" s="448">
        <v>4.8</v>
      </c>
      <c r="M4033" s="448">
        <f t="shared" si="124"/>
        <v>-15.89</v>
      </c>
      <c r="N4033" s="448">
        <f t="shared" si="125"/>
        <v>-76.8</v>
      </c>
      <c r="O4033" s="461"/>
    </row>
    <row r="4034" s="419" customFormat="1" customHeight="1" spans="1:15">
      <c r="A4034" s="443" t="s">
        <v>8745</v>
      </c>
      <c r="B4034" s="444" t="s">
        <v>8746</v>
      </c>
      <c r="C4034" s="445"/>
      <c r="D4034" s="446" t="s">
        <v>2533</v>
      </c>
      <c r="E4034" s="446" t="s">
        <v>70</v>
      </c>
      <c r="F4034" s="446" t="s">
        <v>671</v>
      </c>
      <c r="G4034" s="447">
        <v>6</v>
      </c>
      <c r="H4034" s="448">
        <v>43.1</v>
      </c>
      <c r="I4034" s="447">
        <v>258.62</v>
      </c>
      <c r="J4034" s="460">
        <v>6</v>
      </c>
      <c r="K4034" s="448">
        <v>10.03</v>
      </c>
      <c r="L4034" s="448">
        <v>60.18</v>
      </c>
      <c r="M4034" s="448">
        <f t="shared" si="124"/>
        <v>-198.44</v>
      </c>
      <c r="N4034" s="448">
        <f t="shared" si="125"/>
        <v>-76.73</v>
      </c>
      <c r="O4034" s="461"/>
    </row>
    <row r="4035" s="419" customFormat="1" customHeight="1" spans="1:15">
      <c r="A4035" s="443" t="s">
        <v>8747</v>
      </c>
      <c r="B4035" s="444" t="s">
        <v>8748</v>
      </c>
      <c r="C4035" s="445"/>
      <c r="D4035" s="446" t="s">
        <v>3275</v>
      </c>
      <c r="E4035" s="446" t="s">
        <v>70</v>
      </c>
      <c r="F4035" s="446" t="s">
        <v>671</v>
      </c>
      <c r="G4035" s="447">
        <v>6</v>
      </c>
      <c r="H4035" s="448">
        <v>103.45</v>
      </c>
      <c r="I4035" s="447">
        <v>620.69</v>
      </c>
      <c r="J4035" s="460">
        <v>6</v>
      </c>
      <c r="K4035" s="448">
        <v>24.08</v>
      </c>
      <c r="L4035" s="448">
        <v>144.48</v>
      </c>
      <c r="M4035" s="448">
        <f t="shared" si="124"/>
        <v>-476.21</v>
      </c>
      <c r="N4035" s="448">
        <f t="shared" si="125"/>
        <v>-76.72</v>
      </c>
      <c r="O4035" s="461"/>
    </row>
    <row r="4036" s="419" customFormat="1" customHeight="1" spans="1:15">
      <c r="A4036" s="443" t="s">
        <v>8749</v>
      </c>
      <c r="B4036" s="444" t="s">
        <v>8750</v>
      </c>
      <c r="C4036" s="445"/>
      <c r="D4036" s="446" t="s">
        <v>2985</v>
      </c>
      <c r="E4036" s="446" t="s">
        <v>70</v>
      </c>
      <c r="F4036" s="446" t="s">
        <v>671</v>
      </c>
      <c r="G4036" s="447">
        <v>2</v>
      </c>
      <c r="H4036" s="448">
        <v>1767.24</v>
      </c>
      <c r="I4036" s="447">
        <v>3534.48</v>
      </c>
      <c r="J4036" s="460">
        <v>2</v>
      </c>
      <c r="K4036" s="448">
        <v>411.34</v>
      </c>
      <c r="L4036" s="448">
        <v>822.68</v>
      </c>
      <c r="M4036" s="448">
        <f t="shared" si="124"/>
        <v>-2711.8</v>
      </c>
      <c r="N4036" s="448">
        <f t="shared" si="125"/>
        <v>-76.72</v>
      </c>
      <c r="O4036" s="461"/>
    </row>
    <row r="4037" s="419" customFormat="1" customHeight="1" spans="1:15">
      <c r="A4037" s="443" t="s">
        <v>8751</v>
      </c>
      <c r="B4037" s="444" t="s">
        <v>8752</v>
      </c>
      <c r="C4037" s="445"/>
      <c r="D4037" s="446" t="s">
        <v>703</v>
      </c>
      <c r="E4037" s="446" t="s">
        <v>70</v>
      </c>
      <c r="F4037" s="446" t="s">
        <v>671</v>
      </c>
      <c r="G4037" s="447">
        <v>6</v>
      </c>
      <c r="H4037" s="448">
        <v>90.52</v>
      </c>
      <c r="I4037" s="447">
        <v>543.1</v>
      </c>
      <c r="J4037" s="460">
        <v>6</v>
      </c>
      <c r="K4037" s="448">
        <v>21.07</v>
      </c>
      <c r="L4037" s="448">
        <v>126.42</v>
      </c>
      <c r="M4037" s="448">
        <f t="shared" si="124"/>
        <v>-416.68</v>
      </c>
      <c r="N4037" s="448">
        <f t="shared" si="125"/>
        <v>-76.72</v>
      </c>
      <c r="O4037" s="461"/>
    </row>
    <row r="4038" s="419" customFormat="1" customHeight="1" spans="1:15">
      <c r="A4038" s="443" t="s">
        <v>8753</v>
      </c>
      <c r="B4038" s="444" t="s">
        <v>8754</v>
      </c>
      <c r="C4038" s="445"/>
      <c r="D4038" s="446" t="s">
        <v>3275</v>
      </c>
      <c r="E4038" s="446" t="s">
        <v>70</v>
      </c>
      <c r="F4038" s="446" t="s">
        <v>671</v>
      </c>
      <c r="G4038" s="447">
        <v>12</v>
      </c>
      <c r="H4038" s="448">
        <v>8.62</v>
      </c>
      <c r="I4038" s="447">
        <v>103.45</v>
      </c>
      <c r="J4038" s="460">
        <v>12</v>
      </c>
      <c r="K4038" s="448">
        <v>2.01</v>
      </c>
      <c r="L4038" s="448">
        <v>24.12</v>
      </c>
      <c r="M4038" s="448">
        <f t="shared" si="124"/>
        <v>-79.33</v>
      </c>
      <c r="N4038" s="448">
        <f t="shared" si="125"/>
        <v>-76.68</v>
      </c>
      <c r="O4038" s="461"/>
    </row>
    <row r="4039" s="419" customFormat="1" customHeight="1" spans="1:15">
      <c r="A4039" s="443" t="s">
        <v>8755</v>
      </c>
      <c r="B4039" s="444" t="s">
        <v>8756</v>
      </c>
      <c r="C4039" s="445"/>
      <c r="D4039" s="446" t="s">
        <v>684</v>
      </c>
      <c r="E4039" s="446" t="s">
        <v>70</v>
      </c>
      <c r="F4039" s="446" t="s">
        <v>671</v>
      </c>
      <c r="G4039" s="447">
        <v>1</v>
      </c>
      <c r="H4039" s="448">
        <v>178.88</v>
      </c>
      <c r="I4039" s="447">
        <v>178.88</v>
      </c>
      <c r="J4039" s="460">
        <v>1</v>
      </c>
      <c r="K4039" s="448">
        <v>41.64</v>
      </c>
      <c r="L4039" s="448">
        <v>41.64</v>
      </c>
      <c r="M4039" s="448">
        <f t="shared" si="124"/>
        <v>-137.24</v>
      </c>
      <c r="N4039" s="448">
        <f t="shared" si="125"/>
        <v>-76.72</v>
      </c>
      <c r="O4039" s="461"/>
    </row>
    <row r="4040" s="419" customFormat="1" customHeight="1" spans="1:15">
      <c r="A4040" s="443" t="s">
        <v>8757</v>
      </c>
      <c r="B4040" s="444" t="s">
        <v>8758</v>
      </c>
      <c r="C4040" s="445"/>
      <c r="D4040" s="446" t="s">
        <v>2985</v>
      </c>
      <c r="E4040" s="446" t="s">
        <v>70</v>
      </c>
      <c r="F4040" s="446" t="s">
        <v>671</v>
      </c>
      <c r="G4040" s="447">
        <v>2</v>
      </c>
      <c r="H4040" s="448">
        <v>1732.07</v>
      </c>
      <c r="I4040" s="447">
        <v>3464.14</v>
      </c>
      <c r="J4040" s="460">
        <v>2</v>
      </c>
      <c r="K4040" s="448">
        <v>403.16</v>
      </c>
      <c r="L4040" s="448">
        <v>806.32</v>
      </c>
      <c r="M4040" s="448">
        <f t="shared" ref="M4040:M4103" si="126">L4040-I4040</f>
        <v>-2657.82</v>
      </c>
      <c r="N4040" s="448">
        <f t="shared" ref="N4040:N4103" si="127">IF(I4040=0,0,ROUND(M4040/I4040*100,2))</f>
        <v>-76.72</v>
      </c>
      <c r="O4040" s="461"/>
    </row>
    <row r="4041" s="419" customFormat="1" customHeight="1" spans="1:15">
      <c r="A4041" s="443" t="s">
        <v>8759</v>
      </c>
      <c r="B4041" s="444" t="s">
        <v>8760</v>
      </c>
      <c r="C4041" s="445"/>
      <c r="D4041" s="446" t="s">
        <v>698</v>
      </c>
      <c r="E4041" s="446" t="s">
        <v>70</v>
      </c>
      <c r="F4041" s="446" t="s">
        <v>671</v>
      </c>
      <c r="G4041" s="447">
        <v>1</v>
      </c>
      <c r="H4041" s="448">
        <v>6034.48</v>
      </c>
      <c r="I4041" s="447">
        <v>6034.48</v>
      </c>
      <c r="J4041" s="460">
        <v>1</v>
      </c>
      <c r="K4041" s="448">
        <v>1404.59</v>
      </c>
      <c r="L4041" s="448">
        <v>1404.59</v>
      </c>
      <c r="M4041" s="448">
        <f t="shared" si="126"/>
        <v>-4629.89</v>
      </c>
      <c r="N4041" s="448">
        <f t="shared" si="127"/>
        <v>-76.72</v>
      </c>
      <c r="O4041" s="461"/>
    </row>
    <row r="4042" s="419" customFormat="1" customHeight="1" spans="1:15">
      <c r="A4042" s="443" t="s">
        <v>8761</v>
      </c>
      <c r="B4042" s="444" t="s">
        <v>8762</v>
      </c>
      <c r="C4042" s="445"/>
      <c r="D4042" s="446" t="s">
        <v>1934</v>
      </c>
      <c r="E4042" s="446" t="s">
        <v>70</v>
      </c>
      <c r="F4042" s="446" t="s">
        <v>671</v>
      </c>
      <c r="G4042" s="447">
        <v>10</v>
      </c>
      <c r="H4042" s="448">
        <v>38.79</v>
      </c>
      <c r="I4042" s="447">
        <v>387.93</v>
      </c>
      <c r="J4042" s="460">
        <v>10</v>
      </c>
      <c r="K4042" s="448">
        <v>9.03</v>
      </c>
      <c r="L4042" s="448">
        <v>90.3</v>
      </c>
      <c r="M4042" s="448">
        <f t="shared" si="126"/>
        <v>-297.63</v>
      </c>
      <c r="N4042" s="448">
        <f t="shared" si="127"/>
        <v>-76.72</v>
      </c>
      <c r="O4042" s="461"/>
    </row>
    <row r="4043" s="419" customFormat="1" customHeight="1" spans="1:15">
      <c r="A4043" s="443" t="s">
        <v>8763</v>
      </c>
      <c r="B4043" s="444" t="s">
        <v>8764</v>
      </c>
      <c r="C4043" s="445"/>
      <c r="D4043" s="446" t="s">
        <v>1934</v>
      </c>
      <c r="E4043" s="446" t="s">
        <v>70</v>
      </c>
      <c r="F4043" s="446" t="s">
        <v>671</v>
      </c>
      <c r="G4043" s="447">
        <v>15</v>
      </c>
      <c r="H4043" s="448">
        <v>48.67</v>
      </c>
      <c r="I4043" s="447">
        <v>730.09</v>
      </c>
      <c r="J4043" s="460">
        <v>15</v>
      </c>
      <c r="K4043" s="448">
        <v>11.33</v>
      </c>
      <c r="L4043" s="448">
        <v>169.95</v>
      </c>
      <c r="M4043" s="448">
        <f t="shared" si="126"/>
        <v>-560.14</v>
      </c>
      <c r="N4043" s="448">
        <f t="shared" si="127"/>
        <v>-76.72</v>
      </c>
      <c r="O4043" s="461"/>
    </row>
    <row r="4044" s="419" customFormat="1" customHeight="1" spans="1:15">
      <c r="A4044" s="443" t="s">
        <v>8765</v>
      </c>
      <c r="B4044" s="444" t="s">
        <v>8766</v>
      </c>
      <c r="C4044" s="445"/>
      <c r="D4044" s="446" t="s">
        <v>1934</v>
      </c>
      <c r="E4044" s="446" t="s">
        <v>168</v>
      </c>
      <c r="F4044" s="446" t="s">
        <v>671</v>
      </c>
      <c r="G4044" s="447">
        <v>6.5</v>
      </c>
      <c r="H4044" s="448">
        <v>38.79</v>
      </c>
      <c r="I4044" s="447">
        <v>252.15</v>
      </c>
      <c r="J4044" s="460">
        <v>6.5</v>
      </c>
      <c r="K4044" s="448">
        <v>4.52</v>
      </c>
      <c r="L4044" s="448">
        <v>29.38</v>
      </c>
      <c r="M4044" s="448">
        <f t="shared" si="126"/>
        <v>-222.77</v>
      </c>
      <c r="N4044" s="448">
        <f t="shared" si="127"/>
        <v>-88.35</v>
      </c>
      <c r="O4044" s="461"/>
    </row>
    <row r="4045" s="419" customFormat="1" customHeight="1" spans="1:15">
      <c r="A4045" s="443" t="s">
        <v>8767</v>
      </c>
      <c r="B4045" s="444" t="s">
        <v>8768</v>
      </c>
      <c r="C4045" s="445"/>
      <c r="D4045" s="446" t="s">
        <v>1934</v>
      </c>
      <c r="E4045" s="446" t="s">
        <v>672</v>
      </c>
      <c r="F4045" s="446" t="s">
        <v>671</v>
      </c>
      <c r="G4045" s="447">
        <v>25</v>
      </c>
      <c r="H4045" s="448">
        <v>69.14</v>
      </c>
      <c r="I4045" s="447">
        <v>1728.39</v>
      </c>
      <c r="J4045" s="460">
        <v>25</v>
      </c>
      <c r="K4045" s="448">
        <v>19.43</v>
      </c>
      <c r="L4045" s="448">
        <v>485.75</v>
      </c>
      <c r="M4045" s="448">
        <f t="shared" si="126"/>
        <v>-1242.64</v>
      </c>
      <c r="N4045" s="448">
        <f t="shared" si="127"/>
        <v>-71.9</v>
      </c>
      <c r="O4045" s="461"/>
    </row>
    <row r="4046" s="419" customFormat="1" customHeight="1" spans="1:15">
      <c r="A4046" s="443" t="s">
        <v>8769</v>
      </c>
      <c r="B4046" s="444" t="s">
        <v>8770</v>
      </c>
      <c r="C4046" s="445"/>
      <c r="D4046" s="446" t="s">
        <v>1934</v>
      </c>
      <c r="E4046" s="446" t="s">
        <v>168</v>
      </c>
      <c r="F4046" s="446" t="s">
        <v>671</v>
      </c>
      <c r="G4046" s="447">
        <v>6</v>
      </c>
      <c r="H4046" s="448">
        <v>103.45</v>
      </c>
      <c r="I4046" s="447">
        <v>620.69</v>
      </c>
      <c r="J4046" s="460">
        <v>6</v>
      </c>
      <c r="K4046" s="448">
        <v>12.04</v>
      </c>
      <c r="L4046" s="448">
        <v>72.24</v>
      </c>
      <c r="M4046" s="448">
        <f t="shared" si="126"/>
        <v>-548.45</v>
      </c>
      <c r="N4046" s="448">
        <f t="shared" si="127"/>
        <v>-88.36</v>
      </c>
      <c r="O4046" s="461"/>
    </row>
    <row r="4047" s="419" customFormat="1" customHeight="1" spans="1:15">
      <c r="A4047" s="443" t="s">
        <v>8771</v>
      </c>
      <c r="B4047" s="444" t="s">
        <v>8772</v>
      </c>
      <c r="C4047" s="445"/>
      <c r="D4047" s="446" t="s">
        <v>679</v>
      </c>
      <c r="E4047" s="446" t="s">
        <v>168</v>
      </c>
      <c r="F4047" s="446" t="s">
        <v>671</v>
      </c>
      <c r="G4047" s="447">
        <v>4</v>
      </c>
      <c r="H4047" s="448">
        <v>520</v>
      </c>
      <c r="I4047" s="447">
        <v>2080</v>
      </c>
      <c r="J4047" s="460">
        <v>4</v>
      </c>
      <c r="K4047" s="448">
        <v>60.53</v>
      </c>
      <c r="L4047" s="448">
        <v>242.12</v>
      </c>
      <c r="M4047" s="448">
        <f t="shared" si="126"/>
        <v>-1837.88</v>
      </c>
      <c r="N4047" s="448">
        <f t="shared" si="127"/>
        <v>-88.36</v>
      </c>
      <c r="O4047" s="461"/>
    </row>
    <row r="4048" s="419" customFormat="1" customHeight="1" spans="1:15">
      <c r="A4048" s="443" t="s">
        <v>8773</v>
      </c>
      <c r="B4048" s="444" t="s">
        <v>8774</v>
      </c>
      <c r="C4048" s="445"/>
      <c r="D4048" s="446" t="s">
        <v>679</v>
      </c>
      <c r="E4048" s="446" t="s">
        <v>168</v>
      </c>
      <c r="F4048" s="446" t="s">
        <v>671</v>
      </c>
      <c r="G4048" s="447">
        <v>2</v>
      </c>
      <c r="H4048" s="448">
        <v>172.42</v>
      </c>
      <c r="I4048" s="447">
        <v>344.83</v>
      </c>
      <c r="J4048" s="460">
        <v>2</v>
      </c>
      <c r="K4048" s="448">
        <v>20.07</v>
      </c>
      <c r="L4048" s="448">
        <v>40.14</v>
      </c>
      <c r="M4048" s="448">
        <f t="shared" si="126"/>
        <v>-304.69</v>
      </c>
      <c r="N4048" s="448">
        <f t="shared" si="127"/>
        <v>-88.36</v>
      </c>
      <c r="O4048" s="461"/>
    </row>
    <row r="4049" s="419" customFormat="1" customHeight="1" spans="1:15">
      <c r="A4049" s="443" t="s">
        <v>8775</v>
      </c>
      <c r="B4049" s="444" t="s">
        <v>8776</v>
      </c>
      <c r="C4049" s="445"/>
      <c r="D4049" s="446" t="s">
        <v>679</v>
      </c>
      <c r="E4049" s="446" t="s">
        <v>168</v>
      </c>
      <c r="F4049" s="446" t="s">
        <v>671</v>
      </c>
      <c r="G4049" s="447">
        <v>1</v>
      </c>
      <c r="H4049" s="448">
        <v>785</v>
      </c>
      <c r="I4049" s="447">
        <v>785</v>
      </c>
      <c r="J4049" s="460">
        <v>1</v>
      </c>
      <c r="K4049" s="448">
        <v>91.37</v>
      </c>
      <c r="L4049" s="448">
        <v>91.37</v>
      </c>
      <c r="M4049" s="448">
        <f t="shared" si="126"/>
        <v>-693.63</v>
      </c>
      <c r="N4049" s="448">
        <f t="shared" si="127"/>
        <v>-88.36</v>
      </c>
      <c r="O4049" s="461"/>
    </row>
    <row r="4050" s="419" customFormat="1" customHeight="1" spans="1:15">
      <c r="A4050" s="443" t="s">
        <v>8777</v>
      </c>
      <c r="B4050" s="444" t="s">
        <v>8778</v>
      </c>
      <c r="C4050" s="445"/>
      <c r="D4050" s="446" t="s">
        <v>679</v>
      </c>
      <c r="E4050" s="446" t="s">
        <v>168</v>
      </c>
      <c r="F4050" s="446" t="s">
        <v>671</v>
      </c>
      <c r="G4050" s="447">
        <v>8</v>
      </c>
      <c r="H4050" s="448">
        <v>41.38</v>
      </c>
      <c r="I4050" s="447">
        <v>331.03</v>
      </c>
      <c r="J4050" s="460">
        <v>8</v>
      </c>
      <c r="K4050" s="448">
        <v>4.82</v>
      </c>
      <c r="L4050" s="448">
        <v>38.56</v>
      </c>
      <c r="M4050" s="448">
        <f t="shared" si="126"/>
        <v>-292.47</v>
      </c>
      <c r="N4050" s="448">
        <f t="shared" si="127"/>
        <v>-88.35</v>
      </c>
      <c r="O4050" s="461"/>
    </row>
    <row r="4051" s="419" customFormat="1" customHeight="1" spans="1:15">
      <c r="A4051" s="443" t="s">
        <v>8779</v>
      </c>
      <c r="B4051" s="444" t="s">
        <v>8780</v>
      </c>
      <c r="C4051" s="445"/>
      <c r="D4051" s="446" t="s">
        <v>679</v>
      </c>
      <c r="E4051" s="446" t="s">
        <v>168</v>
      </c>
      <c r="F4051" s="446" t="s">
        <v>671</v>
      </c>
      <c r="G4051" s="447">
        <v>6</v>
      </c>
      <c r="H4051" s="448">
        <v>47.42</v>
      </c>
      <c r="I4051" s="447">
        <v>284.49</v>
      </c>
      <c r="J4051" s="460">
        <v>6</v>
      </c>
      <c r="K4051" s="448">
        <v>5.52</v>
      </c>
      <c r="L4051" s="448">
        <v>33.12</v>
      </c>
      <c r="M4051" s="448">
        <f t="shared" si="126"/>
        <v>-251.37</v>
      </c>
      <c r="N4051" s="448">
        <f t="shared" si="127"/>
        <v>-88.36</v>
      </c>
      <c r="O4051" s="461"/>
    </row>
    <row r="4052" s="419" customFormat="1" customHeight="1" spans="1:15">
      <c r="A4052" s="443" t="s">
        <v>8781</v>
      </c>
      <c r="B4052" s="444" t="s">
        <v>8782</v>
      </c>
      <c r="C4052" s="445"/>
      <c r="D4052" s="446" t="s">
        <v>703</v>
      </c>
      <c r="E4052" s="446" t="s">
        <v>168</v>
      </c>
      <c r="F4052" s="446" t="s">
        <v>671</v>
      </c>
      <c r="G4052" s="447">
        <v>3</v>
      </c>
      <c r="H4052" s="448">
        <v>33.62</v>
      </c>
      <c r="I4052" s="447">
        <v>100.86</v>
      </c>
      <c r="J4052" s="460">
        <v>3</v>
      </c>
      <c r="K4052" s="448">
        <v>3.91</v>
      </c>
      <c r="L4052" s="448">
        <v>11.73</v>
      </c>
      <c r="M4052" s="448">
        <f t="shared" si="126"/>
        <v>-89.13</v>
      </c>
      <c r="N4052" s="448">
        <f t="shared" si="127"/>
        <v>-88.37</v>
      </c>
      <c r="O4052" s="461"/>
    </row>
    <row r="4053" s="419" customFormat="1" customHeight="1" spans="1:15">
      <c r="A4053" s="443" t="s">
        <v>8783</v>
      </c>
      <c r="B4053" s="444" t="s">
        <v>8784</v>
      </c>
      <c r="C4053" s="445"/>
      <c r="D4053" s="446" t="s">
        <v>703</v>
      </c>
      <c r="E4053" s="446" t="s">
        <v>168</v>
      </c>
      <c r="F4053" s="446" t="s">
        <v>671</v>
      </c>
      <c r="G4053" s="447">
        <v>2</v>
      </c>
      <c r="H4053" s="448">
        <v>1169.83</v>
      </c>
      <c r="I4053" s="447">
        <v>2339.66</v>
      </c>
      <c r="J4053" s="460">
        <v>2</v>
      </c>
      <c r="K4053" s="448">
        <v>136.17</v>
      </c>
      <c r="L4053" s="448">
        <v>272.34</v>
      </c>
      <c r="M4053" s="448">
        <f t="shared" si="126"/>
        <v>-2067.32</v>
      </c>
      <c r="N4053" s="448">
        <f t="shared" si="127"/>
        <v>-88.36</v>
      </c>
      <c r="O4053" s="461"/>
    </row>
    <row r="4054" s="419" customFormat="1" customHeight="1" spans="1:15">
      <c r="A4054" s="443" t="s">
        <v>8785</v>
      </c>
      <c r="B4054" s="444" t="s">
        <v>8786</v>
      </c>
      <c r="C4054" s="445"/>
      <c r="D4054" s="446" t="s">
        <v>703</v>
      </c>
      <c r="E4054" s="446" t="s">
        <v>168</v>
      </c>
      <c r="F4054" s="446" t="s">
        <v>671</v>
      </c>
      <c r="G4054" s="447">
        <v>3</v>
      </c>
      <c r="H4054" s="448">
        <v>940</v>
      </c>
      <c r="I4054" s="447">
        <v>2820</v>
      </c>
      <c r="J4054" s="460">
        <v>3</v>
      </c>
      <c r="K4054" s="448">
        <v>109.42</v>
      </c>
      <c r="L4054" s="448">
        <v>328.26</v>
      </c>
      <c r="M4054" s="448">
        <f t="shared" si="126"/>
        <v>-2491.74</v>
      </c>
      <c r="N4054" s="448">
        <f t="shared" si="127"/>
        <v>-88.36</v>
      </c>
      <c r="O4054" s="461"/>
    </row>
    <row r="4055" s="419" customFormat="1" customHeight="1" spans="1:15">
      <c r="A4055" s="443" t="s">
        <v>8787</v>
      </c>
      <c r="B4055" s="444" t="s">
        <v>8788</v>
      </c>
      <c r="C4055" s="445"/>
      <c r="D4055" s="446" t="s">
        <v>703</v>
      </c>
      <c r="E4055" s="446" t="s">
        <v>672</v>
      </c>
      <c r="F4055" s="446" t="s">
        <v>671</v>
      </c>
      <c r="G4055" s="447">
        <v>3</v>
      </c>
      <c r="H4055" s="448">
        <v>913.58</v>
      </c>
      <c r="I4055" s="447">
        <v>2740.75</v>
      </c>
      <c r="J4055" s="460">
        <v>3</v>
      </c>
      <c r="K4055" s="448">
        <v>256.77</v>
      </c>
      <c r="L4055" s="448">
        <v>770.31</v>
      </c>
      <c r="M4055" s="448">
        <f t="shared" si="126"/>
        <v>-1970.44</v>
      </c>
      <c r="N4055" s="448">
        <f t="shared" si="127"/>
        <v>-71.89</v>
      </c>
      <c r="O4055" s="461"/>
    </row>
    <row r="4056" s="419" customFormat="1" customHeight="1" spans="1:15">
      <c r="A4056" s="443" t="s">
        <v>8789</v>
      </c>
      <c r="B4056" s="444" t="s">
        <v>8790</v>
      </c>
      <c r="C4056" s="445"/>
      <c r="D4056" s="446" t="s">
        <v>703</v>
      </c>
      <c r="E4056" s="446" t="s">
        <v>672</v>
      </c>
      <c r="F4056" s="446" t="s">
        <v>671</v>
      </c>
      <c r="G4056" s="447">
        <v>6</v>
      </c>
      <c r="H4056" s="448">
        <v>531.94</v>
      </c>
      <c r="I4056" s="447">
        <v>3191.66</v>
      </c>
      <c r="J4056" s="460">
        <v>6</v>
      </c>
      <c r="K4056" s="448">
        <v>149.51</v>
      </c>
      <c r="L4056" s="448">
        <v>897.06</v>
      </c>
      <c r="M4056" s="448">
        <f t="shared" si="126"/>
        <v>-2294.6</v>
      </c>
      <c r="N4056" s="448">
        <f t="shared" si="127"/>
        <v>-71.89</v>
      </c>
      <c r="O4056" s="461"/>
    </row>
    <row r="4057" s="419" customFormat="1" customHeight="1" spans="1:15">
      <c r="A4057" s="443" t="s">
        <v>8791</v>
      </c>
      <c r="B4057" s="444" t="s">
        <v>8792</v>
      </c>
      <c r="C4057" s="445"/>
      <c r="D4057" s="446" t="s">
        <v>2985</v>
      </c>
      <c r="E4057" s="446" t="s">
        <v>168</v>
      </c>
      <c r="F4057" s="446" t="s">
        <v>671</v>
      </c>
      <c r="G4057" s="447">
        <v>2</v>
      </c>
      <c r="H4057" s="448">
        <v>800</v>
      </c>
      <c r="I4057" s="447">
        <v>1600</v>
      </c>
      <c r="J4057" s="460">
        <v>2</v>
      </c>
      <c r="K4057" s="448">
        <v>93.12</v>
      </c>
      <c r="L4057" s="448">
        <v>186.24</v>
      </c>
      <c r="M4057" s="448">
        <f t="shared" si="126"/>
        <v>-1413.76</v>
      </c>
      <c r="N4057" s="448">
        <f t="shared" si="127"/>
        <v>-88.36</v>
      </c>
      <c r="O4057" s="461"/>
    </row>
    <row r="4058" s="419" customFormat="1" customHeight="1" spans="1:15">
      <c r="A4058" s="443" t="s">
        <v>8793</v>
      </c>
      <c r="B4058" s="444" t="s">
        <v>8794</v>
      </c>
      <c r="C4058" s="445"/>
      <c r="D4058" s="446" t="s">
        <v>2985</v>
      </c>
      <c r="E4058" s="446" t="s">
        <v>168</v>
      </c>
      <c r="F4058" s="446" t="s">
        <v>671</v>
      </c>
      <c r="G4058" s="447">
        <v>2</v>
      </c>
      <c r="H4058" s="448">
        <v>698.28</v>
      </c>
      <c r="I4058" s="447">
        <v>1396.55</v>
      </c>
      <c r="J4058" s="460">
        <v>2</v>
      </c>
      <c r="K4058" s="448">
        <v>81.28</v>
      </c>
      <c r="L4058" s="448">
        <v>162.56</v>
      </c>
      <c r="M4058" s="448">
        <f t="shared" si="126"/>
        <v>-1233.99</v>
      </c>
      <c r="N4058" s="448">
        <f t="shared" si="127"/>
        <v>-88.36</v>
      </c>
      <c r="O4058" s="461"/>
    </row>
    <row r="4059" s="419" customFormat="1" customHeight="1" spans="1:15">
      <c r="A4059" s="443" t="s">
        <v>8795</v>
      </c>
      <c r="B4059" s="444" t="s">
        <v>8796</v>
      </c>
      <c r="C4059" s="445"/>
      <c r="D4059" s="446" t="s">
        <v>679</v>
      </c>
      <c r="E4059" s="446" t="s">
        <v>168</v>
      </c>
      <c r="F4059" s="446" t="s">
        <v>671</v>
      </c>
      <c r="G4059" s="447">
        <v>7</v>
      </c>
      <c r="H4059" s="448">
        <v>5.17</v>
      </c>
      <c r="I4059" s="447">
        <v>36.21</v>
      </c>
      <c r="J4059" s="460">
        <v>7</v>
      </c>
      <c r="K4059" s="448">
        <v>0.6</v>
      </c>
      <c r="L4059" s="448">
        <v>4.2</v>
      </c>
      <c r="M4059" s="448">
        <f t="shared" si="126"/>
        <v>-32.01</v>
      </c>
      <c r="N4059" s="448">
        <f t="shared" si="127"/>
        <v>-88.4</v>
      </c>
      <c r="O4059" s="461"/>
    </row>
    <row r="4060" s="419" customFormat="1" customHeight="1" spans="1:15">
      <c r="A4060" s="443" t="s">
        <v>8797</v>
      </c>
      <c r="B4060" s="444" t="s">
        <v>8798</v>
      </c>
      <c r="C4060" s="445"/>
      <c r="D4060" s="446" t="s">
        <v>679</v>
      </c>
      <c r="E4060" s="446" t="s">
        <v>168</v>
      </c>
      <c r="F4060" s="446" t="s">
        <v>671</v>
      </c>
      <c r="G4060" s="447">
        <v>1</v>
      </c>
      <c r="H4060" s="448">
        <v>1965.51</v>
      </c>
      <c r="I4060" s="447">
        <v>1965.51</v>
      </c>
      <c r="J4060" s="460">
        <v>1</v>
      </c>
      <c r="K4060" s="448">
        <v>228.79</v>
      </c>
      <c r="L4060" s="448">
        <v>228.79</v>
      </c>
      <c r="M4060" s="448">
        <f t="shared" si="126"/>
        <v>-1736.72</v>
      </c>
      <c r="N4060" s="448">
        <f t="shared" si="127"/>
        <v>-88.36</v>
      </c>
      <c r="O4060" s="461"/>
    </row>
    <row r="4061" s="419" customFormat="1" customHeight="1" spans="1:15">
      <c r="A4061" s="443" t="s">
        <v>8799</v>
      </c>
      <c r="B4061" s="444" t="s">
        <v>8800</v>
      </c>
      <c r="C4061" s="445"/>
      <c r="D4061" s="446" t="s">
        <v>2985</v>
      </c>
      <c r="E4061" s="446" t="s">
        <v>168</v>
      </c>
      <c r="F4061" s="446" t="s">
        <v>671</v>
      </c>
      <c r="G4061" s="447">
        <v>1</v>
      </c>
      <c r="H4061" s="448">
        <v>387.93</v>
      </c>
      <c r="I4061" s="447">
        <v>387.93</v>
      </c>
      <c r="J4061" s="460">
        <v>1</v>
      </c>
      <c r="K4061" s="448">
        <v>45.16</v>
      </c>
      <c r="L4061" s="448">
        <v>45.16</v>
      </c>
      <c r="M4061" s="448">
        <f t="shared" si="126"/>
        <v>-342.77</v>
      </c>
      <c r="N4061" s="448">
        <f t="shared" si="127"/>
        <v>-88.36</v>
      </c>
      <c r="O4061" s="461"/>
    </row>
    <row r="4062" s="419" customFormat="1" customHeight="1" spans="1:15">
      <c r="A4062" s="443" t="s">
        <v>8801</v>
      </c>
      <c r="B4062" s="444" t="s">
        <v>8802</v>
      </c>
      <c r="C4062" s="445"/>
      <c r="D4062" s="446" t="s">
        <v>2985</v>
      </c>
      <c r="E4062" s="446" t="s">
        <v>168</v>
      </c>
      <c r="F4062" s="446" t="s">
        <v>671</v>
      </c>
      <c r="G4062" s="447">
        <v>1</v>
      </c>
      <c r="H4062" s="448">
        <v>448.28</v>
      </c>
      <c r="I4062" s="447">
        <v>448.28</v>
      </c>
      <c r="J4062" s="460">
        <v>1</v>
      </c>
      <c r="K4062" s="448">
        <v>52.18</v>
      </c>
      <c r="L4062" s="448">
        <v>52.18</v>
      </c>
      <c r="M4062" s="448">
        <f t="shared" si="126"/>
        <v>-396.1</v>
      </c>
      <c r="N4062" s="448">
        <f t="shared" si="127"/>
        <v>-88.36</v>
      </c>
      <c r="O4062" s="461"/>
    </row>
    <row r="4063" s="419" customFormat="1" customHeight="1" spans="1:15">
      <c r="A4063" s="443" t="s">
        <v>8803</v>
      </c>
      <c r="B4063" s="444" t="s">
        <v>8804</v>
      </c>
      <c r="C4063" s="445"/>
      <c r="D4063" s="446" t="s">
        <v>2985</v>
      </c>
      <c r="E4063" s="446" t="s">
        <v>168</v>
      </c>
      <c r="F4063" s="446" t="s">
        <v>671</v>
      </c>
      <c r="G4063" s="447">
        <v>1</v>
      </c>
      <c r="H4063" s="448">
        <v>818.97</v>
      </c>
      <c r="I4063" s="447">
        <v>818.97</v>
      </c>
      <c r="J4063" s="460">
        <v>1</v>
      </c>
      <c r="K4063" s="448">
        <v>95.33</v>
      </c>
      <c r="L4063" s="448">
        <v>95.33</v>
      </c>
      <c r="M4063" s="448">
        <f t="shared" si="126"/>
        <v>-723.64</v>
      </c>
      <c r="N4063" s="448">
        <f t="shared" si="127"/>
        <v>-88.36</v>
      </c>
      <c r="O4063" s="461"/>
    </row>
    <row r="4064" s="419" customFormat="1" customHeight="1" spans="1:15">
      <c r="A4064" s="443" t="s">
        <v>8805</v>
      </c>
      <c r="B4064" s="444" t="s">
        <v>8806</v>
      </c>
      <c r="C4064" s="445"/>
      <c r="D4064" s="446" t="s">
        <v>2985</v>
      </c>
      <c r="E4064" s="446" t="s">
        <v>672</v>
      </c>
      <c r="F4064" s="446" t="s">
        <v>671</v>
      </c>
      <c r="G4064" s="447">
        <v>5</v>
      </c>
      <c r="H4064" s="448">
        <v>1431.07</v>
      </c>
      <c r="I4064" s="447">
        <v>7155.36</v>
      </c>
      <c r="J4064" s="460">
        <v>5</v>
      </c>
      <c r="K4064" s="448">
        <v>402.22</v>
      </c>
      <c r="L4064" s="448">
        <v>2011.1</v>
      </c>
      <c r="M4064" s="448">
        <f t="shared" si="126"/>
        <v>-5144.26</v>
      </c>
      <c r="N4064" s="448">
        <f t="shared" si="127"/>
        <v>-71.89</v>
      </c>
      <c r="O4064" s="461"/>
    </row>
    <row r="4065" s="419" customFormat="1" customHeight="1" spans="1:15">
      <c r="A4065" s="443" t="s">
        <v>8807</v>
      </c>
      <c r="B4065" s="444" t="s">
        <v>8808</v>
      </c>
      <c r="C4065" s="445"/>
      <c r="D4065" s="446" t="s">
        <v>2985</v>
      </c>
      <c r="E4065" s="446" t="s">
        <v>672</v>
      </c>
      <c r="F4065" s="446" t="s">
        <v>671</v>
      </c>
      <c r="G4065" s="447">
        <v>5</v>
      </c>
      <c r="H4065" s="448">
        <v>1132.74</v>
      </c>
      <c r="I4065" s="447">
        <v>5663.72</v>
      </c>
      <c r="J4065" s="460">
        <v>5</v>
      </c>
      <c r="K4065" s="448">
        <v>318.37</v>
      </c>
      <c r="L4065" s="448">
        <v>1591.85</v>
      </c>
      <c r="M4065" s="448">
        <f t="shared" si="126"/>
        <v>-4071.87</v>
      </c>
      <c r="N4065" s="448">
        <f t="shared" si="127"/>
        <v>-71.89</v>
      </c>
      <c r="O4065" s="461"/>
    </row>
    <row r="4066" s="419" customFormat="1" customHeight="1" spans="1:15">
      <c r="A4066" s="443" t="s">
        <v>8809</v>
      </c>
      <c r="B4066" s="444" t="s">
        <v>8810</v>
      </c>
      <c r="C4066" s="445"/>
      <c r="D4066" s="446" t="s">
        <v>698</v>
      </c>
      <c r="E4066" s="446" t="s">
        <v>168</v>
      </c>
      <c r="F4066" s="446" t="s">
        <v>671</v>
      </c>
      <c r="G4066" s="447">
        <v>2</v>
      </c>
      <c r="H4066" s="448">
        <v>2310.42</v>
      </c>
      <c r="I4066" s="447">
        <v>4620.84</v>
      </c>
      <c r="J4066" s="460">
        <v>2</v>
      </c>
      <c r="K4066" s="448">
        <v>268.93</v>
      </c>
      <c r="L4066" s="448">
        <v>537.86</v>
      </c>
      <c r="M4066" s="448">
        <f t="shared" si="126"/>
        <v>-4082.98</v>
      </c>
      <c r="N4066" s="448">
        <f t="shared" si="127"/>
        <v>-88.36</v>
      </c>
      <c r="O4066" s="461"/>
    </row>
    <row r="4067" s="419" customFormat="1" customHeight="1" spans="1:15">
      <c r="A4067" s="443" t="s">
        <v>8811</v>
      </c>
      <c r="B4067" s="444" t="s">
        <v>8812</v>
      </c>
      <c r="C4067" s="445"/>
      <c r="D4067" s="446" t="s">
        <v>679</v>
      </c>
      <c r="E4067" s="446" t="s">
        <v>672</v>
      </c>
      <c r="F4067" s="446" t="s">
        <v>671</v>
      </c>
      <c r="G4067" s="447">
        <v>4</v>
      </c>
      <c r="H4067" s="448">
        <v>25.4</v>
      </c>
      <c r="I4067" s="447">
        <v>101.59</v>
      </c>
      <c r="J4067" s="460">
        <v>4</v>
      </c>
      <c r="K4067" s="448">
        <v>7.14</v>
      </c>
      <c r="L4067" s="448">
        <v>28.56</v>
      </c>
      <c r="M4067" s="448">
        <f t="shared" si="126"/>
        <v>-73.03</v>
      </c>
      <c r="N4067" s="448">
        <f t="shared" si="127"/>
        <v>-71.89</v>
      </c>
      <c r="O4067" s="461"/>
    </row>
    <row r="4068" s="419" customFormat="1" customHeight="1" spans="1:15">
      <c r="A4068" s="443" t="s">
        <v>8813</v>
      </c>
      <c r="B4068" s="444" t="s">
        <v>8814</v>
      </c>
      <c r="C4068" s="445"/>
      <c r="D4068" s="446" t="s">
        <v>679</v>
      </c>
      <c r="E4068" s="446" t="s">
        <v>168</v>
      </c>
      <c r="F4068" s="446" t="s">
        <v>671</v>
      </c>
      <c r="G4068" s="447">
        <v>3</v>
      </c>
      <c r="H4068" s="448">
        <v>413.9</v>
      </c>
      <c r="I4068" s="447">
        <v>1241.71</v>
      </c>
      <c r="J4068" s="460">
        <v>3</v>
      </c>
      <c r="K4068" s="448">
        <v>48.18</v>
      </c>
      <c r="L4068" s="448">
        <v>144.54</v>
      </c>
      <c r="M4068" s="448">
        <f t="shared" si="126"/>
        <v>-1097.17</v>
      </c>
      <c r="N4068" s="448">
        <f t="shared" si="127"/>
        <v>-88.36</v>
      </c>
      <c r="O4068" s="461"/>
    </row>
    <row r="4069" s="419" customFormat="1" customHeight="1" spans="1:15">
      <c r="A4069" s="443" t="s">
        <v>8815</v>
      </c>
      <c r="B4069" s="444" t="s">
        <v>8816</v>
      </c>
      <c r="C4069" s="445"/>
      <c r="D4069" s="446" t="s">
        <v>679</v>
      </c>
      <c r="E4069" s="446" t="s">
        <v>168</v>
      </c>
      <c r="F4069" s="446" t="s">
        <v>671</v>
      </c>
      <c r="G4069" s="447">
        <v>7</v>
      </c>
      <c r="H4069" s="448">
        <v>369.83</v>
      </c>
      <c r="I4069" s="447">
        <v>2588.79</v>
      </c>
      <c r="J4069" s="460">
        <v>7</v>
      </c>
      <c r="K4069" s="448">
        <v>43.05</v>
      </c>
      <c r="L4069" s="448">
        <v>301.35</v>
      </c>
      <c r="M4069" s="448">
        <f t="shared" si="126"/>
        <v>-2287.44</v>
      </c>
      <c r="N4069" s="448">
        <f t="shared" si="127"/>
        <v>-88.36</v>
      </c>
      <c r="O4069" s="461"/>
    </row>
    <row r="4070" s="419" customFormat="1" customHeight="1" spans="1:15">
      <c r="A4070" s="443" t="s">
        <v>8817</v>
      </c>
      <c r="B4070" s="444" t="s">
        <v>8818</v>
      </c>
      <c r="C4070" s="445"/>
      <c r="D4070" s="446" t="s">
        <v>679</v>
      </c>
      <c r="E4070" s="446" t="s">
        <v>672</v>
      </c>
      <c r="F4070" s="446" t="s">
        <v>671</v>
      </c>
      <c r="G4070" s="447">
        <v>2</v>
      </c>
      <c r="H4070" s="448">
        <v>1337.12</v>
      </c>
      <c r="I4070" s="447">
        <v>2674.23</v>
      </c>
      <c r="J4070" s="460">
        <v>2</v>
      </c>
      <c r="K4070" s="448">
        <v>375.81</v>
      </c>
      <c r="L4070" s="448">
        <v>751.62</v>
      </c>
      <c r="M4070" s="448">
        <f t="shared" si="126"/>
        <v>-1922.61</v>
      </c>
      <c r="N4070" s="448">
        <f t="shared" si="127"/>
        <v>-71.89</v>
      </c>
      <c r="O4070" s="461"/>
    </row>
    <row r="4071" s="419" customFormat="1" customHeight="1" spans="1:15">
      <c r="A4071" s="443" t="s">
        <v>8819</v>
      </c>
      <c r="B4071" s="444" t="s">
        <v>8820</v>
      </c>
      <c r="C4071" s="445"/>
      <c r="D4071" s="446" t="s">
        <v>679</v>
      </c>
      <c r="E4071" s="446" t="s">
        <v>672</v>
      </c>
      <c r="F4071" s="446" t="s">
        <v>671</v>
      </c>
      <c r="G4071" s="447">
        <v>2</v>
      </c>
      <c r="H4071" s="448">
        <v>269.91</v>
      </c>
      <c r="I4071" s="447">
        <v>539.82</v>
      </c>
      <c r="J4071" s="460">
        <v>2</v>
      </c>
      <c r="K4071" s="448">
        <v>75.86</v>
      </c>
      <c r="L4071" s="448">
        <v>151.72</v>
      </c>
      <c r="M4071" s="448">
        <f t="shared" si="126"/>
        <v>-388.1</v>
      </c>
      <c r="N4071" s="448">
        <f t="shared" si="127"/>
        <v>-71.89</v>
      </c>
      <c r="O4071" s="461"/>
    </row>
    <row r="4072" s="419" customFormat="1" customHeight="1" spans="1:15">
      <c r="A4072" s="443" t="s">
        <v>8821</v>
      </c>
      <c r="B4072" s="444" t="s">
        <v>8822</v>
      </c>
      <c r="C4072" s="445"/>
      <c r="D4072" s="446" t="s">
        <v>679</v>
      </c>
      <c r="E4072" s="446" t="s">
        <v>672</v>
      </c>
      <c r="F4072" s="446" t="s">
        <v>671</v>
      </c>
      <c r="G4072" s="447">
        <v>2</v>
      </c>
      <c r="H4072" s="448">
        <v>35.4</v>
      </c>
      <c r="I4072" s="447">
        <v>70.79</v>
      </c>
      <c r="J4072" s="460">
        <v>2</v>
      </c>
      <c r="K4072" s="448">
        <v>9.95</v>
      </c>
      <c r="L4072" s="448">
        <v>19.9</v>
      </c>
      <c r="M4072" s="448">
        <f t="shared" si="126"/>
        <v>-50.89</v>
      </c>
      <c r="N4072" s="448">
        <f t="shared" si="127"/>
        <v>-71.89</v>
      </c>
      <c r="O4072" s="461"/>
    </row>
    <row r="4073" s="419" customFormat="1" customHeight="1" spans="1:15">
      <c r="A4073" s="443" t="s">
        <v>8823</v>
      </c>
      <c r="B4073" s="444" t="s">
        <v>8824</v>
      </c>
      <c r="C4073" s="445"/>
      <c r="D4073" s="446" t="s">
        <v>2985</v>
      </c>
      <c r="E4073" s="446" t="s">
        <v>168</v>
      </c>
      <c r="F4073" s="446" t="s">
        <v>671</v>
      </c>
      <c r="G4073" s="447">
        <v>30</v>
      </c>
      <c r="H4073" s="448">
        <v>1.77</v>
      </c>
      <c r="I4073" s="447">
        <v>53.1</v>
      </c>
      <c r="J4073" s="460">
        <v>30</v>
      </c>
      <c r="K4073" s="448">
        <v>0.21</v>
      </c>
      <c r="L4073" s="448">
        <v>6.3</v>
      </c>
      <c r="M4073" s="448">
        <f t="shared" si="126"/>
        <v>-46.8</v>
      </c>
      <c r="N4073" s="448">
        <f t="shared" si="127"/>
        <v>-88.14</v>
      </c>
      <c r="O4073" s="461"/>
    </row>
    <row r="4074" s="419" customFormat="1" customHeight="1" spans="1:15">
      <c r="A4074" s="443" t="s">
        <v>8825</v>
      </c>
      <c r="B4074" s="444" t="s">
        <v>8826</v>
      </c>
      <c r="C4074" s="445"/>
      <c r="D4074" s="446" t="s">
        <v>2985</v>
      </c>
      <c r="E4074" s="446" t="s">
        <v>168</v>
      </c>
      <c r="F4074" s="446" t="s">
        <v>671</v>
      </c>
      <c r="G4074" s="447">
        <v>56</v>
      </c>
      <c r="H4074" s="448">
        <v>2.66</v>
      </c>
      <c r="I4074" s="447">
        <v>148.68</v>
      </c>
      <c r="J4074" s="460">
        <v>56</v>
      </c>
      <c r="K4074" s="448">
        <v>0.31</v>
      </c>
      <c r="L4074" s="448">
        <v>17.36</v>
      </c>
      <c r="M4074" s="448">
        <f t="shared" si="126"/>
        <v>-131.32</v>
      </c>
      <c r="N4074" s="448">
        <f t="shared" si="127"/>
        <v>-88.32</v>
      </c>
      <c r="O4074" s="461"/>
    </row>
    <row r="4075" s="419" customFormat="1" customHeight="1" spans="1:15">
      <c r="A4075" s="443" t="s">
        <v>8827</v>
      </c>
      <c r="B4075" s="444" t="s">
        <v>8828</v>
      </c>
      <c r="C4075" s="445"/>
      <c r="D4075" s="446" t="s">
        <v>2985</v>
      </c>
      <c r="E4075" s="446" t="s">
        <v>168</v>
      </c>
      <c r="F4075" s="446" t="s">
        <v>671</v>
      </c>
      <c r="G4075" s="447">
        <v>38</v>
      </c>
      <c r="H4075" s="448">
        <v>51.33</v>
      </c>
      <c r="I4075" s="447">
        <v>1950.44</v>
      </c>
      <c r="J4075" s="460">
        <v>38</v>
      </c>
      <c r="K4075" s="448">
        <v>5.98</v>
      </c>
      <c r="L4075" s="448">
        <v>227.24</v>
      </c>
      <c r="M4075" s="448">
        <f t="shared" si="126"/>
        <v>-1723.2</v>
      </c>
      <c r="N4075" s="448">
        <f t="shared" si="127"/>
        <v>-88.35</v>
      </c>
      <c r="O4075" s="461"/>
    </row>
    <row r="4076" s="419" customFormat="1" customHeight="1" spans="1:15">
      <c r="A4076" s="443" t="s">
        <v>8829</v>
      </c>
      <c r="B4076" s="444" t="s">
        <v>8830</v>
      </c>
      <c r="C4076" s="445"/>
      <c r="D4076" s="446" t="s">
        <v>679</v>
      </c>
      <c r="E4076" s="446" t="s">
        <v>672</v>
      </c>
      <c r="F4076" s="446" t="s">
        <v>671</v>
      </c>
      <c r="G4076" s="447">
        <v>6</v>
      </c>
      <c r="H4076" s="448">
        <v>63.93</v>
      </c>
      <c r="I4076" s="447">
        <v>383.59</v>
      </c>
      <c r="J4076" s="460">
        <v>6</v>
      </c>
      <c r="K4076" s="448">
        <v>17.97</v>
      </c>
      <c r="L4076" s="448">
        <v>107.82</v>
      </c>
      <c r="M4076" s="448">
        <f t="shared" si="126"/>
        <v>-275.77</v>
      </c>
      <c r="N4076" s="448">
        <f t="shared" si="127"/>
        <v>-71.89</v>
      </c>
      <c r="O4076" s="461"/>
    </row>
    <row r="4077" s="419" customFormat="1" customHeight="1" spans="1:15">
      <c r="A4077" s="443" t="s">
        <v>8831</v>
      </c>
      <c r="B4077" s="444" t="s">
        <v>8832</v>
      </c>
      <c r="C4077" s="445"/>
      <c r="D4077" s="446" t="s">
        <v>679</v>
      </c>
      <c r="E4077" s="446" t="s">
        <v>168</v>
      </c>
      <c r="F4077" s="446" t="s">
        <v>671</v>
      </c>
      <c r="G4077" s="447">
        <v>1</v>
      </c>
      <c r="H4077" s="448">
        <v>21.55</v>
      </c>
      <c r="I4077" s="447">
        <v>21.55</v>
      </c>
      <c r="J4077" s="460">
        <v>1</v>
      </c>
      <c r="K4077" s="448">
        <v>2.51</v>
      </c>
      <c r="L4077" s="448">
        <v>2.51</v>
      </c>
      <c r="M4077" s="448">
        <f t="shared" si="126"/>
        <v>-19.04</v>
      </c>
      <c r="N4077" s="448">
        <f t="shared" si="127"/>
        <v>-88.35</v>
      </c>
      <c r="O4077" s="461"/>
    </row>
    <row r="4078" s="419" customFormat="1" customHeight="1" spans="1:15">
      <c r="A4078" s="443" t="s">
        <v>8833</v>
      </c>
      <c r="B4078" s="444" t="s">
        <v>8834</v>
      </c>
      <c r="C4078" s="445"/>
      <c r="D4078" s="446" t="s">
        <v>703</v>
      </c>
      <c r="E4078" s="446" t="s">
        <v>168</v>
      </c>
      <c r="F4078" s="446" t="s">
        <v>671</v>
      </c>
      <c r="G4078" s="447">
        <v>2</v>
      </c>
      <c r="H4078" s="448">
        <v>254.31</v>
      </c>
      <c r="I4078" s="447">
        <v>508.62</v>
      </c>
      <c r="J4078" s="460">
        <v>2</v>
      </c>
      <c r="K4078" s="448">
        <v>29.6</v>
      </c>
      <c r="L4078" s="448">
        <v>59.2</v>
      </c>
      <c r="M4078" s="448">
        <f t="shared" si="126"/>
        <v>-449.42</v>
      </c>
      <c r="N4078" s="448">
        <f t="shared" si="127"/>
        <v>-88.36</v>
      </c>
      <c r="O4078" s="461"/>
    </row>
    <row r="4079" s="419" customFormat="1" customHeight="1" spans="1:15">
      <c r="A4079" s="443" t="s">
        <v>8835</v>
      </c>
      <c r="B4079" s="444" t="s">
        <v>8836</v>
      </c>
      <c r="C4079" s="445"/>
      <c r="D4079" s="446" t="s">
        <v>679</v>
      </c>
      <c r="E4079" s="446" t="s">
        <v>168</v>
      </c>
      <c r="F4079" s="446" t="s">
        <v>671</v>
      </c>
      <c r="G4079" s="447">
        <v>1</v>
      </c>
      <c r="H4079" s="448">
        <v>327.59</v>
      </c>
      <c r="I4079" s="447">
        <v>327.59</v>
      </c>
      <c r="J4079" s="460">
        <v>1</v>
      </c>
      <c r="K4079" s="448">
        <v>38.13</v>
      </c>
      <c r="L4079" s="448">
        <v>38.13</v>
      </c>
      <c r="M4079" s="448">
        <f t="shared" si="126"/>
        <v>-289.46</v>
      </c>
      <c r="N4079" s="448">
        <f t="shared" si="127"/>
        <v>-88.36</v>
      </c>
      <c r="O4079" s="461"/>
    </row>
    <row r="4080" s="419" customFormat="1" customHeight="1" spans="1:15">
      <c r="A4080" s="443" t="s">
        <v>8837</v>
      </c>
      <c r="B4080" s="444" t="s">
        <v>8838</v>
      </c>
      <c r="C4080" s="445"/>
      <c r="D4080" s="446" t="s">
        <v>703</v>
      </c>
      <c r="E4080" s="446" t="s">
        <v>168</v>
      </c>
      <c r="F4080" s="446" t="s">
        <v>671</v>
      </c>
      <c r="G4080" s="447">
        <v>9</v>
      </c>
      <c r="H4080" s="448">
        <v>674.14</v>
      </c>
      <c r="I4080" s="447">
        <v>6067.24</v>
      </c>
      <c r="J4080" s="460">
        <v>9</v>
      </c>
      <c r="K4080" s="448">
        <v>78.47</v>
      </c>
      <c r="L4080" s="448">
        <v>706.23</v>
      </c>
      <c r="M4080" s="448">
        <f t="shared" si="126"/>
        <v>-5361.01</v>
      </c>
      <c r="N4080" s="448">
        <f t="shared" si="127"/>
        <v>-88.36</v>
      </c>
      <c r="O4080" s="461"/>
    </row>
    <row r="4081" s="419" customFormat="1" customHeight="1" spans="1:15">
      <c r="A4081" s="443" t="s">
        <v>8839</v>
      </c>
      <c r="B4081" s="444" t="s">
        <v>8840</v>
      </c>
      <c r="C4081" s="445"/>
      <c r="D4081" s="446" t="s">
        <v>703</v>
      </c>
      <c r="E4081" s="446" t="s">
        <v>672</v>
      </c>
      <c r="F4081" s="446" t="s">
        <v>671</v>
      </c>
      <c r="G4081" s="447">
        <v>2</v>
      </c>
      <c r="H4081" s="448">
        <v>181.42</v>
      </c>
      <c r="I4081" s="447">
        <v>362.83</v>
      </c>
      <c r="J4081" s="460">
        <v>2</v>
      </c>
      <c r="K4081" s="448">
        <v>50.99</v>
      </c>
      <c r="L4081" s="448">
        <v>101.98</v>
      </c>
      <c r="M4081" s="448">
        <f t="shared" si="126"/>
        <v>-260.85</v>
      </c>
      <c r="N4081" s="448">
        <f t="shared" si="127"/>
        <v>-71.89</v>
      </c>
      <c r="O4081" s="461"/>
    </row>
    <row r="4082" s="419" customFormat="1" customHeight="1" spans="1:15">
      <c r="A4082" s="443" t="s">
        <v>8841</v>
      </c>
      <c r="B4082" s="444" t="s">
        <v>8842</v>
      </c>
      <c r="C4082" s="445"/>
      <c r="D4082" s="446" t="s">
        <v>3122</v>
      </c>
      <c r="E4082" s="446" t="s">
        <v>168</v>
      </c>
      <c r="F4082" s="446" t="s">
        <v>671</v>
      </c>
      <c r="G4082" s="447">
        <v>3</v>
      </c>
      <c r="H4082" s="448">
        <v>283.19</v>
      </c>
      <c r="I4082" s="447">
        <v>849.56</v>
      </c>
      <c r="J4082" s="460">
        <v>3</v>
      </c>
      <c r="K4082" s="448">
        <v>32.96</v>
      </c>
      <c r="L4082" s="448">
        <v>98.88</v>
      </c>
      <c r="M4082" s="448">
        <f t="shared" si="126"/>
        <v>-750.68</v>
      </c>
      <c r="N4082" s="448">
        <f t="shared" si="127"/>
        <v>-88.36</v>
      </c>
      <c r="O4082" s="461"/>
    </row>
    <row r="4083" s="419" customFormat="1" customHeight="1" spans="1:15">
      <c r="A4083" s="443" t="s">
        <v>8843</v>
      </c>
      <c r="B4083" s="444" t="s">
        <v>8844</v>
      </c>
      <c r="C4083" s="445"/>
      <c r="D4083" s="446" t="s">
        <v>679</v>
      </c>
      <c r="E4083" s="446" t="s">
        <v>168</v>
      </c>
      <c r="F4083" s="446" t="s">
        <v>671</v>
      </c>
      <c r="G4083" s="447">
        <v>1</v>
      </c>
      <c r="H4083" s="448">
        <v>79.65</v>
      </c>
      <c r="I4083" s="447">
        <v>79.65</v>
      </c>
      <c r="J4083" s="460">
        <v>1</v>
      </c>
      <c r="K4083" s="448">
        <v>9.27</v>
      </c>
      <c r="L4083" s="448">
        <v>9.27</v>
      </c>
      <c r="M4083" s="448">
        <f t="shared" si="126"/>
        <v>-70.38</v>
      </c>
      <c r="N4083" s="448">
        <f t="shared" si="127"/>
        <v>-88.36</v>
      </c>
      <c r="O4083" s="461"/>
    </row>
    <row r="4084" s="419" customFormat="1" customHeight="1" spans="1:15">
      <c r="A4084" s="443" t="s">
        <v>8845</v>
      </c>
      <c r="B4084" s="444" t="s">
        <v>8846</v>
      </c>
      <c r="C4084" s="445"/>
      <c r="D4084" s="446" t="s">
        <v>684</v>
      </c>
      <c r="E4084" s="446" t="s">
        <v>168</v>
      </c>
      <c r="F4084" s="446" t="s">
        <v>671</v>
      </c>
      <c r="G4084" s="447">
        <v>5</v>
      </c>
      <c r="H4084" s="448">
        <v>30.97</v>
      </c>
      <c r="I4084" s="447">
        <v>154.87</v>
      </c>
      <c r="J4084" s="460">
        <v>5</v>
      </c>
      <c r="K4084" s="448">
        <v>3.61</v>
      </c>
      <c r="L4084" s="448">
        <v>18.05</v>
      </c>
      <c r="M4084" s="448">
        <f t="shared" si="126"/>
        <v>-136.82</v>
      </c>
      <c r="N4084" s="448">
        <f t="shared" si="127"/>
        <v>-88.35</v>
      </c>
      <c r="O4084" s="461"/>
    </row>
    <row r="4085" s="419" customFormat="1" customHeight="1" spans="1:15">
      <c r="A4085" s="443" t="s">
        <v>8847</v>
      </c>
      <c r="B4085" s="444" t="s">
        <v>8848</v>
      </c>
      <c r="C4085" s="445"/>
      <c r="D4085" s="446" t="s">
        <v>684</v>
      </c>
      <c r="E4085" s="446" t="s">
        <v>168</v>
      </c>
      <c r="F4085" s="446" t="s">
        <v>671</v>
      </c>
      <c r="G4085" s="447">
        <v>6</v>
      </c>
      <c r="H4085" s="448">
        <v>21.24</v>
      </c>
      <c r="I4085" s="447">
        <v>127.43</v>
      </c>
      <c r="J4085" s="460">
        <v>6</v>
      </c>
      <c r="K4085" s="448">
        <v>2.47</v>
      </c>
      <c r="L4085" s="448">
        <v>14.82</v>
      </c>
      <c r="M4085" s="448">
        <f t="shared" si="126"/>
        <v>-112.61</v>
      </c>
      <c r="N4085" s="448">
        <f t="shared" si="127"/>
        <v>-88.37</v>
      </c>
      <c r="O4085" s="461"/>
    </row>
    <row r="4086" s="419" customFormat="1" customHeight="1" spans="1:15">
      <c r="A4086" s="443" t="s">
        <v>8849</v>
      </c>
      <c r="B4086" s="444" t="s">
        <v>8850</v>
      </c>
      <c r="C4086" s="445"/>
      <c r="D4086" s="446" t="s">
        <v>679</v>
      </c>
      <c r="E4086" s="446" t="s">
        <v>168</v>
      </c>
      <c r="F4086" s="446" t="s">
        <v>671</v>
      </c>
      <c r="G4086" s="447">
        <v>29</v>
      </c>
      <c r="H4086" s="448">
        <v>7.96</v>
      </c>
      <c r="I4086" s="447">
        <v>230.98</v>
      </c>
      <c r="J4086" s="460">
        <v>29</v>
      </c>
      <c r="K4086" s="448">
        <v>0.93</v>
      </c>
      <c r="L4086" s="448">
        <v>26.97</v>
      </c>
      <c r="M4086" s="448">
        <f t="shared" si="126"/>
        <v>-204.01</v>
      </c>
      <c r="N4086" s="448">
        <f t="shared" si="127"/>
        <v>-88.32</v>
      </c>
      <c r="O4086" s="461"/>
    </row>
    <row r="4087" s="419" customFormat="1" customHeight="1" spans="1:15">
      <c r="A4087" s="443" t="s">
        <v>8851</v>
      </c>
      <c r="B4087" s="444" t="s">
        <v>8852</v>
      </c>
      <c r="C4087" s="445"/>
      <c r="D4087" s="446" t="s">
        <v>3075</v>
      </c>
      <c r="E4087" s="446" t="s">
        <v>672</v>
      </c>
      <c r="F4087" s="446" t="s">
        <v>671</v>
      </c>
      <c r="G4087" s="447">
        <v>3</v>
      </c>
      <c r="H4087" s="448">
        <v>141.59</v>
      </c>
      <c r="I4087" s="447">
        <v>424.78</v>
      </c>
      <c r="J4087" s="460">
        <v>3</v>
      </c>
      <c r="K4087" s="448">
        <v>39.8</v>
      </c>
      <c r="L4087" s="448">
        <v>119.4</v>
      </c>
      <c r="M4087" s="448">
        <f t="shared" si="126"/>
        <v>-305.38</v>
      </c>
      <c r="N4087" s="448">
        <f t="shared" si="127"/>
        <v>-71.89</v>
      </c>
      <c r="O4087" s="461"/>
    </row>
    <row r="4088" s="419" customFormat="1" customHeight="1" spans="1:15">
      <c r="A4088" s="443" t="s">
        <v>8853</v>
      </c>
      <c r="B4088" s="444" t="s">
        <v>8854</v>
      </c>
      <c r="C4088" s="445"/>
      <c r="D4088" s="446" t="s">
        <v>3122</v>
      </c>
      <c r="E4088" s="446" t="s">
        <v>168</v>
      </c>
      <c r="F4088" s="446" t="s">
        <v>671</v>
      </c>
      <c r="G4088" s="447">
        <v>4</v>
      </c>
      <c r="H4088" s="448">
        <v>1106.2</v>
      </c>
      <c r="I4088" s="447">
        <v>4424.78</v>
      </c>
      <c r="J4088" s="460">
        <v>4</v>
      </c>
      <c r="K4088" s="448">
        <v>128.76</v>
      </c>
      <c r="L4088" s="448">
        <v>515.04</v>
      </c>
      <c r="M4088" s="448">
        <f t="shared" si="126"/>
        <v>-3909.74</v>
      </c>
      <c r="N4088" s="448">
        <f t="shared" si="127"/>
        <v>-88.36</v>
      </c>
      <c r="O4088" s="461"/>
    </row>
    <row r="4089" s="419" customFormat="1" customHeight="1" spans="1:15">
      <c r="A4089" s="443" t="s">
        <v>8855</v>
      </c>
      <c r="B4089" s="444" t="s">
        <v>8856</v>
      </c>
      <c r="C4089" s="445"/>
      <c r="D4089" s="446" t="s">
        <v>679</v>
      </c>
      <c r="E4089" s="446" t="s">
        <v>168</v>
      </c>
      <c r="F4089" s="446" t="s">
        <v>671</v>
      </c>
      <c r="G4089" s="447">
        <v>1</v>
      </c>
      <c r="H4089" s="448">
        <v>1548.67</v>
      </c>
      <c r="I4089" s="447">
        <v>1548.67</v>
      </c>
      <c r="J4089" s="460">
        <v>1</v>
      </c>
      <c r="K4089" s="448">
        <v>180.27</v>
      </c>
      <c r="L4089" s="448">
        <v>180.27</v>
      </c>
      <c r="M4089" s="448">
        <f t="shared" si="126"/>
        <v>-1368.4</v>
      </c>
      <c r="N4089" s="448">
        <f t="shared" si="127"/>
        <v>-88.36</v>
      </c>
      <c r="O4089" s="461"/>
    </row>
    <row r="4090" s="419" customFormat="1" customHeight="1" spans="1:15">
      <c r="A4090" s="443" t="s">
        <v>8857</v>
      </c>
      <c r="B4090" s="444" t="s">
        <v>8858</v>
      </c>
      <c r="C4090" s="445"/>
      <c r="D4090" s="446" t="s">
        <v>679</v>
      </c>
      <c r="E4090" s="446" t="s">
        <v>168</v>
      </c>
      <c r="F4090" s="446" t="s">
        <v>671</v>
      </c>
      <c r="G4090" s="447">
        <v>25.5</v>
      </c>
      <c r="H4090" s="448">
        <v>2.65</v>
      </c>
      <c r="I4090" s="447">
        <v>67.7</v>
      </c>
      <c r="J4090" s="460">
        <v>25.5</v>
      </c>
      <c r="K4090" s="448">
        <v>0.31</v>
      </c>
      <c r="L4090" s="448">
        <v>7.91</v>
      </c>
      <c r="M4090" s="448">
        <f t="shared" si="126"/>
        <v>-59.79</v>
      </c>
      <c r="N4090" s="448">
        <f t="shared" si="127"/>
        <v>-88.32</v>
      </c>
      <c r="O4090" s="461"/>
    </row>
    <row r="4091" s="419" customFormat="1" customHeight="1" spans="1:15">
      <c r="A4091" s="443" t="s">
        <v>8859</v>
      </c>
      <c r="B4091" s="444" t="s">
        <v>8860</v>
      </c>
      <c r="C4091" s="445"/>
      <c r="D4091" s="446" t="s">
        <v>679</v>
      </c>
      <c r="E4091" s="446" t="s">
        <v>168</v>
      </c>
      <c r="F4091" s="446" t="s">
        <v>671</v>
      </c>
      <c r="G4091" s="447">
        <v>1</v>
      </c>
      <c r="H4091" s="448">
        <v>424.78</v>
      </c>
      <c r="I4091" s="447">
        <v>424.78</v>
      </c>
      <c r="J4091" s="460">
        <v>1</v>
      </c>
      <c r="K4091" s="448">
        <v>49.44</v>
      </c>
      <c r="L4091" s="448">
        <v>49.44</v>
      </c>
      <c r="M4091" s="448">
        <f t="shared" si="126"/>
        <v>-375.34</v>
      </c>
      <c r="N4091" s="448">
        <f t="shared" si="127"/>
        <v>-88.36</v>
      </c>
      <c r="O4091" s="461"/>
    </row>
    <row r="4092" s="419" customFormat="1" customHeight="1" spans="1:15">
      <c r="A4092" s="443" t="s">
        <v>8861</v>
      </c>
      <c r="B4092" s="444" t="s">
        <v>8862</v>
      </c>
      <c r="C4092" s="445"/>
      <c r="D4092" s="446" t="s">
        <v>679</v>
      </c>
      <c r="E4092" s="446" t="s">
        <v>168</v>
      </c>
      <c r="F4092" s="446" t="s">
        <v>671</v>
      </c>
      <c r="G4092" s="447">
        <v>28</v>
      </c>
      <c r="H4092" s="448">
        <v>3.54</v>
      </c>
      <c r="I4092" s="447">
        <v>99.11</v>
      </c>
      <c r="J4092" s="460">
        <v>28</v>
      </c>
      <c r="K4092" s="448">
        <v>0.41</v>
      </c>
      <c r="L4092" s="448">
        <v>11.48</v>
      </c>
      <c r="M4092" s="448">
        <f t="shared" si="126"/>
        <v>-87.63</v>
      </c>
      <c r="N4092" s="448">
        <f t="shared" si="127"/>
        <v>-88.42</v>
      </c>
      <c r="O4092" s="461"/>
    </row>
    <row r="4093" s="419" customFormat="1" customHeight="1" spans="1:15">
      <c r="A4093" s="443" t="s">
        <v>8863</v>
      </c>
      <c r="B4093" s="444" t="s">
        <v>8864</v>
      </c>
      <c r="C4093" s="445"/>
      <c r="D4093" s="446" t="s">
        <v>703</v>
      </c>
      <c r="E4093" s="446" t="s">
        <v>168</v>
      </c>
      <c r="F4093" s="446" t="s">
        <v>671</v>
      </c>
      <c r="G4093" s="447">
        <v>2</v>
      </c>
      <c r="H4093" s="448">
        <v>5185.84</v>
      </c>
      <c r="I4093" s="447">
        <v>10371.68</v>
      </c>
      <c r="J4093" s="460">
        <v>2</v>
      </c>
      <c r="K4093" s="448">
        <v>603.63</v>
      </c>
      <c r="L4093" s="448">
        <v>1207.26</v>
      </c>
      <c r="M4093" s="448">
        <f t="shared" si="126"/>
        <v>-9164.42</v>
      </c>
      <c r="N4093" s="448">
        <f t="shared" si="127"/>
        <v>-88.36</v>
      </c>
      <c r="O4093" s="461"/>
    </row>
    <row r="4094" s="419" customFormat="1" customHeight="1" spans="1:15">
      <c r="A4094" s="443" t="s">
        <v>8865</v>
      </c>
      <c r="B4094" s="444" t="s">
        <v>8866</v>
      </c>
      <c r="C4094" s="445"/>
      <c r="D4094" s="446" t="s">
        <v>703</v>
      </c>
      <c r="E4094" s="446" t="s">
        <v>168</v>
      </c>
      <c r="F4094" s="446" t="s">
        <v>671</v>
      </c>
      <c r="G4094" s="447">
        <v>2</v>
      </c>
      <c r="H4094" s="448">
        <v>1265.49</v>
      </c>
      <c r="I4094" s="447">
        <v>2530.97</v>
      </c>
      <c r="J4094" s="460">
        <v>2</v>
      </c>
      <c r="K4094" s="448">
        <v>147.3</v>
      </c>
      <c r="L4094" s="448">
        <v>294.6</v>
      </c>
      <c r="M4094" s="448">
        <f t="shared" si="126"/>
        <v>-2236.37</v>
      </c>
      <c r="N4094" s="448">
        <f t="shared" si="127"/>
        <v>-88.36</v>
      </c>
      <c r="O4094" s="461"/>
    </row>
    <row r="4095" s="419" customFormat="1" customHeight="1" spans="1:15">
      <c r="A4095" s="443" t="s">
        <v>8867</v>
      </c>
      <c r="B4095" s="444" t="s">
        <v>8868</v>
      </c>
      <c r="C4095" s="445"/>
      <c r="D4095" s="446" t="s">
        <v>679</v>
      </c>
      <c r="E4095" s="446" t="s">
        <v>672</v>
      </c>
      <c r="F4095" s="446" t="s">
        <v>671</v>
      </c>
      <c r="G4095" s="447">
        <v>7</v>
      </c>
      <c r="H4095" s="448">
        <v>63.72</v>
      </c>
      <c r="I4095" s="447">
        <v>446.02</v>
      </c>
      <c r="J4095" s="460">
        <v>7</v>
      </c>
      <c r="K4095" s="448">
        <v>17.91</v>
      </c>
      <c r="L4095" s="448">
        <v>125.37</v>
      </c>
      <c r="M4095" s="448">
        <f t="shared" si="126"/>
        <v>-320.65</v>
      </c>
      <c r="N4095" s="448">
        <f t="shared" si="127"/>
        <v>-71.89</v>
      </c>
      <c r="O4095" s="461"/>
    </row>
    <row r="4096" s="419" customFormat="1" customHeight="1" spans="1:15">
      <c r="A4096" s="443" t="s">
        <v>8869</v>
      </c>
      <c r="B4096" s="444" t="s">
        <v>8870</v>
      </c>
      <c r="C4096" s="445"/>
      <c r="D4096" s="446" t="s">
        <v>679</v>
      </c>
      <c r="E4096" s="446" t="s">
        <v>168</v>
      </c>
      <c r="F4096" s="446" t="s">
        <v>671</v>
      </c>
      <c r="G4096" s="447">
        <v>1</v>
      </c>
      <c r="H4096" s="448">
        <v>119.47</v>
      </c>
      <c r="I4096" s="447">
        <v>119.47</v>
      </c>
      <c r="J4096" s="460">
        <v>1</v>
      </c>
      <c r="K4096" s="448">
        <v>13.91</v>
      </c>
      <c r="L4096" s="448">
        <v>13.91</v>
      </c>
      <c r="M4096" s="448">
        <f t="shared" si="126"/>
        <v>-105.56</v>
      </c>
      <c r="N4096" s="448">
        <f t="shared" si="127"/>
        <v>-88.36</v>
      </c>
      <c r="O4096" s="461"/>
    </row>
    <row r="4097" s="419" customFormat="1" customHeight="1" spans="1:15">
      <c r="A4097" s="443" t="s">
        <v>8871</v>
      </c>
      <c r="B4097" s="444" t="s">
        <v>8872</v>
      </c>
      <c r="C4097" s="445"/>
      <c r="D4097" s="446" t="s">
        <v>684</v>
      </c>
      <c r="E4097" s="446" t="s">
        <v>672</v>
      </c>
      <c r="F4097" s="446" t="s">
        <v>671</v>
      </c>
      <c r="G4097" s="447">
        <v>4</v>
      </c>
      <c r="H4097" s="448">
        <v>54.87</v>
      </c>
      <c r="I4097" s="447">
        <v>219.46</v>
      </c>
      <c r="J4097" s="460">
        <v>4</v>
      </c>
      <c r="K4097" s="448">
        <v>15.42</v>
      </c>
      <c r="L4097" s="448">
        <v>61.68</v>
      </c>
      <c r="M4097" s="448">
        <f t="shared" si="126"/>
        <v>-157.78</v>
      </c>
      <c r="N4097" s="448">
        <f t="shared" si="127"/>
        <v>-71.89</v>
      </c>
      <c r="O4097" s="461"/>
    </row>
    <row r="4098" s="419" customFormat="1" customHeight="1" spans="1:15">
      <c r="A4098" s="443" t="s">
        <v>8873</v>
      </c>
      <c r="B4098" s="444" t="s">
        <v>8874</v>
      </c>
      <c r="C4098" s="445"/>
      <c r="D4098" s="446" t="s">
        <v>2985</v>
      </c>
      <c r="E4098" s="446" t="s">
        <v>168</v>
      </c>
      <c r="F4098" s="446" t="s">
        <v>671</v>
      </c>
      <c r="G4098" s="447">
        <v>3</v>
      </c>
      <c r="H4098" s="448">
        <v>601.77</v>
      </c>
      <c r="I4098" s="447">
        <v>1805.31</v>
      </c>
      <c r="J4098" s="460">
        <v>3</v>
      </c>
      <c r="K4098" s="448">
        <v>70.05</v>
      </c>
      <c r="L4098" s="448">
        <v>210.15</v>
      </c>
      <c r="M4098" s="448">
        <f t="shared" si="126"/>
        <v>-1595.16</v>
      </c>
      <c r="N4098" s="448">
        <f t="shared" si="127"/>
        <v>-88.36</v>
      </c>
      <c r="O4098" s="461"/>
    </row>
    <row r="4099" s="419" customFormat="1" customHeight="1" spans="1:15">
      <c r="A4099" s="443" t="s">
        <v>8875</v>
      </c>
      <c r="B4099" s="444" t="s">
        <v>8876</v>
      </c>
      <c r="C4099" s="445"/>
      <c r="D4099" s="446" t="s">
        <v>2985</v>
      </c>
      <c r="E4099" s="446" t="s">
        <v>168</v>
      </c>
      <c r="F4099" s="446" t="s">
        <v>671</v>
      </c>
      <c r="G4099" s="447">
        <v>1</v>
      </c>
      <c r="H4099" s="448">
        <v>3451.32</v>
      </c>
      <c r="I4099" s="447">
        <v>3451.32</v>
      </c>
      <c r="J4099" s="460">
        <v>1</v>
      </c>
      <c r="K4099" s="448">
        <v>401.73</v>
      </c>
      <c r="L4099" s="448">
        <v>401.73</v>
      </c>
      <c r="M4099" s="448">
        <f t="shared" si="126"/>
        <v>-3049.59</v>
      </c>
      <c r="N4099" s="448">
        <f t="shared" si="127"/>
        <v>-88.36</v>
      </c>
      <c r="O4099" s="461"/>
    </row>
    <row r="4100" s="419" customFormat="1" customHeight="1" spans="1:15">
      <c r="A4100" s="443" t="s">
        <v>8877</v>
      </c>
      <c r="B4100" s="444" t="s">
        <v>8878</v>
      </c>
      <c r="C4100" s="445"/>
      <c r="D4100" s="446" t="s">
        <v>2985</v>
      </c>
      <c r="E4100" s="446" t="s">
        <v>168</v>
      </c>
      <c r="F4100" s="446" t="s">
        <v>671</v>
      </c>
      <c r="G4100" s="447">
        <v>2</v>
      </c>
      <c r="H4100" s="448">
        <v>1371.68</v>
      </c>
      <c r="I4100" s="447">
        <v>2743.36</v>
      </c>
      <c r="J4100" s="460">
        <v>2</v>
      </c>
      <c r="K4100" s="448">
        <v>159.66</v>
      </c>
      <c r="L4100" s="448">
        <v>319.32</v>
      </c>
      <c r="M4100" s="448">
        <f t="shared" si="126"/>
        <v>-2424.04</v>
      </c>
      <c r="N4100" s="448">
        <f t="shared" si="127"/>
        <v>-88.36</v>
      </c>
      <c r="O4100" s="461"/>
    </row>
    <row r="4101" s="419" customFormat="1" customHeight="1" spans="1:15">
      <c r="A4101" s="443" t="s">
        <v>8879</v>
      </c>
      <c r="B4101" s="444" t="s">
        <v>8880</v>
      </c>
      <c r="C4101" s="445"/>
      <c r="D4101" s="446" t="s">
        <v>703</v>
      </c>
      <c r="E4101" s="446" t="s">
        <v>168</v>
      </c>
      <c r="F4101" s="446" t="s">
        <v>671</v>
      </c>
      <c r="G4101" s="447">
        <v>8</v>
      </c>
      <c r="H4101" s="448">
        <v>442.48</v>
      </c>
      <c r="I4101" s="447">
        <v>3539.82</v>
      </c>
      <c r="J4101" s="460">
        <v>8</v>
      </c>
      <c r="K4101" s="448">
        <v>51.51</v>
      </c>
      <c r="L4101" s="448">
        <v>412.08</v>
      </c>
      <c r="M4101" s="448">
        <f t="shared" si="126"/>
        <v>-3127.74</v>
      </c>
      <c r="N4101" s="448">
        <f t="shared" si="127"/>
        <v>-88.36</v>
      </c>
      <c r="O4101" s="461"/>
    </row>
    <row r="4102" s="419" customFormat="1" customHeight="1" spans="1:15">
      <c r="A4102" s="443" t="s">
        <v>8881</v>
      </c>
      <c r="B4102" s="444" t="s">
        <v>8882</v>
      </c>
      <c r="C4102" s="445"/>
      <c r="D4102" s="446" t="s">
        <v>2985</v>
      </c>
      <c r="E4102" s="446" t="s">
        <v>168</v>
      </c>
      <c r="F4102" s="446" t="s">
        <v>671</v>
      </c>
      <c r="G4102" s="447">
        <v>1</v>
      </c>
      <c r="H4102" s="448">
        <v>1646.02</v>
      </c>
      <c r="I4102" s="447">
        <v>1646.02</v>
      </c>
      <c r="J4102" s="460">
        <v>1</v>
      </c>
      <c r="K4102" s="448">
        <v>191.6</v>
      </c>
      <c r="L4102" s="448">
        <v>191.6</v>
      </c>
      <c r="M4102" s="448">
        <f t="shared" si="126"/>
        <v>-1454.42</v>
      </c>
      <c r="N4102" s="448">
        <f t="shared" si="127"/>
        <v>-88.36</v>
      </c>
      <c r="O4102" s="461"/>
    </row>
    <row r="4103" s="419" customFormat="1" customHeight="1" spans="1:15">
      <c r="A4103" s="443" t="s">
        <v>8883</v>
      </c>
      <c r="B4103" s="444" t="s">
        <v>8884</v>
      </c>
      <c r="C4103" s="445"/>
      <c r="D4103" s="446" t="s">
        <v>703</v>
      </c>
      <c r="E4103" s="446" t="s">
        <v>168</v>
      </c>
      <c r="F4103" s="446" t="s">
        <v>671</v>
      </c>
      <c r="G4103" s="447">
        <v>5</v>
      </c>
      <c r="H4103" s="448">
        <v>486.73</v>
      </c>
      <c r="I4103" s="447">
        <v>2433.63</v>
      </c>
      <c r="J4103" s="460">
        <v>5</v>
      </c>
      <c r="K4103" s="448">
        <v>56.66</v>
      </c>
      <c r="L4103" s="448">
        <v>283.3</v>
      </c>
      <c r="M4103" s="448">
        <f t="shared" si="126"/>
        <v>-2150.33</v>
      </c>
      <c r="N4103" s="448">
        <f t="shared" si="127"/>
        <v>-88.36</v>
      </c>
      <c r="O4103" s="461"/>
    </row>
    <row r="4104" s="419" customFormat="1" customHeight="1" spans="1:15">
      <c r="A4104" s="443" t="s">
        <v>8885</v>
      </c>
      <c r="B4104" s="444" t="s">
        <v>8886</v>
      </c>
      <c r="C4104" s="445"/>
      <c r="D4104" s="446" t="s">
        <v>2985</v>
      </c>
      <c r="E4104" s="446" t="s">
        <v>168</v>
      </c>
      <c r="F4104" s="446" t="s">
        <v>671</v>
      </c>
      <c r="G4104" s="447">
        <v>2</v>
      </c>
      <c r="H4104" s="448">
        <v>840.71</v>
      </c>
      <c r="I4104" s="447">
        <v>1681.42</v>
      </c>
      <c r="J4104" s="460">
        <v>2</v>
      </c>
      <c r="K4104" s="448">
        <v>97.86</v>
      </c>
      <c r="L4104" s="448">
        <v>195.72</v>
      </c>
      <c r="M4104" s="448">
        <f t="shared" ref="M4104:M4167" si="128">L4104-I4104</f>
        <v>-1485.7</v>
      </c>
      <c r="N4104" s="448">
        <f t="shared" ref="N4104:N4167" si="129">IF(I4104=0,0,ROUND(M4104/I4104*100,2))</f>
        <v>-88.36</v>
      </c>
      <c r="O4104" s="461"/>
    </row>
    <row r="4105" s="419" customFormat="1" customHeight="1" spans="1:15">
      <c r="A4105" s="443" t="s">
        <v>8887</v>
      </c>
      <c r="B4105" s="444" t="s">
        <v>8888</v>
      </c>
      <c r="C4105" s="445"/>
      <c r="D4105" s="446" t="s">
        <v>2985</v>
      </c>
      <c r="E4105" s="446" t="s">
        <v>168</v>
      </c>
      <c r="F4105" s="446" t="s">
        <v>671</v>
      </c>
      <c r="G4105" s="447">
        <v>3</v>
      </c>
      <c r="H4105" s="448">
        <v>3097.35</v>
      </c>
      <c r="I4105" s="447">
        <v>9292.04</v>
      </c>
      <c r="J4105" s="460">
        <v>3</v>
      </c>
      <c r="K4105" s="448">
        <v>360.53</v>
      </c>
      <c r="L4105" s="448">
        <v>1081.59</v>
      </c>
      <c r="M4105" s="448">
        <f t="shared" si="128"/>
        <v>-8210.45</v>
      </c>
      <c r="N4105" s="448">
        <f t="shared" si="129"/>
        <v>-88.36</v>
      </c>
      <c r="O4105" s="461"/>
    </row>
    <row r="4106" s="419" customFormat="1" customHeight="1" spans="1:15">
      <c r="A4106" s="443" t="s">
        <v>8889</v>
      </c>
      <c r="B4106" s="444" t="s">
        <v>8890</v>
      </c>
      <c r="C4106" s="445"/>
      <c r="D4106" s="446" t="s">
        <v>703</v>
      </c>
      <c r="E4106" s="446" t="s">
        <v>168</v>
      </c>
      <c r="F4106" s="446" t="s">
        <v>671</v>
      </c>
      <c r="G4106" s="447">
        <v>2</v>
      </c>
      <c r="H4106" s="448">
        <v>530.98</v>
      </c>
      <c r="I4106" s="447">
        <v>1061.95</v>
      </c>
      <c r="J4106" s="460">
        <v>2</v>
      </c>
      <c r="K4106" s="448">
        <v>61.81</v>
      </c>
      <c r="L4106" s="448">
        <v>123.62</v>
      </c>
      <c r="M4106" s="448">
        <f t="shared" si="128"/>
        <v>-938.33</v>
      </c>
      <c r="N4106" s="448">
        <f t="shared" si="129"/>
        <v>-88.36</v>
      </c>
      <c r="O4106" s="461"/>
    </row>
    <row r="4107" s="419" customFormat="1" customHeight="1" spans="1:15">
      <c r="A4107" s="443" t="s">
        <v>8891</v>
      </c>
      <c r="B4107" s="444" t="s">
        <v>8892</v>
      </c>
      <c r="C4107" s="445"/>
      <c r="D4107" s="446" t="s">
        <v>8893</v>
      </c>
      <c r="E4107" s="446" t="s">
        <v>672</v>
      </c>
      <c r="F4107" s="446" t="s">
        <v>671</v>
      </c>
      <c r="G4107" s="447">
        <v>5</v>
      </c>
      <c r="H4107" s="448">
        <v>9</v>
      </c>
      <c r="I4107" s="447">
        <v>45</v>
      </c>
      <c r="J4107" s="460">
        <v>5</v>
      </c>
      <c r="K4107" s="448">
        <v>2.53</v>
      </c>
      <c r="L4107" s="448">
        <v>12.65</v>
      </c>
      <c r="M4107" s="448">
        <f t="shared" si="128"/>
        <v>-32.35</v>
      </c>
      <c r="N4107" s="448">
        <f t="shared" si="129"/>
        <v>-71.89</v>
      </c>
      <c r="O4107" s="461"/>
    </row>
    <row r="4108" s="419" customFormat="1" customHeight="1" spans="1:15">
      <c r="A4108" s="443" t="s">
        <v>8894</v>
      </c>
      <c r="B4108" s="444" t="s">
        <v>8895</v>
      </c>
      <c r="C4108" s="445"/>
      <c r="D4108" s="446" t="s">
        <v>8893</v>
      </c>
      <c r="E4108" s="446" t="s">
        <v>672</v>
      </c>
      <c r="F4108" s="446" t="s">
        <v>671</v>
      </c>
      <c r="G4108" s="447">
        <v>7</v>
      </c>
      <c r="H4108" s="448">
        <v>8</v>
      </c>
      <c r="I4108" s="447">
        <v>55.99</v>
      </c>
      <c r="J4108" s="460">
        <v>7</v>
      </c>
      <c r="K4108" s="448">
        <v>2.25</v>
      </c>
      <c r="L4108" s="448">
        <v>15.75</v>
      </c>
      <c r="M4108" s="448">
        <f t="shared" si="128"/>
        <v>-40.24</v>
      </c>
      <c r="N4108" s="448">
        <f t="shared" si="129"/>
        <v>-71.87</v>
      </c>
      <c r="O4108" s="461"/>
    </row>
    <row r="4109" s="419" customFormat="1" customHeight="1" spans="1:15">
      <c r="A4109" s="443" t="s">
        <v>8896</v>
      </c>
      <c r="B4109" s="444" t="s">
        <v>8897</v>
      </c>
      <c r="C4109" s="445"/>
      <c r="D4109" s="446" t="s">
        <v>8893</v>
      </c>
      <c r="E4109" s="446" t="s">
        <v>672</v>
      </c>
      <c r="F4109" s="446" t="s">
        <v>671</v>
      </c>
      <c r="G4109" s="447">
        <v>2</v>
      </c>
      <c r="H4109" s="448">
        <v>9.46</v>
      </c>
      <c r="I4109" s="447">
        <v>18.91</v>
      </c>
      <c r="J4109" s="460">
        <v>2</v>
      </c>
      <c r="K4109" s="448">
        <v>2.66</v>
      </c>
      <c r="L4109" s="448">
        <v>5.32</v>
      </c>
      <c r="M4109" s="448">
        <f t="shared" si="128"/>
        <v>-13.59</v>
      </c>
      <c r="N4109" s="448">
        <f t="shared" si="129"/>
        <v>-71.87</v>
      </c>
      <c r="O4109" s="461"/>
    </row>
    <row r="4110" s="419" customFormat="1" customHeight="1" spans="1:15">
      <c r="A4110" s="443" t="s">
        <v>8898</v>
      </c>
      <c r="B4110" s="444" t="s">
        <v>8899</v>
      </c>
      <c r="C4110" s="445"/>
      <c r="D4110" s="446" t="s">
        <v>674</v>
      </c>
      <c r="E4110" s="446" t="s">
        <v>672</v>
      </c>
      <c r="F4110" s="446" t="s">
        <v>671</v>
      </c>
      <c r="G4110" s="447">
        <v>24</v>
      </c>
      <c r="H4110" s="448">
        <v>4.9</v>
      </c>
      <c r="I4110" s="447">
        <v>117.71</v>
      </c>
      <c r="J4110" s="460">
        <v>24</v>
      </c>
      <c r="K4110" s="448">
        <v>1.38</v>
      </c>
      <c r="L4110" s="448">
        <v>33.12</v>
      </c>
      <c r="M4110" s="448">
        <f t="shared" si="128"/>
        <v>-84.59</v>
      </c>
      <c r="N4110" s="448">
        <f t="shared" si="129"/>
        <v>-71.86</v>
      </c>
      <c r="O4110" s="461"/>
    </row>
    <row r="4111" s="419" customFormat="1" customHeight="1" spans="1:15">
      <c r="A4111" s="443" t="s">
        <v>8900</v>
      </c>
      <c r="B4111" s="444" t="s">
        <v>8901</v>
      </c>
      <c r="C4111" s="445"/>
      <c r="D4111" s="446" t="s">
        <v>8893</v>
      </c>
      <c r="E4111" s="446" t="s">
        <v>168</v>
      </c>
      <c r="F4111" s="446" t="s">
        <v>671</v>
      </c>
      <c r="G4111" s="447">
        <v>13</v>
      </c>
      <c r="H4111" s="448">
        <v>4.07</v>
      </c>
      <c r="I4111" s="447">
        <v>52.96</v>
      </c>
      <c r="J4111" s="460">
        <v>13</v>
      </c>
      <c r="K4111" s="448">
        <v>0.47</v>
      </c>
      <c r="L4111" s="448">
        <v>6.11</v>
      </c>
      <c r="M4111" s="448">
        <f t="shared" si="128"/>
        <v>-46.85</v>
      </c>
      <c r="N4111" s="448">
        <f t="shared" si="129"/>
        <v>-88.46</v>
      </c>
      <c r="O4111" s="461"/>
    </row>
    <row r="4112" s="419" customFormat="1" customHeight="1" spans="1:15">
      <c r="A4112" s="443" t="s">
        <v>8902</v>
      </c>
      <c r="B4112" s="444" t="s">
        <v>8903</v>
      </c>
      <c r="C4112" s="445"/>
      <c r="D4112" s="446" t="s">
        <v>674</v>
      </c>
      <c r="E4112" s="446" t="s">
        <v>672</v>
      </c>
      <c r="F4112" s="446" t="s">
        <v>671</v>
      </c>
      <c r="G4112" s="447">
        <v>35</v>
      </c>
      <c r="H4112" s="448">
        <v>14.01</v>
      </c>
      <c r="I4112" s="447">
        <v>490.49</v>
      </c>
      <c r="J4112" s="460">
        <v>35</v>
      </c>
      <c r="K4112" s="448">
        <v>3.94</v>
      </c>
      <c r="L4112" s="448">
        <v>137.9</v>
      </c>
      <c r="M4112" s="448">
        <f t="shared" si="128"/>
        <v>-352.59</v>
      </c>
      <c r="N4112" s="448">
        <f t="shared" si="129"/>
        <v>-71.89</v>
      </c>
      <c r="O4112" s="461"/>
    </row>
    <row r="4113" s="419" customFormat="1" customHeight="1" spans="1:15">
      <c r="A4113" s="443" t="s">
        <v>8904</v>
      </c>
      <c r="B4113" s="444" t="s">
        <v>8905</v>
      </c>
      <c r="C4113" s="445"/>
      <c r="D4113" s="446" t="s">
        <v>3127</v>
      </c>
      <c r="E4113" s="446" t="s">
        <v>672</v>
      </c>
      <c r="F4113" s="446" t="s">
        <v>671</v>
      </c>
      <c r="G4113" s="447">
        <v>36</v>
      </c>
      <c r="H4113" s="448">
        <v>4.36</v>
      </c>
      <c r="I4113" s="447">
        <v>156.88</v>
      </c>
      <c r="J4113" s="460">
        <v>36</v>
      </c>
      <c r="K4113" s="448">
        <v>1.22</v>
      </c>
      <c r="L4113" s="448">
        <v>43.92</v>
      </c>
      <c r="M4113" s="448">
        <f t="shared" si="128"/>
        <v>-112.96</v>
      </c>
      <c r="N4113" s="448">
        <f t="shared" si="129"/>
        <v>-72</v>
      </c>
      <c r="O4113" s="461"/>
    </row>
    <row r="4114" s="419" customFormat="1" customHeight="1" spans="1:15">
      <c r="A4114" s="443" t="s">
        <v>8906</v>
      </c>
      <c r="B4114" s="444" t="s">
        <v>8907</v>
      </c>
      <c r="C4114" s="445"/>
      <c r="D4114" s="446" t="s">
        <v>3122</v>
      </c>
      <c r="E4114" s="446" t="s">
        <v>672</v>
      </c>
      <c r="F4114" s="446" t="s">
        <v>671</v>
      </c>
      <c r="G4114" s="447">
        <v>67</v>
      </c>
      <c r="H4114" s="448">
        <v>1.33</v>
      </c>
      <c r="I4114" s="447">
        <v>88.94</v>
      </c>
      <c r="J4114" s="460">
        <v>67</v>
      </c>
      <c r="K4114" s="448">
        <v>0.37</v>
      </c>
      <c r="L4114" s="448">
        <v>24.79</v>
      </c>
      <c r="M4114" s="448">
        <f t="shared" si="128"/>
        <v>-64.15</v>
      </c>
      <c r="N4114" s="448">
        <f t="shared" si="129"/>
        <v>-72.13</v>
      </c>
      <c r="O4114" s="461"/>
    </row>
    <row r="4115" s="419" customFormat="1" customHeight="1" spans="1:15">
      <c r="A4115" s="443" t="s">
        <v>8908</v>
      </c>
      <c r="B4115" s="444" t="s">
        <v>8909</v>
      </c>
      <c r="C4115" s="445"/>
      <c r="D4115" s="446" t="s">
        <v>679</v>
      </c>
      <c r="E4115" s="446" t="s">
        <v>672</v>
      </c>
      <c r="F4115" s="446" t="s">
        <v>671</v>
      </c>
      <c r="G4115" s="447">
        <v>1</v>
      </c>
      <c r="H4115" s="448">
        <v>20.35</v>
      </c>
      <c r="I4115" s="447">
        <v>20.35</v>
      </c>
      <c r="J4115" s="460">
        <v>1</v>
      </c>
      <c r="K4115" s="448">
        <v>5.72</v>
      </c>
      <c r="L4115" s="448">
        <v>5.72</v>
      </c>
      <c r="M4115" s="448">
        <f t="shared" si="128"/>
        <v>-14.63</v>
      </c>
      <c r="N4115" s="448">
        <f t="shared" si="129"/>
        <v>-71.89</v>
      </c>
      <c r="O4115" s="461"/>
    </row>
    <row r="4116" s="419" customFormat="1" customHeight="1" spans="1:15">
      <c r="A4116" s="443" t="s">
        <v>8910</v>
      </c>
      <c r="B4116" s="444" t="s">
        <v>8911</v>
      </c>
      <c r="C4116" s="445"/>
      <c r="D4116" s="446" t="s">
        <v>8893</v>
      </c>
      <c r="E4116" s="446" t="s">
        <v>672</v>
      </c>
      <c r="F4116" s="446" t="s">
        <v>671</v>
      </c>
      <c r="G4116" s="447">
        <v>260</v>
      </c>
      <c r="H4116" s="448">
        <v>2.47</v>
      </c>
      <c r="I4116" s="447">
        <v>642.22</v>
      </c>
      <c r="J4116" s="460">
        <v>260</v>
      </c>
      <c r="K4116" s="448">
        <v>0.69</v>
      </c>
      <c r="L4116" s="448">
        <v>179.4</v>
      </c>
      <c r="M4116" s="448">
        <f t="shared" si="128"/>
        <v>-462.82</v>
      </c>
      <c r="N4116" s="448">
        <f t="shared" si="129"/>
        <v>-72.07</v>
      </c>
      <c r="O4116" s="461"/>
    </row>
    <row r="4117" s="419" customFormat="1" customHeight="1" spans="1:15">
      <c r="A4117" s="443" t="s">
        <v>8912</v>
      </c>
      <c r="B4117" s="444" t="s">
        <v>8913</v>
      </c>
      <c r="C4117" s="445"/>
      <c r="D4117" s="446" t="s">
        <v>679</v>
      </c>
      <c r="E4117" s="446" t="s">
        <v>672</v>
      </c>
      <c r="F4117" s="446" t="s">
        <v>671</v>
      </c>
      <c r="G4117" s="447">
        <v>14</v>
      </c>
      <c r="H4117" s="448">
        <v>22.48</v>
      </c>
      <c r="I4117" s="447">
        <v>314.65</v>
      </c>
      <c r="J4117" s="460">
        <v>14</v>
      </c>
      <c r="K4117" s="448">
        <v>6.32</v>
      </c>
      <c r="L4117" s="448">
        <v>88.48</v>
      </c>
      <c r="M4117" s="448">
        <f t="shared" si="128"/>
        <v>-226.17</v>
      </c>
      <c r="N4117" s="448">
        <f t="shared" si="129"/>
        <v>-71.88</v>
      </c>
      <c r="O4117" s="461"/>
    </row>
    <row r="4118" s="419" customFormat="1" customHeight="1" spans="1:15">
      <c r="A4118" s="443" t="s">
        <v>8914</v>
      </c>
      <c r="B4118" s="444" t="s">
        <v>8915</v>
      </c>
      <c r="C4118" s="445"/>
      <c r="D4118" s="446" t="s">
        <v>8893</v>
      </c>
      <c r="E4118" s="446" t="s">
        <v>672</v>
      </c>
      <c r="F4118" s="446" t="s">
        <v>671</v>
      </c>
      <c r="G4118" s="447">
        <v>400</v>
      </c>
      <c r="H4118" s="448">
        <v>2.21</v>
      </c>
      <c r="I4118" s="447">
        <v>884.96</v>
      </c>
      <c r="J4118" s="460">
        <v>400</v>
      </c>
      <c r="K4118" s="448">
        <v>0.62</v>
      </c>
      <c r="L4118" s="448">
        <v>248</v>
      </c>
      <c r="M4118" s="448">
        <f t="shared" si="128"/>
        <v>-636.96</v>
      </c>
      <c r="N4118" s="448">
        <f t="shared" si="129"/>
        <v>-71.98</v>
      </c>
      <c r="O4118" s="461"/>
    </row>
    <row r="4119" s="419" customFormat="1" customHeight="1" spans="1:15">
      <c r="A4119" s="443" t="s">
        <v>8916</v>
      </c>
      <c r="B4119" s="444" t="s">
        <v>8917</v>
      </c>
      <c r="C4119" s="445"/>
      <c r="D4119" s="446" t="s">
        <v>3122</v>
      </c>
      <c r="E4119" s="446" t="s">
        <v>672</v>
      </c>
      <c r="F4119" s="446" t="s">
        <v>671</v>
      </c>
      <c r="G4119" s="447">
        <v>79</v>
      </c>
      <c r="H4119" s="448">
        <v>0.44</v>
      </c>
      <c r="I4119" s="447">
        <v>34.96</v>
      </c>
      <c r="J4119" s="460">
        <v>79</v>
      </c>
      <c r="K4119" s="448">
        <v>0.12</v>
      </c>
      <c r="L4119" s="448">
        <v>9.48</v>
      </c>
      <c r="M4119" s="448">
        <f t="shared" si="128"/>
        <v>-25.48</v>
      </c>
      <c r="N4119" s="448">
        <f t="shared" si="129"/>
        <v>-72.88</v>
      </c>
      <c r="O4119" s="461"/>
    </row>
    <row r="4120" s="419" customFormat="1" customHeight="1" spans="1:15">
      <c r="A4120" s="443" t="s">
        <v>8918</v>
      </c>
      <c r="B4120" s="444" t="s">
        <v>8919</v>
      </c>
      <c r="C4120" s="445"/>
      <c r="D4120" s="446" t="s">
        <v>677</v>
      </c>
      <c r="E4120" s="446" t="s">
        <v>168</v>
      </c>
      <c r="F4120" s="446" t="s">
        <v>671</v>
      </c>
      <c r="G4120" s="447">
        <v>1</v>
      </c>
      <c r="H4120" s="448">
        <v>81.41</v>
      </c>
      <c r="I4120" s="447">
        <v>81.41</v>
      </c>
      <c r="J4120" s="460">
        <v>1</v>
      </c>
      <c r="K4120" s="448">
        <v>9.48</v>
      </c>
      <c r="L4120" s="448">
        <v>9.48</v>
      </c>
      <c r="M4120" s="448">
        <f t="shared" si="128"/>
        <v>-71.93</v>
      </c>
      <c r="N4120" s="448">
        <f t="shared" si="129"/>
        <v>-88.36</v>
      </c>
      <c r="O4120" s="461"/>
    </row>
    <row r="4121" s="419" customFormat="1" customHeight="1" spans="1:15">
      <c r="A4121" s="443" t="s">
        <v>8920</v>
      </c>
      <c r="B4121" s="444" t="s">
        <v>8921</v>
      </c>
      <c r="C4121" s="445"/>
      <c r="D4121" s="446" t="s">
        <v>677</v>
      </c>
      <c r="E4121" s="446" t="s">
        <v>672</v>
      </c>
      <c r="F4121" s="446" t="s">
        <v>671</v>
      </c>
      <c r="G4121" s="447">
        <v>1</v>
      </c>
      <c r="H4121" s="448">
        <v>44.25</v>
      </c>
      <c r="I4121" s="447">
        <v>44.25</v>
      </c>
      <c r="J4121" s="460">
        <v>1</v>
      </c>
      <c r="K4121" s="448">
        <v>12.44</v>
      </c>
      <c r="L4121" s="448">
        <v>12.44</v>
      </c>
      <c r="M4121" s="448">
        <f t="shared" si="128"/>
        <v>-31.81</v>
      </c>
      <c r="N4121" s="448">
        <f t="shared" si="129"/>
        <v>-71.89</v>
      </c>
      <c r="O4121" s="461"/>
    </row>
    <row r="4122" s="419" customFormat="1" customHeight="1" spans="1:15">
      <c r="A4122" s="443" t="s">
        <v>8922</v>
      </c>
      <c r="B4122" s="444" t="s">
        <v>8923</v>
      </c>
      <c r="C4122" s="445"/>
      <c r="D4122" s="446" t="s">
        <v>8924</v>
      </c>
      <c r="E4122" s="446" t="s">
        <v>672</v>
      </c>
      <c r="F4122" s="446" t="s">
        <v>671</v>
      </c>
      <c r="G4122" s="447">
        <v>160</v>
      </c>
      <c r="H4122" s="448">
        <v>23</v>
      </c>
      <c r="I4122" s="447">
        <v>3680</v>
      </c>
      <c r="J4122" s="460">
        <v>160</v>
      </c>
      <c r="K4122" s="448">
        <v>6.46</v>
      </c>
      <c r="L4122" s="448">
        <v>1033.6</v>
      </c>
      <c r="M4122" s="448">
        <f t="shared" si="128"/>
        <v>-2646.4</v>
      </c>
      <c r="N4122" s="448">
        <f t="shared" si="129"/>
        <v>-71.91</v>
      </c>
      <c r="O4122" s="461"/>
    </row>
    <row r="4123" s="419" customFormat="1" customHeight="1" spans="1:15">
      <c r="A4123" s="443" t="s">
        <v>8925</v>
      </c>
      <c r="B4123" s="444" t="s">
        <v>8926</v>
      </c>
      <c r="C4123" s="445"/>
      <c r="D4123" s="446" t="s">
        <v>3075</v>
      </c>
      <c r="E4123" s="446" t="s">
        <v>672</v>
      </c>
      <c r="F4123" s="446" t="s">
        <v>671</v>
      </c>
      <c r="G4123" s="447">
        <v>11</v>
      </c>
      <c r="H4123" s="448">
        <v>1.84</v>
      </c>
      <c r="I4123" s="447">
        <v>20.21</v>
      </c>
      <c r="J4123" s="460">
        <v>11</v>
      </c>
      <c r="K4123" s="448">
        <v>0.52</v>
      </c>
      <c r="L4123" s="448">
        <v>5.72</v>
      </c>
      <c r="M4123" s="448">
        <f t="shared" si="128"/>
        <v>-14.49</v>
      </c>
      <c r="N4123" s="448">
        <f t="shared" si="129"/>
        <v>-71.7</v>
      </c>
      <c r="O4123" s="461"/>
    </row>
    <row r="4124" s="419" customFormat="1" customHeight="1" spans="1:15">
      <c r="A4124" s="443" t="s">
        <v>8927</v>
      </c>
      <c r="B4124" s="444" t="s">
        <v>8928</v>
      </c>
      <c r="C4124" s="445"/>
      <c r="D4124" s="446" t="s">
        <v>8924</v>
      </c>
      <c r="E4124" s="446" t="s">
        <v>168</v>
      </c>
      <c r="F4124" s="446" t="s">
        <v>671</v>
      </c>
      <c r="G4124" s="447">
        <v>3</v>
      </c>
      <c r="H4124" s="448">
        <v>10.62</v>
      </c>
      <c r="I4124" s="447">
        <v>31.86</v>
      </c>
      <c r="J4124" s="460">
        <v>3</v>
      </c>
      <c r="K4124" s="448">
        <v>1.24</v>
      </c>
      <c r="L4124" s="448">
        <v>3.72</v>
      </c>
      <c r="M4124" s="448">
        <f t="shared" si="128"/>
        <v>-28.14</v>
      </c>
      <c r="N4124" s="448">
        <f t="shared" si="129"/>
        <v>-88.32</v>
      </c>
      <c r="O4124" s="461"/>
    </row>
    <row r="4125" s="419" customFormat="1" customHeight="1" spans="1:15">
      <c r="A4125" s="443" t="s">
        <v>8929</v>
      </c>
      <c r="B4125" s="444" t="s">
        <v>8930</v>
      </c>
      <c r="C4125" s="445"/>
      <c r="D4125" s="446" t="s">
        <v>8893</v>
      </c>
      <c r="E4125" s="446" t="s">
        <v>672</v>
      </c>
      <c r="F4125" s="446" t="s">
        <v>671</v>
      </c>
      <c r="G4125" s="447">
        <v>186</v>
      </c>
      <c r="H4125" s="448">
        <v>2.57</v>
      </c>
      <c r="I4125" s="447">
        <v>477.12</v>
      </c>
      <c r="J4125" s="460">
        <v>186</v>
      </c>
      <c r="K4125" s="448">
        <v>0.72</v>
      </c>
      <c r="L4125" s="448">
        <v>133.92</v>
      </c>
      <c r="M4125" s="448">
        <f t="shared" si="128"/>
        <v>-343.2</v>
      </c>
      <c r="N4125" s="448">
        <f t="shared" si="129"/>
        <v>-71.93</v>
      </c>
      <c r="O4125" s="461"/>
    </row>
    <row r="4126" s="419" customFormat="1" customHeight="1" spans="1:15">
      <c r="A4126" s="443" t="s">
        <v>8931</v>
      </c>
      <c r="B4126" s="444" t="s">
        <v>8932</v>
      </c>
      <c r="C4126" s="445"/>
      <c r="D4126" s="446" t="s">
        <v>8893</v>
      </c>
      <c r="E4126" s="446" t="s">
        <v>672</v>
      </c>
      <c r="F4126" s="446" t="s">
        <v>671</v>
      </c>
      <c r="G4126" s="447">
        <v>3</v>
      </c>
      <c r="H4126" s="448">
        <v>112</v>
      </c>
      <c r="I4126" s="447">
        <v>336</v>
      </c>
      <c r="J4126" s="460">
        <v>3</v>
      </c>
      <c r="K4126" s="448">
        <v>31.48</v>
      </c>
      <c r="L4126" s="448">
        <v>94.44</v>
      </c>
      <c r="M4126" s="448">
        <f t="shared" si="128"/>
        <v>-241.56</v>
      </c>
      <c r="N4126" s="448">
        <f t="shared" si="129"/>
        <v>-71.89</v>
      </c>
      <c r="O4126" s="461"/>
    </row>
    <row r="4127" s="419" customFormat="1" customHeight="1" spans="1:15">
      <c r="A4127" s="443" t="s">
        <v>8933</v>
      </c>
      <c r="B4127" s="444" t="s">
        <v>8934</v>
      </c>
      <c r="C4127" s="445"/>
      <c r="D4127" s="446" t="s">
        <v>8893</v>
      </c>
      <c r="E4127" s="446" t="s">
        <v>672</v>
      </c>
      <c r="F4127" s="446" t="s">
        <v>671</v>
      </c>
      <c r="G4127" s="447">
        <v>2</v>
      </c>
      <c r="H4127" s="448">
        <v>216.82</v>
      </c>
      <c r="I4127" s="447">
        <v>433.63</v>
      </c>
      <c r="J4127" s="460">
        <v>2</v>
      </c>
      <c r="K4127" s="448">
        <v>60.94</v>
      </c>
      <c r="L4127" s="448">
        <v>121.88</v>
      </c>
      <c r="M4127" s="448">
        <f t="shared" si="128"/>
        <v>-311.75</v>
      </c>
      <c r="N4127" s="448">
        <f t="shared" si="129"/>
        <v>-71.89</v>
      </c>
      <c r="O4127" s="461"/>
    </row>
    <row r="4128" s="419" customFormat="1" customHeight="1" spans="1:15">
      <c r="A4128" s="443" t="s">
        <v>8935</v>
      </c>
      <c r="B4128" s="444" t="s">
        <v>8936</v>
      </c>
      <c r="C4128" s="445"/>
      <c r="D4128" s="446" t="s">
        <v>679</v>
      </c>
      <c r="E4128" s="446" t="s">
        <v>672</v>
      </c>
      <c r="F4128" s="446" t="s">
        <v>671</v>
      </c>
      <c r="G4128" s="447">
        <v>260</v>
      </c>
      <c r="H4128" s="448">
        <v>4.1</v>
      </c>
      <c r="I4128" s="447">
        <v>1066</v>
      </c>
      <c r="J4128" s="460">
        <v>260</v>
      </c>
      <c r="K4128" s="448">
        <v>1.15</v>
      </c>
      <c r="L4128" s="448">
        <v>299</v>
      </c>
      <c r="M4128" s="448">
        <f t="shared" si="128"/>
        <v>-767</v>
      </c>
      <c r="N4128" s="448">
        <f t="shared" si="129"/>
        <v>-71.95</v>
      </c>
      <c r="O4128" s="461"/>
    </row>
    <row r="4129" s="419" customFormat="1" customHeight="1" spans="1:15">
      <c r="A4129" s="443" t="s">
        <v>8937</v>
      </c>
      <c r="B4129" s="444" t="s">
        <v>8938</v>
      </c>
      <c r="C4129" s="445"/>
      <c r="D4129" s="446" t="s">
        <v>703</v>
      </c>
      <c r="E4129" s="446" t="s">
        <v>672</v>
      </c>
      <c r="F4129" s="446" t="s">
        <v>671</v>
      </c>
      <c r="G4129" s="447">
        <v>15</v>
      </c>
      <c r="H4129" s="448">
        <v>35</v>
      </c>
      <c r="I4129" s="447">
        <v>525</v>
      </c>
      <c r="J4129" s="460">
        <v>15</v>
      </c>
      <c r="K4129" s="448">
        <v>9.84</v>
      </c>
      <c r="L4129" s="448">
        <v>147.6</v>
      </c>
      <c r="M4129" s="448">
        <f t="shared" si="128"/>
        <v>-377.4</v>
      </c>
      <c r="N4129" s="448">
        <f t="shared" si="129"/>
        <v>-71.89</v>
      </c>
      <c r="O4129" s="461"/>
    </row>
    <row r="4130" s="419" customFormat="1" customHeight="1" spans="1:15">
      <c r="A4130" s="443" t="s">
        <v>8939</v>
      </c>
      <c r="B4130" s="444" t="s">
        <v>8940</v>
      </c>
      <c r="C4130" s="445"/>
      <c r="D4130" s="446" t="s">
        <v>8893</v>
      </c>
      <c r="E4130" s="446" t="s">
        <v>672</v>
      </c>
      <c r="F4130" s="446" t="s">
        <v>671</v>
      </c>
      <c r="G4130" s="447">
        <v>17</v>
      </c>
      <c r="H4130" s="448">
        <v>35.4</v>
      </c>
      <c r="I4130" s="447">
        <v>601.84</v>
      </c>
      <c r="J4130" s="460">
        <v>17</v>
      </c>
      <c r="K4130" s="448">
        <v>9.95</v>
      </c>
      <c r="L4130" s="448">
        <v>169.15</v>
      </c>
      <c r="M4130" s="448">
        <f t="shared" si="128"/>
        <v>-432.69</v>
      </c>
      <c r="N4130" s="448">
        <f t="shared" si="129"/>
        <v>-71.89</v>
      </c>
      <c r="O4130" s="461"/>
    </row>
    <row r="4131" s="419" customFormat="1" customHeight="1" spans="1:15">
      <c r="A4131" s="443" t="s">
        <v>8941</v>
      </c>
      <c r="B4131" s="444" t="s">
        <v>8942</v>
      </c>
      <c r="C4131" s="445"/>
      <c r="D4131" s="446" t="s">
        <v>3075</v>
      </c>
      <c r="E4131" s="446" t="s">
        <v>168</v>
      </c>
      <c r="F4131" s="446" t="s">
        <v>671</v>
      </c>
      <c r="G4131" s="447">
        <v>12</v>
      </c>
      <c r="H4131" s="448">
        <v>0.35</v>
      </c>
      <c r="I4131" s="447">
        <v>4.14</v>
      </c>
      <c r="J4131" s="460">
        <v>12</v>
      </c>
      <c r="K4131" s="448">
        <v>0.04</v>
      </c>
      <c r="L4131" s="448">
        <v>0.48</v>
      </c>
      <c r="M4131" s="448">
        <f t="shared" si="128"/>
        <v>-3.66</v>
      </c>
      <c r="N4131" s="448">
        <f t="shared" si="129"/>
        <v>-88.41</v>
      </c>
      <c r="O4131" s="461"/>
    </row>
    <row r="4132" s="419" customFormat="1" customHeight="1" spans="1:15">
      <c r="A4132" s="443" t="s">
        <v>8943</v>
      </c>
      <c r="B4132" s="444" t="s">
        <v>8944</v>
      </c>
      <c r="C4132" s="445"/>
      <c r="D4132" s="446" t="s">
        <v>679</v>
      </c>
      <c r="E4132" s="446" t="s">
        <v>672</v>
      </c>
      <c r="F4132" s="446" t="s">
        <v>671</v>
      </c>
      <c r="G4132" s="447">
        <v>12</v>
      </c>
      <c r="H4132" s="448">
        <v>11.49</v>
      </c>
      <c r="I4132" s="447">
        <v>137.91</v>
      </c>
      <c r="J4132" s="460">
        <v>12</v>
      </c>
      <c r="K4132" s="448">
        <v>3.23</v>
      </c>
      <c r="L4132" s="448">
        <v>38.76</v>
      </c>
      <c r="M4132" s="448">
        <f t="shared" si="128"/>
        <v>-99.15</v>
      </c>
      <c r="N4132" s="448">
        <f t="shared" si="129"/>
        <v>-71.89</v>
      </c>
      <c r="O4132" s="461"/>
    </row>
    <row r="4133" s="419" customFormat="1" customHeight="1" spans="1:15">
      <c r="A4133" s="443" t="s">
        <v>8945</v>
      </c>
      <c r="B4133" s="444" t="s">
        <v>8946</v>
      </c>
      <c r="C4133" s="445"/>
      <c r="D4133" s="446" t="s">
        <v>4542</v>
      </c>
      <c r="E4133" s="446" t="s">
        <v>672</v>
      </c>
      <c r="F4133" s="446" t="s">
        <v>671</v>
      </c>
      <c r="G4133" s="447">
        <v>15</v>
      </c>
      <c r="H4133" s="448">
        <v>107.96</v>
      </c>
      <c r="I4133" s="447">
        <v>1619.47</v>
      </c>
      <c r="J4133" s="460">
        <v>15</v>
      </c>
      <c r="K4133" s="448">
        <v>30.34</v>
      </c>
      <c r="L4133" s="448">
        <v>455.1</v>
      </c>
      <c r="M4133" s="448">
        <f t="shared" si="128"/>
        <v>-1164.37</v>
      </c>
      <c r="N4133" s="448">
        <f t="shared" si="129"/>
        <v>-71.9</v>
      </c>
      <c r="O4133" s="461"/>
    </row>
    <row r="4134" s="419" customFormat="1" customHeight="1" spans="1:15">
      <c r="A4134" s="443" t="s">
        <v>8947</v>
      </c>
      <c r="B4134" s="444" t="s">
        <v>8948</v>
      </c>
      <c r="C4134" s="445"/>
      <c r="D4134" s="446" t="s">
        <v>4542</v>
      </c>
      <c r="E4134" s="446" t="s">
        <v>168</v>
      </c>
      <c r="F4134" s="446" t="s">
        <v>671</v>
      </c>
      <c r="G4134" s="447">
        <v>6</v>
      </c>
      <c r="H4134" s="448">
        <v>0.78</v>
      </c>
      <c r="I4134" s="447">
        <v>4.68</v>
      </c>
      <c r="J4134" s="460">
        <v>6</v>
      </c>
      <c r="K4134" s="448">
        <v>0.09</v>
      </c>
      <c r="L4134" s="448">
        <v>0.54</v>
      </c>
      <c r="M4134" s="448">
        <f t="shared" si="128"/>
        <v>-4.14</v>
      </c>
      <c r="N4134" s="448">
        <f t="shared" si="129"/>
        <v>-88.46</v>
      </c>
      <c r="O4134" s="461"/>
    </row>
    <row r="4135" s="419" customFormat="1" customHeight="1" spans="1:15">
      <c r="A4135" s="443" t="s">
        <v>8949</v>
      </c>
      <c r="B4135" s="444" t="s">
        <v>8950</v>
      </c>
      <c r="C4135" s="445"/>
      <c r="D4135" s="446" t="s">
        <v>698</v>
      </c>
      <c r="E4135" s="446" t="s">
        <v>168</v>
      </c>
      <c r="F4135" s="446" t="s">
        <v>671</v>
      </c>
      <c r="G4135" s="447">
        <v>1</v>
      </c>
      <c r="H4135" s="448">
        <v>17521.37</v>
      </c>
      <c r="I4135" s="447">
        <v>17521.37</v>
      </c>
      <c r="J4135" s="460">
        <v>1</v>
      </c>
      <c r="K4135" s="448">
        <v>2039.49</v>
      </c>
      <c r="L4135" s="448">
        <v>2039.49</v>
      </c>
      <c r="M4135" s="448">
        <f t="shared" si="128"/>
        <v>-15481.88</v>
      </c>
      <c r="N4135" s="448">
        <f t="shared" si="129"/>
        <v>-88.36</v>
      </c>
      <c r="O4135" s="461"/>
    </row>
    <row r="4136" s="419" customFormat="1" customHeight="1" spans="1:15">
      <c r="A4136" s="443" t="s">
        <v>8951</v>
      </c>
      <c r="B4136" s="444" t="s">
        <v>8952</v>
      </c>
      <c r="C4136" s="445"/>
      <c r="D4136" s="446" t="s">
        <v>8953</v>
      </c>
      <c r="E4136" s="446" t="s">
        <v>168</v>
      </c>
      <c r="F4136" s="446" t="s">
        <v>671</v>
      </c>
      <c r="G4136" s="447">
        <v>6</v>
      </c>
      <c r="H4136" s="448">
        <v>63.91</v>
      </c>
      <c r="I4136" s="447">
        <v>383.43</v>
      </c>
      <c r="J4136" s="460">
        <v>6</v>
      </c>
      <c r="K4136" s="448">
        <v>7.44</v>
      </c>
      <c r="L4136" s="448">
        <v>44.64</v>
      </c>
      <c r="M4136" s="448">
        <f t="shared" si="128"/>
        <v>-338.79</v>
      </c>
      <c r="N4136" s="448">
        <f t="shared" si="129"/>
        <v>-88.36</v>
      </c>
      <c r="O4136" s="461"/>
    </row>
    <row r="4137" s="419" customFormat="1" customHeight="1" spans="1:15">
      <c r="A4137" s="443" t="s">
        <v>8954</v>
      </c>
      <c r="B4137" s="444" t="s">
        <v>8955</v>
      </c>
      <c r="C4137" s="445"/>
      <c r="D4137" s="446" t="s">
        <v>684</v>
      </c>
      <c r="E4137" s="446" t="s">
        <v>168</v>
      </c>
      <c r="F4137" s="446" t="s">
        <v>671</v>
      </c>
      <c r="G4137" s="447">
        <v>2</v>
      </c>
      <c r="H4137" s="448">
        <v>829.06</v>
      </c>
      <c r="I4137" s="447">
        <v>1658.12</v>
      </c>
      <c r="J4137" s="460">
        <v>2</v>
      </c>
      <c r="K4137" s="448">
        <v>96.5</v>
      </c>
      <c r="L4137" s="448">
        <v>193</v>
      </c>
      <c r="M4137" s="448">
        <f t="shared" si="128"/>
        <v>-1465.12</v>
      </c>
      <c r="N4137" s="448">
        <f t="shared" si="129"/>
        <v>-88.36</v>
      </c>
      <c r="O4137" s="461"/>
    </row>
    <row r="4138" s="419" customFormat="1" customHeight="1" spans="1:15">
      <c r="A4138" s="443" t="s">
        <v>8956</v>
      </c>
      <c r="B4138" s="444" t="s">
        <v>8957</v>
      </c>
      <c r="C4138" s="445"/>
      <c r="D4138" s="446" t="s">
        <v>698</v>
      </c>
      <c r="E4138" s="446" t="s">
        <v>672</v>
      </c>
      <c r="F4138" s="446" t="s">
        <v>671</v>
      </c>
      <c r="G4138" s="447">
        <v>2</v>
      </c>
      <c r="H4138" s="448">
        <v>3097.35</v>
      </c>
      <c r="I4138" s="447">
        <v>6194.69</v>
      </c>
      <c r="J4138" s="460">
        <v>2</v>
      </c>
      <c r="K4138" s="448">
        <v>870.54</v>
      </c>
      <c r="L4138" s="448">
        <v>1741.08</v>
      </c>
      <c r="M4138" s="448">
        <f t="shared" si="128"/>
        <v>-4453.61</v>
      </c>
      <c r="N4138" s="448">
        <f t="shared" si="129"/>
        <v>-71.89</v>
      </c>
      <c r="O4138" s="461"/>
    </row>
    <row r="4139" s="419" customFormat="1" customHeight="1" spans="1:15">
      <c r="A4139" s="443" t="s">
        <v>8958</v>
      </c>
      <c r="B4139" s="444" t="s">
        <v>8959</v>
      </c>
      <c r="C4139" s="445"/>
      <c r="D4139" s="446" t="s">
        <v>698</v>
      </c>
      <c r="E4139" s="446" t="s">
        <v>168</v>
      </c>
      <c r="F4139" s="446" t="s">
        <v>671</v>
      </c>
      <c r="G4139" s="447">
        <v>1</v>
      </c>
      <c r="H4139" s="448">
        <v>2068.37</v>
      </c>
      <c r="I4139" s="447">
        <v>2068.37</v>
      </c>
      <c r="J4139" s="460">
        <v>1</v>
      </c>
      <c r="K4139" s="448">
        <v>240.76</v>
      </c>
      <c r="L4139" s="448">
        <v>240.76</v>
      </c>
      <c r="M4139" s="448">
        <f t="shared" si="128"/>
        <v>-1827.61</v>
      </c>
      <c r="N4139" s="448">
        <f t="shared" si="129"/>
        <v>-88.36</v>
      </c>
      <c r="O4139" s="461"/>
    </row>
    <row r="4140" s="419" customFormat="1" customHeight="1" spans="1:15">
      <c r="A4140" s="443" t="s">
        <v>8960</v>
      </c>
      <c r="B4140" s="444" t="s">
        <v>8961</v>
      </c>
      <c r="C4140" s="445"/>
      <c r="D4140" s="446" t="s">
        <v>679</v>
      </c>
      <c r="E4140" s="446" t="s">
        <v>168</v>
      </c>
      <c r="F4140" s="446" t="s">
        <v>671</v>
      </c>
      <c r="G4140" s="447">
        <v>2</v>
      </c>
      <c r="H4140" s="448">
        <v>4767.52</v>
      </c>
      <c r="I4140" s="447">
        <v>9535.04</v>
      </c>
      <c r="J4140" s="460">
        <v>2</v>
      </c>
      <c r="K4140" s="448">
        <v>554.94</v>
      </c>
      <c r="L4140" s="448">
        <v>1109.88</v>
      </c>
      <c r="M4140" s="448">
        <f t="shared" si="128"/>
        <v>-8425.16</v>
      </c>
      <c r="N4140" s="448">
        <f t="shared" si="129"/>
        <v>-88.36</v>
      </c>
      <c r="O4140" s="461"/>
    </row>
    <row r="4141" s="419" customFormat="1" customHeight="1" spans="1:15">
      <c r="A4141" s="443" t="s">
        <v>8962</v>
      </c>
      <c r="B4141" s="444" t="s">
        <v>8963</v>
      </c>
      <c r="C4141" s="445"/>
      <c r="D4141" s="446" t="s">
        <v>698</v>
      </c>
      <c r="E4141" s="446" t="s">
        <v>168</v>
      </c>
      <c r="F4141" s="446" t="s">
        <v>671</v>
      </c>
      <c r="G4141" s="447">
        <v>1</v>
      </c>
      <c r="H4141" s="448">
        <v>2652.99</v>
      </c>
      <c r="I4141" s="447">
        <v>2652.99</v>
      </c>
      <c r="J4141" s="460">
        <v>1</v>
      </c>
      <c r="K4141" s="448">
        <v>308.81</v>
      </c>
      <c r="L4141" s="448">
        <v>308.81</v>
      </c>
      <c r="M4141" s="448">
        <f t="shared" si="128"/>
        <v>-2344.18</v>
      </c>
      <c r="N4141" s="448">
        <f t="shared" si="129"/>
        <v>-88.36</v>
      </c>
      <c r="O4141" s="461"/>
    </row>
    <row r="4142" s="419" customFormat="1" customHeight="1" spans="1:15">
      <c r="A4142" s="443" t="s">
        <v>8964</v>
      </c>
      <c r="B4142" s="444" t="s">
        <v>8965</v>
      </c>
      <c r="C4142" s="445"/>
      <c r="D4142" s="446" t="s">
        <v>8966</v>
      </c>
      <c r="E4142" s="446" t="s">
        <v>672</v>
      </c>
      <c r="F4142" s="446" t="s">
        <v>671</v>
      </c>
      <c r="G4142" s="447">
        <v>48.76</v>
      </c>
      <c r="H4142" s="448">
        <v>80.44</v>
      </c>
      <c r="I4142" s="447">
        <v>3922.46</v>
      </c>
      <c r="J4142" s="460">
        <v>48.76</v>
      </c>
      <c r="K4142" s="448">
        <v>22.61</v>
      </c>
      <c r="L4142" s="448">
        <v>1102.46</v>
      </c>
      <c r="M4142" s="448">
        <f t="shared" si="128"/>
        <v>-2820</v>
      </c>
      <c r="N4142" s="448">
        <f t="shared" si="129"/>
        <v>-71.89</v>
      </c>
      <c r="O4142" s="461"/>
    </row>
    <row r="4143" s="419" customFormat="1" customHeight="1" spans="1:15">
      <c r="A4143" s="443" t="s">
        <v>8967</v>
      </c>
      <c r="B4143" s="444" t="s">
        <v>8968</v>
      </c>
      <c r="C4143" s="445"/>
      <c r="D4143" s="446" t="s">
        <v>4036</v>
      </c>
      <c r="E4143" s="446" t="s">
        <v>672</v>
      </c>
      <c r="F4143" s="446" t="s">
        <v>671</v>
      </c>
      <c r="G4143" s="447">
        <v>100</v>
      </c>
      <c r="H4143" s="448">
        <v>1.27</v>
      </c>
      <c r="I4143" s="447">
        <v>127.43</v>
      </c>
      <c r="J4143" s="460">
        <v>100</v>
      </c>
      <c r="K4143" s="448">
        <v>0.36</v>
      </c>
      <c r="L4143" s="448">
        <v>36</v>
      </c>
      <c r="M4143" s="448">
        <f t="shared" si="128"/>
        <v>-91.43</v>
      </c>
      <c r="N4143" s="448">
        <f t="shared" si="129"/>
        <v>-71.75</v>
      </c>
      <c r="O4143" s="461"/>
    </row>
    <row r="4144" s="419" customFormat="1" customHeight="1" spans="1:15">
      <c r="A4144" s="443" t="s">
        <v>8969</v>
      </c>
      <c r="B4144" s="444" t="s">
        <v>8970</v>
      </c>
      <c r="C4144" s="445"/>
      <c r="D4144" s="446" t="s">
        <v>8971</v>
      </c>
      <c r="E4144" s="446" t="s">
        <v>168</v>
      </c>
      <c r="F4144" s="446" t="s">
        <v>671</v>
      </c>
      <c r="G4144" s="447">
        <v>10</v>
      </c>
      <c r="H4144" s="448">
        <v>107.96</v>
      </c>
      <c r="I4144" s="447">
        <v>1079.64</v>
      </c>
      <c r="J4144" s="460">
        <v>10</v>
      </c>
      <c r="K4144" s="448">
        <v>12.57</v>
      </c>
      <c r="L4144" s="448">
        <v>125.7</v>
      </c>
      <c r="M4144" s="448">
        <f t="shared" si="128"/>
        <v>-953.94</v>
      </c>
      <c r="N4144" s="448">
        <f t="shared" si="129"/>
        <v>-88.36</v>
      </c>
      <c r="O4144" s="461"/>
    </row>
    <row r="4145" s="419" customFormat="1" customHeight="1" spans="1:15">
      <c r="A4145" s="443" t="s">
        <v>8972</v>
      </c>
      <c r="B4145" s="444" t="s">
        <v>8973</v>
      </c>
      <c r="C4145" s="445"/>
      <c r="D4145" s="446" t="s">
        <v>2996</v>
      </c>
      <c r="E4145" s="446" t="s">
        <v>672</v>
      </c>
      <c r="F4145" s="446" t="s">
        <v>671</v>
      </c>
      <c r="G4145" s="447">
        <v>280</v>
      </c>
      <c r="H4145" s="448">
        <v>10.27</v>
      </c>
      <c r="I4145" s="447">
        <v>2874.34</v>
      </c>
      <c r="J4145" s="460">
        <v>280</v>
      </c>
      <c r="K4145" s="448">
        <v>2.89</v>
      </c>
      <c r="L4145" s="448">
        <v>809.2</v>
      </c>
      <c r="M4145" s="448">
        <f t="shared" si="128"/>
        <v>-2065.14</v>
      </c>
      <c r="N4145" s="448">
        <f t="shared" si="129"/>
        <v>-71.85</v>
      </c>
      <c r="O4145" s="461"/>
    </row>
    <row r="4146" s="419" customFormat="1" customHeight="1" spans="1:15">
      <c r="A4146" s="443" t="s">
        <v>8974</v>
      </c>
      <c r="B4146" s="444" t="s">
        <v>8975</v>
      </c>
      <c r="C4146" s="445"/>
      <c r="D4146" s="446" t="s">
        <v>4473</v>
      </c>
      <c r="E4146" s="446" t="s">
        <v>672</v>
      </c>
      <c r="F4146" s="446" t="s">
        <v>671</v>
      </c>
      <c r="G4146" s="447">
        <v>0.58</v>
      </c>
      <c r="H4146" s="448">
        <v>6194.67</v>
      </c>
      <c r="I4146" s="447">
        <v>3592.91</v>
      </c>
      <c r="J4146" s="460">
        <v>0.58</v>
      </c>
      <c r="K4146" s="448">
        <v>1741.07</v>
      </c>
      <c r="L4146" s="448">
        <v>1009.82</v>
      </c>
      <c r="M4146" s="448">
        <f t="shared" si="128"/>
        <v>-2583.09</v>
      </c>
      <c r="N4146" s="448">
        <f t="shared" si="129"/>
        <v>-71.89</v>
      </c>
      <c r="O4146" s="461"/>
    </row>
    <row r="4147" s="419" customFormat="1" customHeight="1" spans="1:15">
      <c r="A4147" s="443" t="s">
        <v>8976</v>
      </c>
      <c r="B4147" s="444" t="s">
        <v>8977</v>
      </c>
      <c r="C4147" s="445"/>
      <c r="D4147" s="446" t="s">
        <v>3127</v>
      </c>
      <c r="E4147" s="446" t="s">
        <v>168</v>
      </c>
      <c r="F4147" s="446" t="s">
        <v>671</v>
      </c>
      <c r="G4147" s="447">
        <v>1</v>
      </c>
      <c r="H4147" s="448">
        <v>444.44</v>
      </c>
      <c r="I4147" s="447">
        <v>444.44</v>
      </c>
      <c r="J4147" s="460">
        <v>1</v>
      </c>
      <c r="K4147" s="448">
        <v>51.73</v>
      </c>
      <c r="L4147" s="448">
        <v>51.73</v>
      </c>
      <c r="M4147" s="448">
        <f t="shared" si="128"/>
        <v>-392.71</v>
      </c>
      <c r="N4147" s="448">
        <f t="shared" si="129"/>
        <v>-88.36</v>
      </c>
      <c r="O4147" s="461"/>
    </row>
    <row r="4148" s="419" customFormat="1" customHeight="1" spans="1:15">
      <c r="A4148" s="443" t="s">
        <v>8978</v>
      </c>
      <c r="B4148" s="444" t="s">
        <v>8979</v>
      </c>
      <c r="C4148" s="445"/>
      <c r="D4148" s="446" t="s">
        <v>679</v>
      </c>
      <c r="E4148" s="446" t="s">
        <v>168</v>
      </c>
      <c r="F4148" s="446" t="s">
        <v>671</v>
      </c>
      <c r="G4148" s="447">
        <v>3</v>
      </c>
      <c r="H4148" s="448">
        <v>38.03</v>
      </c>
      <c r="I4148" s="447">
        <v>114.1</v>
      </c>
      <c r="J4148" s="460">
        <v>3</v>
      </c>
      <c r="K4148" s="448">
        <v>4.43</v>
      </c>
      <c r="L4148" s="448">
        <v>13.29</v>
      </c>
      <c r="M4148" s="448">
        <f t="shared" si="128"/>
        <v>-100.81</v>
      </c>
      <c r="N4148" s="448">
        <f t="shared" si="129"/>
        <v>-88.35</v>
      </c>
      <c r="O4148" s="461"/>
    </row>
    <row r="4149" s="419" customFormat="1" customHeight="1" spans="1:15">
      <c r="A4149" s="443" t="s">
        <v>8980</v>
      </c>
      <c r="B4149" s="444" t="s">
        <v>8981</v>
      </c>
      <c r="C4149" s="445"/>
      <c r="D4149" s="446" t="s">
        <v>679</v>
      </c>
      <c r="E4149" s="446" t="s">
        <v>168</v>
      </c>
      <c r="F4149" s="446" t="s">
        <v>671</v>
      </c>
      <c r="G4149" s="447">
        <v>3</v>
      </c>
      <c r="H4149" s="448">
        <v>38.03</v>
      </c>
      <c r="I4149" s="447">
        <v>114.1</v>
      </c>
      <c r="J4149" s="460">
        <v>3</v>
      </c>
      <c r="K4149" s="448">
        <v>4.43</v>
      </c>
      <c r="L4149" s="448">
        <v>13.29</v>
      </c>
      <c r="M4149" s="448">
        <f t="shared" si="128"/>
        <v>-100.81</v>
      </c>
      <c r="N4149" s="448">
        <f t="shared" si="129"/>
        <v>-88.35</v>
      </c>
      <c r="O4149" s="461"/>
    </row>
    <row r="4150" s="419" customFormat="1" customHeight="1" spans="1:15">
      <c r="A4150" s="443" t="s">
        <v>8982</v>
      </c>
      <c r="B4150" s="444" t="s">
        <v>8983</v>
      </c>
      <c r="C4150" s="445"/>
      <c r="D4150" s="446" t="s">
        <v>679</v>
      </c>
      <c r="E4150" s="446" t="s">
        <v>168</v>
      </c>
      <c r="F4150" s="446" t="s">
        <v>671</v>
      </c>
      <c r="G4150" s="447">
        <v>2</v>
      </c>
      <c r="H4150" s="448">
        <v>106.84</v>
      </c>
      <c r="I4150" s="447">
        <v>213.68</v>
      </c>
      <c r="J4150" s="460">
        <v>2</v>
      </c>
      <c r="K4150" s="448">
        <v>12.44</v>
      </c>
      <c r="L4150" s="448">
        <v>24.88</v>
      </c>
      <c r="M4150" s="448">
        <f t="shared" si="128"/>
        <v>-188.8</v>
      </c>
      <c r="N4150" s="448">
        <f t="shared" si="129"/>
        <v>-88.36</v>
      </c>
      <c r="O4150" s="461"/>
    </row>
    <row r="4151" s="419" customFormat="1" customHeight="1" spans="1:15">
      <c r="A4151" s="443" t="s">
        <v>8984</v>
      </c>
      <c r="B4151" s="444" t="s">
        <v>8985</v>
      </c>
      <c r="C4151" s="445"/>
      <c r="D4151" s="446" t="s">
        <v>679</v>
      </c>
      <c r="E4151" s="446" t="s">
        <v>168</v>
      </c>
      <c r="F4151" s="446" t="s">
        <v>671</v>
      </c>
      <c r="G4151" s="447">
        <v>1</v>
      </c>
      <c r="H4151" s="448">
        <v>26.49</v>
      </c>
      <c r="I4151" s="447">
        <v>26.49</v>
      </c>
      <c r="J4151" s="460">
        <v>1</v>
      </c>
      <c r="K4151" s="448">
        <v>3.08</v>
      </c>
      <c r="L4151" s="448">
        <v>3.08</v>
      </c>
      <c r="M4151" s="448">
        <f t="shared" si="128"/>
        <v>-23.41</v>
      </c>
      <c r="N4151" s="448">
        <f t="shared" si="129"/>
        <v>-88.37</v>
      </c>
      <c r="O4151" s="461"/>
    </row>
    <row r="4152" s="419" customFormat="1" customHeight="1" spans="1:15">
      <c r="A4152" s="443" t="s">
        <v>8986</v>
      </c>
      <c r="B4152" s="444" t="s">
        <v>8987</v>
      </c>
      <c r="C4152" s="445"/>
      <c r="D4152" s="446" t="s">
        <v>679</v>
      </c>
      <c r="E4152" s="446" t="s">
        <v>168</v>
      </c>
      <c r="F4152" s="446" t="s">
        <v>671</v>
      </c>
      <c r="G4152" s="447">
        <v>5</v>
      </c>
      <c r="H4152" s="448">
        <v>15.49</v>
      </c>
      <c r="I4152" s="447">
        <v>77.46</v>
      </c>
      <c r="J4152" s="460">
        <v>5</v>
      </c>
      <c r="K4152" s="448">
        <v>1.8</v>
      </c>
      <c r="L4152" s="448">
        <v>9</v>
      </c>
      <c r="M4152" s="448">
        <f t="shared" si="128"/>
        <v>-68.46</v>
      </c>
      <c r="N4152" s="448">
        <f t="shared" si="129"/>
        <v>-88.38</v>
      </c>
      <c r="O4152" s="461"/>
    </row>
    <row r="4153" s="419" customFormat="1" customHeight="1" spans="1:15">
      <c r="A4153" s="443" t="s">
        <v>8988</v>
      </c>
      <c r="B4153" s="444" t="s">
        <v>8989</v>
      </c>
      <c r="C4153" s="445"/>
      <c r="D4153" s="446" t="s">
        <v>679</v>
      </c>
      <c r="E4153" s="446" t="s">
        <v>672</v>
      </c>
      <c r="F4153" s="446" t="s">
        <v>671</v>
      </c>
      <c r="G4153" s="447">
        <v>1</v>
      </c>
      <c r="H4153" s="448">
        <v>8.85</v>
      </c>
      <c r="I4153" s="447">
        <v>8.85</v>
      </c>
      <c r="J4153" s="460">
        <v>1</v>
      </c>
      <c r="K4153" s="448">
        <v>2.49</v>
      </c>
      <c r="L4153" s="448">
        <v>2.49</v>
      </c>
      <c r="M4153" s="448">
        <f t="shared" si="128"/>
        <v>-6.36</v>
      </c>
      <c r="N4153" s="448">
        <f t="shared" si="129"/>
        <v>-71.86</v>
      </c>
      <c r="O4153" s="461"/>
    </row>
    <row r="4154" s="419" customFormat="1" customHeight="1" spans="1:15">
      <c r="A4154" s="443" t="s">
        <v>8990</v>
      </c>
      <c r="B4154" s="444" t="s">
        <v>8991</v>
      </c>
      <c r="C4154" s="445"/>
      <c r="D4154" s="446" t="s">
        <v>679</v>
      </c>
      <c r="E4154" s="446" t="s">
        <v>672</v>
      </c>
      <c r="F4154" s="446" t="s">
        <v>671</v>
      </c>
      <c r="G4154" s="447">
        <v>1</v>
      </c>
      <c r="H4154" s="448">
        <v>17.7</v>
      </c>
      <c r="I4154" s="447">
        <v>17.7</v>
      </c>
      <c r="J4154" s="460">
        <v>1</v>
      </c>
      <c r="K4154" s="448">
        <v>4.97</v>
      </c>
      <c r="L4154" s="448">
        <v>4.97</v>
      </c>
      <c r="M4154" s="448">
        <f t="shared" si="128"/>
        <v>-12.73</v>
      </c>
      <c r="N4154" s="448">
        <f t="shared" si="129"/>
        <v>-71.92</v>
      </c>
      <c r="O4154" s="461"/>
    </row>
    <row r="4155" s="419" customFormat="1" customHeight="1" spans="1:15">
      <c r="A4155" s="443" t="s">
        <v>8992</v>
      </c>
      <c r="B4155" s="444" t="s">
        <v>8993</v>
      </c>
      <c r="C4155" s="445"/>
      <c r="D4155" s="446" t="s">
        <v>679</v>
      </c>
      <c r="E4155" s="446" t="s">
        <v>672</v>
      </c>
      <c r="F4155" s="446" t="s">
        <v>671</v>
      </c>
      <c r="G4155" s="447">
        <v>1</v>
      </c>
      <c r="H4155" s="448">
        <v>33.63</v>
      </c>
      <c r="I4155" s="447">
        <v>33.63</v>
      </c>
      <c r="J4155" s="460">
        <v>1</v>
      </c>
      <c r="K4155" s="448">
        <v>9.45</v>
      </c>
      <c r="L4155" s="448">
        <v>9.45</v>
      </c>
      <c r="M4155" s="448">
        <f t="shared" si="128"/>
        <v>-24.18</v>
      </c>
      <c r="N4155" s="448">
        <f t="shared" si="129"/>
        <v>-71.9</v>
      </c>
      <c r="O4155" s="461"/>
    </row>
    <row r="4156" s="419" customFormat="1" customHeight="1" spans="1:15">
      <c r="A4156" s="443" t="s">
        <v>8994</v>
      </c>
      <c r="B4156" s="444" t="s">
        <v>8995</v>
      </c>
      <c r="C4156" s="445"/>
      <c r="D4156" s="446" t="s">
        <v>679</v>
      </c>
      <c r="E4156" s="446" t="s">
        <v>672</v>
      </c>
      <c r="F4156" s="446" t="s">
        <v>671</v>
      </c>
      <c r="G4156" s="447">
        <v>1</v>
      </c>
      <c r="H4156" s="448">
        <v>7.96</v>
      </c>
      <c r="I4156" s="447">
        <v>7.96</v>
      </c>
      <c r="J4156" s="460">
        <v>1</v>
      </c>
      <c r="K4156" s="448">
        <v>2.24</v>
      </c>
      <c r="L4156" s="448">
        <v>2.24</v>
      </c>
      <c r="M4156" s="448">
        <f t="shared" si="128"/>
        <v>-5.72</v>
      </c>
      <c r="N4156" s="448">
        <f t="shared" si="129"/>
        <v>-71.86</v>
      </c>
      <c r="O4156" s="461"/>
    </row>
    <row r="4157" s="419" customFormat="1" customHeight="1" spans="1:15">
      <c r="A4157" s="443" t="s">
        <v>8996</v>
      </c>
      <c r="B4157" s="444" t="s">
        <v>8997</v>
      </c>
      <c r="C4157" s="445"/>
      <c r="D4157" s="446" t="s">
        <v>703</v>
      </c>
      <c r="E4157" s="446" t="s">
        <v>168</v>
      </c>
      <c r="F4157" s="446" t="s">
        <v>671</v>
      </c>
      <c r="G4157" s="447">
        <v>1</v>
      </c>
      <c r="H4157" s="448">
        <v>324.76</v>
      </c>
      <c r="I4157" s="447">
        <v>324.76</v>
      </c>
      <c r="J4157" s="460">
        <v>1</v>
      </c>
      <c r="K4157" s="448">
        <v>37.8</v>
      </c>
      <c r="L4157" s="448">
        <v>37.8</v>
      </c>
      <c r="M4157" s="448">
        <f t="shared" si="128"/>
        <v>-286.96</v>
      </c>
      <c r="N4157" s="448">
        <f t="shared" si="129"/>
        <v>-88.36</v>
      </c>
      <c r="O4157" s="461"/>
    </row>
    <row r="4158" s="419" customFormat="1" customHeight="1" spans="1:15">
      <c r="A4158" s="443" t="s">
        <v>8998</v>
      </c>
      <c r="B4158" s="444" t="s">
        <v>8999</v>
      </c>
      <c r="C4158" s="445"/>
      <c r="D4158" s="446" t="s">
        <v>698</v>
      </c>
      <c r="E4158" s="446" t="s">
        <v>168</v>
      </c>
      <c r="F4158" s="446" t="s">
        <v>671</v>
      </c>
      <c r="G4158" s="447">
        <v>1</v>
      </c>
      <c r="H4158" s="448">
        <v>2671.79</v>
      </c>
      <c r="I4158" s="447">
        <v>2671.79</v>
      </c>
      <c r="J4158" s="460">
        <v>1</v>
      </c>
      <c r="K4158" s="448">
        <v>311</v>
      </c>
      <c r="L4158" s="448">
        <v>311</v>
      </c>
      <c r="M4158" s="448">
        <f t="shared" si="128"/>
        <v>-2360.79</v>
      </c>
      <c r="N4158" s="448">
        <f t="shared" si="129"/>
        <v>-88.36</v>
      </c>
      <c r="O4158" s="461"/>
    </row>
    <row r="4159" s="419" customFormat="1" customHeight="1" spans="1:15">
      <c r="A4159" s="443" t="s">
        <v>9000</v>
      </c>
      <c r="B4159" s="444" t="s">
        <v>9001</v>
      </c>
      <c r="C4159" s="445"/>
      <c r="D4159" s="446" t="s">
        <v>695</v>
      </c>
      <c r="E4159" s="446" t="s">
        <v>672</v>
      </c>
      <c r="F4159" s="446" t="s">
        <v>671</v>
      </c>
      <c r="G4159" s="447">
        <v>3</v>
      </c>
      <c r="H4159" s="448">
        <v>6.7</v>
      </c>
      <c r="I4159" s="447">
        <v>20.1</v>
      </c>
      <c r="J4159" s="460">
        <v>3</v>
      </c>
      <c r="K4159" s="448">
        <v>1.88</v>
      </c>
      <c r="L4159" s="448">
        <v>5.64</v>
      </c>
      <c r="M4159" s="448">
        <f t="shared" si="128"/>
        <v>-14.46</v>
      </c>
      <c r="N4159" s="448">
        <f t="shared" si="129"/>
        <v>-71.94</v>
      </c>
      <c r="O4159" s="461"/>
    </row>
    <row r="4160" s="419" customFormat="1" customHeight="1" spans="1:15">
      <c r="A4160" s="443" t="s">
        <v>9002</v>
      </c>
      <c r="B4160" s="444" t="s">
        <v>9003</v>
      </c>
      <c r="C4160" s="445"/>
      <c r="D4160" s="446" t="s">
        <v>695</v>
      </c>
      <c r="E4160" s="446" t="s">
        <v>142</v>
      </c>
      <c r="F4160" s="446" t="s">
        <v>671</v>
      </c>
      <c r="G4160" s="447">
        <v>5</v>
      </c>
      <c r="H4160" s="448">
        <v>29.91</v>
      </c>
      <c r="I4160" s="447">
        <v>149.55</v>
      </c>
      <c r="J4160" s="460">
        <v>5</v>
      </c>
      <c r="K4160" s="448">
        <v>5.24</v>
      </c>
      <c r="L4160" s="448">
        <v>26.2</v>
      </c>
      <c r="M4160" s="448">
        <f t="shared" si="128"/>
        <v>-123.35</v>
      </c>
      <c r="N4160" s="448">
        <f t="shared" si="129"/>
        <v>-82.48</v>
      </c>
      <c r="O4160" s="461"/>
    </row>
    <row r="4161" s="419" customFormat="1" customHeight="1" spans="1:15">
      <c r="A4161" s="443" t="s">
        <v>9004</v>
      </c>
      <c r="B4161" s="444" t="s">
        <v>9005</v>
      </c>
      <c r="C4161" s="445"/>
      <c r="D4161" s="446" t="s">
        <v>695</v>
      </c>
      <c r="E4161" s="446" t="s">
        <v>142</v>
      </c>
      <c r="F4161" s="446" t="s">
        <v>671</v>
      </c>
      <c r="G4161" s="447">
        <v>1</v>
      </c>
      <c r="H4161" s="448">
        <v>28.71</v>
      </c>
      <c r="I4161" s="447">
        <v>28.71</v>
      </c>
      <c r="J4161" s="460">
        <v>1</v>
      </c>
      <c r="K4161" s="448">
        <v>5.03</v>
      </c>
      <c r="L4161" s="448">
        <v>5.03</v>
      </c>
      <c r="M4161" s="448">
        <f t="shared" si="128"/>
        <v>-23.68</v>
      </c>
      <c r="N4161" s="448">
        <f t="shared" si="129"/>
        <v>-82.48</v>
      </c>
      <c r="O4161" s="461"/>
    </row>
    <row r="4162" s="419" customFormat="1" customHeight="1" spans="1:15">
      <c r="A4162" s="443" t="s">
        <v>9006</v>
      </c>
      <c r="B4162" s="444" t="s">
        <v>9007</v>
      </c>
      <c r="C4162" s="445"/>
      <c r="D4162" s="446" t="s">
        <v>695</v>
      </c>
      <c r="E4162" s="446" t="s">
        <v>142</v>
      </c>
      <c r="F4162" s="446" t="s">
        <v>671</v>
      </c>
      <c r="G4162" s="447">
        <v>2</v>
      </c>
      <c r="H4162" s="448">
        <v>9.83</v>
      </c>
      <c r="I4162" s="447">
        <v>19.66</v>
      </c>
      <c r="J4162" s="460">
        <v>2</v>
      </c>
      <c r="K4162" s="448">
        <v>1.72</v>
      </c>
      <c r="L4162" s="448">
        <v>3.44</v>
      </c>
      <c r="M4162" s="448">
        <f t="shared" si="128"/>
        <v>-16.22</v>
      </c>
      <c r="N4162" s="448">
        <f t="shared" si="129"/>
        <v>-82.5</v>
      </c>
      <c r="O4162" s="461"/>
    </row>
    <row r="4163" s="419" customFormat="1" customHeight="1" spans="1:15">
      <c r="A4163" s="443" t="s">
        <v>9008</v>
      </c>
      <c r="B4163" s="444" t="s">
        <v>9009</v>
      </c>
      <c r="C4163" s="445"/>
      <c r="D4163" s="446" t="s">
        <v>695</v>
      </c>
      <c r="E4163" s="446" t="s">
        <v>142</v>
      </c>
      <c r="F4163" s="446" t="s">
        <v>671</v>
      </c>
      <c r="G4163" s="447">
        <v>2</v>
      </c>
      <c r="H4163" s="448">
        <v>23.07</v>
      </c>
      <c r="I4163" s="447">
        <v>46.14</v>
      </c>
      <c r="J4163" s="460">
        <v>2</v>
      </c>
      <c r="K4163" s="448">
        <v>4.04</v>
      </c>
      <c r="L4163" s="448">
        <v>8.08</v>
      </c>
      <c r="M4163" s="448">
        <f t="shared" si="128"/>
        <v>-38.06</v>
      </c>
      <c r="N4163" s="448">
        <f t="shared" si="129"/>
        <v>-82.49</v>
      </c>
      <c r="O4163" s="461"/>
    </row>
    <row r="4164" s="419" customFormat="1" customHeight="1" spans="1:15">
      <c r="A4164" s="443" t="s">
        <v>9010</v>
      </c>
      <c r="B4164" s="444" t="s">
        <v>9011</v>
      </c>
      <c r="C4164" s="445"/>
      <c r="D4164" s="446" t="s">
        <v>695</v>
      </c>
      <c r="E4164" s="446" t="s">
        <v>142</v>
      </c>
      <c r="F4164" s="446" t="s">
        <v>671</v>
      </c>
      <c r="G4164" s="447">
        <v>2</v>
      </c>
      <c r="H4164" s="448">
        <v>30</v>
      </c>
      <c r="I4164" s="447">
        <v>60</v>
      </c>
      <c r="J4164" s="460">
        <v>2</v>
      </c>
      <c r="K4164" s="448">
        <v>5.26</v>
      </c>
      <c r="L4164" s="448">
        <v>10.52</v>
      </c>
      <c r="M4164" s="448">
        <f t="shared" si="128"/>
        <v>-49.48</v>
      </c>
      <c r="N4164" s="448">
        <f t="shared" si="129"/>
        <v>-82.47</v>
      </c>
      <c r="O4164" s="461"/>
    </row>
    <row r="4165" s="419" customFormat="1" customHeight="1" spans="1:15">
      <c r="A4165" s="443" t="s">
        <v>9012</v>
      </c>
      <c r="B4165" s="444" t="s">
        <v>9013</v>
      </c>
      <c r="C4165" s="445"/>
      <c r="D4165" s="446" t="s">
        <v>695</v>
      </c>
      <c r="E4165" s="446" t="s">
        <v>142</v>
      </c>
      <c r="F4165" s="446" t="s">
        <v>671</v>
      </c>
      <c r="G4165" s="447">
        <v>2</v>
      </c>
      <c r="H4165" s="448">
        <v>30</v>
      </c>
      <c r="I4165" s="447">
        <v>60</v>
      </c>
      <c r="J4165" s="460">
        <v>2</v>
      </c>
      <c r="K4165" s="448">
        <v>5.26</v>
      </c>
      <c r="L4165" s="448">
        <v>10.52</v>
      </c>
      <c r="M4165" s="448">
        <f t="shared" si="128"/>
        <v>-49.48</v>
      </c>
      <c r="N4165" s="448">
        <f t="shared" si="129"/>
        <v>-82.47</v>
      </c>
      <c r="O4165" s="461"/>
    </row>
    <row r="4166" s="419" customFormat="1" customHeight="1" spans="1:15">
      <c r="A4166" s="443" t="s">
        <v>9014</v>
      </c>
      <c r="B4166" s="444" t="s">
        <v>9015</v>
      </c>
      <c r="C4166" s="445"/>
      <c r="D4166" s="446" t="s">
        <v>695</v>
      </c>
      <c r="E4166" s="446" t="s">
        <v>142</v>
      </c>
      <c r="F4166" s="446" t="s">
        <v>671</v>
      </c>
      <c r="G4166" s="447">
        <v>1</v>
      </c>
      <c r="H4166" s="448">
        <v>84.27</v>
      </c>
      <c r="I4166" s="447">
        <v>84.27</v>
      </c>
      <c r="J4166" s="460">
        <v>1</v>
      </c>
      <c r="K4166" s="448">
        <v>14.76</v>
      </c>
      <c r="L4166" s="448">
        <v>14.76</v>
      </c>
      <c r="M4166" s="448">
        <f t="shared" si="128"/>
        <v>-69.51</v>
      </c>
      <c r="N4166" s="448">
        <f t="shared" si="129"/>
        <v>-82.48</v>
      </c>
      <c r="O4166" s="461"/>
    </row>
    <row r="4167" s="419" customFormat="1" customHeight="1" spans="1:15">
      <c r="A4167" s="443" t="s">
        <v>9016</v>
      </c>
      <c r="B4167" s="444" t="s">
        <v>9017</v>
      </c>
      <c r="C4167" s="445"/>
      <c r="D4167" s="446" t="s">
        <v>695</v>
      </c>
      <c r="E4167" s="446" t="s">
        <v>142</v>
      </c>
      <c r="F4167" s="446" t="s">
        <v>671</v>
      </c>
      <c r="G4167" s="447">
        <v>1</v>
      </c>
      <c r="H4167" s="448">
        <v>48.54</v>
      </c>
      <c r="I4167" s="447">
        <v>48.54</v>
      </c>
      <c r="J4167" s="460">
        <v>1</v>
      </c>
      <c r="K4167" s="448">
        <v>8.5</v>
      </c>
      <c r="L4167" s="448">
        <v>8.5</v>
      </c>
      <c r="M4167" s="448">
        <f t="shared" si="128"/>
        <v>-40.04</v>
      </c>
      <c r="N4167" s="448">
        <f t="shared" si="129"/>
        <v>-82.49</v>
      </c>
      <c r="O4167" s="461"/>
    </row>
    <row r="4168" s="419" customFormat="1" customHeight="1" spans="1:15">
      <c r="A4168" s="443" t="s">
        <v>9018</v>
      </c>
      <c r="B4168" s="444" t="s">
        <v>9019</v>
      </c>
      <c r="C4168" s="445"/>
      <c r="D4168" s="446" t="s">
        <v>695</v>
      </c>
      <c r="E4168" s="446" t="s">
        <v>667</v>
      </c>
      <c r="F4168" s="446" t="s">
        <v>671</v>
      </c>
      <c r="G4168" s="447">
        <v>4</v>
      </c>
      <c r="H4168" s="448">
        <v>83.73</v>
      </c>
      <c r="I4168" s="447">
        <v>334.92</v>
      </c>
      <c r="J4168" s="460">
        <v>4</v>
      </c>
      <c r="K4168" s="448">
        <v>29.31</v>
      </c>
      <c r="L4168" s="448">
        <v>117.24</v>
      </c>
      <c r="M4168" s="448">
        <f t="shared" ref="M4168:M4231" si="130">L4168-I4168</f>
        <v>-217.68</v>
      </c>
      <c r="N4168" s="448">
        <f t="shared" ref="N4168:N4231" si="131">IF(I4168=0,0,ROUND(M4168/I4168*100,2))</f>
        <v>-64.99</v>
      </c>
      <c r="O4168" s="461"/>
    </row>
    <row r="4169" s="419" customFormat="1" customHeight="1" spans="1:15">
      <c r="A4169" s="443" t="s">
        <v>9020</v>
      </c>
      <c r="B4169" s="444" t="s">
        <v>9021</v>
      </c>
      <c r="C4169" s="445"/>
      <c r="D4169" s="446" t="s">
        <v>695</v>
      </c>
      <c r="E4169" s="446" t="s">
        <v>142</v>
      </c>
      <c r="F4169" s="446" t="s">
        <v>671</v>
      </c>
      <c r="G4169" s="447">
        <v>2</v>
      </c>
      <c r="H4169" s="448">
        <v>99.28</v>
      </c>
      <c r="I4169" s="447">
        <v>198.55</v>
      </c>
      <c r="J4169" s="460">
        <v>2</v>
      </c>
      <c r="K4169" s="448">
        <v>17.39</v>
      </c>
      <c r="L4169" s="448">
        <v>34.78</v>
      </c>
      <c r="M4169" s="448">
        <f t="shared" si="130"/>
        <v>-163.77</v>
      </c>
      <c r="N4169" s="448">
        <f t="shared" si="131"/>
        <v>-82.48</v>
      </c>
      <c r="O4169" s="461"/>
    </row>
    <row r="4170" s="419" customFormat="1" customHeight="1" spans="1:15">
      <c r="A4170" s="443" t="s">
        <v>9022</v>
      </c>
      <c r="B4170" s="444" t="s">
        <v>9023</v>
      </c>
      <c r="C4170" s="445"/>
      <c r="D4170" s="446" t="s">
        <v>695</v>
      </c>
      <c r="E4170" s="446" t="s">
        <v>142</v>
      </c>
      <c r="F4170" s="446" t="s">
        <v>671</v>
      </c>
      <c r="G4170" s="447">
        <v>1</v>
      </c>
      <c r="H4170" s="448">
        <v>126.21</v>
      </c>
      <c r="I4170" s="447">
        <v>126.21</v>
      </c>
      <c r="J4170" s="460">
        <v>1</v>
      </c>
      <c r="K4170" s="448">
        <v>22.11</v>
      </c>
      <c r="L4170" s="448">
        <v>22.11</v>
      </c>
      <c r="M4170" s="448">
        <f t="shared" si="130"/>
        <v>-104.1</v>
      </c>
      <c r="N4170" s="448">
        <f t="shared" si="131"/>
        <v>-82.48</v>
      </c>
      <c r="O4170" s="461"/>
    </row>
    <row r="4171" s="419" customFormat="1" customHeight="1" spans="1:15">
      <c r="A4171" s="443" t="s">
        <v>9024</v>
      </c>
      <c r="B4171" s="444" t="s">
        <v>9025</v>
      </c>
      <c r="C4171" s="445"/>
      <c r="D4171" s="446" t="s">
        <v>695</v>
      </c>
      <c r="E4171" s="446" t="s">
        <v>142</v>
      </c>
      <c r="F4171" s="446" t="s">
        <v>671</v>
      </c>
      <c r="G4171" s="447">
        <v>1</v>
      </c>
      <c r="H4171" s="448">
        <v>126.07</v>
      </c>
      <c r="I4171" s="447">
        <v>126.07</v>
      </c>
      <c r="J4171" s="460">
        <v>1</v>
      </c>
      <c r="K4171" s="448">
        <v>22.09</v>
      </c>
      <c r="L4171" s="448">
        <v>22.09</v>
      </c>
      <c r="M4171" s="448">
        <f t="shared" si="130"/>
        <v>-103.98</v>
      </c>
      <c r="N4171" s="448">
        <f t="shared" si="131"/>
        <v>-82.48</v>
      </c>
      <c r="O4171" s="461"/>
    </row>
    <row r="4172" s="419" customFormat="1" customHeight="1" spans="1:15">
      <c r="A4172" s="443" t="s">
        <v>9026</v>
      </c>
      <c r="B4172" s="444" t="s">
        <v>9027</v>
      </c>
      <c r="C4172" s="445"/>
      <c r="D4172" s="446" t="s">
        <v>695</v>
      </c>
      <c r="E4172" s="446" t="s">
        <v>142</v>
      </c>
      <c r="F4172" s="446" t="s">
        <v>671</v>
      </c>
      <c r="G4172" s="447">
        <v>6</v>
      </c>
      <c r="H4172" s="448">
        <v>21.37</v>
      </c>
      <c r="I4172" s="447">
        <v>128.22</v>
      </c>
      <c r="J4172" s="460">
        <v>6</v>
      </c>
      <c r="K4172" s="448">
        <v>3.74</v>
      </c>
      <c r="L4172" s="448">
        <v>22.44</v>
      </c>
      <c r="M4172" s="448">
        <f t="shared" si="130"/>
        <v>-105.78</v>
      </c>
      <c r="N4172" s="448">
        <f t="shared" si="131"/>
        <v>-82.5</v>
      </c>
      <c r="O4172" s="461"/>
    </row>
    <row r="4173" s="419" customFormat="1" customHeight="1" spans="1:15">
      <c r="A4173" s="443" t="s">
        <v>9028</v>
      </c>
      <c r="B4173" s="444" t="s">
        <v>9029</v>
      </c>
      <c r="C4173" s="445"/>
      <c r="D4173" s="446" t="s">
        <v>698</v>
      </c>
      <c r="E4173" s="446" t="s">
        <v>142</v>
      </c>
      <c r="F4173" s="446" t="s">
        <v>671</v>
      </c>
      <c r="G4173" s="447">
        <v>1</v>
      </c>
      <c r="H4173" s="448">
        <v>3085.47</v>
      </c>
      <c r="I4173" s="447">
        <v>3085.47</v>
      </c>
      <c r="J4173" s="460">
        <v>1</v>
      </c>
      <c r="K4173" s="448">
        <v>540.57</v>
      </c>
      <c r="L4173" s="448">
        <v>540.57</v>
      </c>
      <c r="M4173" s="448">
        <f t="shared" si="130"/>
        <v>-2544.9</v>
      </c>
      <c r="N4173" s="448">
        <f t="shared" si="131"/>
        <v>-82.48</v>
      </c>
      <c r="O4173" s="461"/>
    </row>
    <row r="4174" s="419" customFormat="1" customHeight="1" spans="1:15">
      <c r="A4174" s="443" t="s">
        <v>9030</v>
      </c>
      <c r="B4174" s="444" t="s">
        <v>9031</v>
      </c>
      <c r="C4174" s="445"/>
      <c r="D4174" s="446" t="s">
        <v>698</v>
      </c>
      <c r="E4174" s="446" t="s">
        <v>667</v>
      </c>
      <c r="F4174" s="446" t="s">
        <v>671</v>
      </c>
      <c r="G4174" s="447">
        <v>1</v>
      </c>
      <c r="H4174" s="448">
        <v>2442.48</v>
      </c>
      <c r="I4174" s="447">
        <v>2442.48</v>
      </c>
      <c r="J4174" s="460">
        <v>1</v>
      </c>
      <c r="K4174" s="448">
        <v>854.87</v>
      </c>
      <c r="L4174" s="448">
        <v>854.87</v>
      </c>
      <c r="M4174" s="448">
        <f t="shared" si="130"/>
        <v>-1587.61</v>
      </c>
      <c r="N4174" s="448">
        <f t="shared" si="131"/>
        <v>-65</v>
      </c>
      <c r="O4174" s="461"/>
    </row>
    <row r="4175" s="419" customFormat="1" customHeight="1" spans="1:15">
      <c r="A4175" s="443" t="s">
        <v>9032</v>
      </c>
      <c r="B4175" s="444" t="s">
        <v>9033</v>
      </c>
      <c r="C4175" s="445"/>
      <c r="D4175" s="446" t="s">
        <v>698</v>
      </c>
      <c r="E4175" s="446" t="s">
        <v>142</v>
      </c>
      <c r="F4175" s="446" t="s">
        <v>671</v>
      </c>
      <c r="G4175" s="447">
        <v>1</v>
      </c>
      <c r="H4175" s="448">
        <v>2264.96</v>
      </c>
      <c r="I4175" s="447">
        <v>2264.96</v>
      </c>
      <c r="J4175" s="460">
        <v>1</v>
      </c>
      <c r="K4175" s="448">
        <v>396.82</v>
      </c>
      <c r="L4175" s="448">
        <v>396.82</v>
      </c>
      <c r="M4175" s="448">
        <f t="shared" si="130"/>
        <v>-1868.14</v>
      </c>
      <c r="N4175" s="448">
        <f t="shared" si="131"/>
        <v>-82.48</v>
      </c>
      <c r="O4175" s="461"/>
    </row>
    <row r="4176" s="419" customFormat="1" customHeight="1" spans="1:15">
      <c r="A4176" s="443" t="s">
        <v>9034</v>
      </c>
      <c r="B4176" s="444" t="s">
        <v>9035</v>
      </c>
      <c r="C4176" s="445"/>
      <c r="D4176" s="446" t="s">
        <v>677</v>
      </c>
      <c r="E4176" s="446" t="s">
        <v>667</v>
      </c>
      <c r="F4176" s="446" t="s">
        <v>671</v>
      </c>
      <c r="G4176" s="447">
        <v>1</v>
      </c>
      <c r="H4176" s="448">
        <v>30.97</v>
      </c>
      <c r="I4176" s="447">
        <v>30.97</v>
      </c>
      <c r="J4176" s="460">
        <v>1</v>
      </c>
      <c r="K4176" s="448">
        <v>10.84</v>
      </c>
      <c r="L4176" s="448">
        <v>10.84</v>
      </c>
      <c r="M4176" s="448">
        <f t="shared" si="130"/>
        <v>-20.13</v>
      </c>
      <c r="N4176" s="448">
        <f t="shared" si="131"/>
        <v>-65</v>
      </c>
      <c r="O4176" s="461"/>
    </row>
    <row r="4177" s="419" customFormat="1" customHeight="1" spans="1:15">
      <c r="A4177" s="443" t="s">
        <v>9036</v>
      </c>
      <c r="B4177" s="444" t="s">
        <v>9037</v>
      </c>
      <c r="C4177" s="445"/>
      <c r="D4177" s="446" t="s">
        <v>677</v>
      </c>
      <c r="E4177" s="446" t="s">
        <v>667</v>
      </c>
      <c r="F4177" s="446" t="s">
        <v>671</v>
      </c>
      <c r="G4177" s="447">
        <v>2</v>
      </c>
      <c r="H4177" s="448">
        <v>48.68</v>
      </c>
      <c r="I4177" s="447">
        <v>97.35</v>
      </c>
      <c r="J4177" s="460">
        <v>2</v>
      </c>
      <c r="K4177" s="448">
        <v>17.04</v>
      </c>
      <c r="L4177" s="448">
        <v>34.08</v>
      </c>
      <c r="M4177" s="448">
        <f t="shared" si="130"/>
        <v>-63.27</v>
      </c>
      <c r="N4177" s="448">
        <f t="shared" si="131"/>
        <v>-64.99</v>
      </c>
      <c r="O4177" s="461"/>
    </row>
    <row r="4178" s="419" customFormat="1" customHeight="1" spans="1:15">
      <c r="A4178" s="443" t="s">
        <v>9038</v>
      </c>
      <c r="B4178" s="444" t="s">
        <v>9039</v>
      </c>
      <c r="C4178" s="445"/>
      <c r="D4178" s="446" t="s">
        <v>703</v>
      </c>
      <c r="E4178" s="446" t="s">
        <v>667</v>
      </c>
      <c r="F4178" s="446" t="s">
        <v>671</v>
      </c>
      <c r="G4178" s="447">
        <v>1</v>
      </c>
      <c r="H4178" s="448">
        <v>159.29</v>
      </c>
      <c r="I4178" s="447">
        <v>159.29</v>
      </c>
      <c r="J4178" s="460">
        <v>1</v>
      </c>
      <c r="K4178" s="448">
        <v>55.75</v>
      </c>
      <c r="L4178" s="448">
        <v>55.75</v>
      </c>
      <c r="M4178" s="448">
        <f t="shared" si="130"/>
        <v>-103.54</v>
      </c>
      <c r="N4178" s="448">
        <f t="shared" si="131"/>
        <v>-65</v>
      </c>
      <c r="O4178" s="461"/>
    </row>
    <row r="4179" s="419" customFormat="1" customHeight="1" spans="1:15">
      <c r="A4179" s="443" t="s">
        <v>9040</v>
      </c>
      <c r="B4179" s="444" t="s">
        <v>9041</v>
      </c>
      <c r="C4179" s="445"/>
      <c r="D4179" s="446" t="s">
        <v>703</v>
      </c>
      <c r="E4179" s="446" t="s">
        <v>667</v>
      </c>
      <c r="F4179" s="446" t="s">
        <v>671</v>
      </c>
      <c r="G4179" s="447">
        <v>4</v>
      </c>
      <c r="H4179" s="448">
        <v>81.42</v>
      </c>
      <c r="I4179" s="447">
        <v>325.66</v>
      </c>
      <c r="J4179" s="460">
        <v>4</v>
      </c>
      <c r="K4179" s="448">
        <v>28.5</v>
      </c>
      <c r="L4179" s="448">
        <v>114</v>
      </c>
      <c r="M4179" s="448">
        <f t="shared" si="130"/>
        <v>-211.66</v>
      </c>
      <c r="N4179" s="448">
        <f t="shared" si="131"/>
        <v>-64.99</v>
      </c>
      <c r="O4179" s="461"/>
    </row>
    <row r="4180" s="419" customFormat="1" customHeight="1" spans="1:15">
      <c r="A4180" s="443" t="s">
        <v>9042</v>
      </c>
      <c r="B4180" s="444" t="s">
        <v>9043</v>
      </c>
      <c r="C4180" s="445"/>
      <c r="D4180" s="446" t="s">
        <v>695</v>
      </c>
      <c r="E4180" s="446" t="s">
        <v>142</v>
      </c>
      <c r="F4180" s="446" t="s">
        <v>671</v>
      </c>
      <c r="G4180" s="447">
        <v>1</v>
      </c>
      <c r="H4180" s="448">
        <v>34.87</v>
      </c>
      <c r="I4180" s="447">
        <v>34.87</v>
      </c>
      <c r="J4180" s="460">
        <v>1</v>
      </c>
      <c r="K4180" s="448">
        <v>6.11</v>
      </c>
      <c r="L4180" s="448">
        <v>6.11</v>
      </c>
      <c r="M4180" s="448">
        <f t="shared" si="130"/>
        <v>-28.76</v>
      </c>
      <c r="N4180" s="448">
        <f t="shared" si="131"/>
        <v>-82.48</v>
      </c>
      <c r="O4180" s="461"/>
    </row>
    <row r="4181" s="419" customFormat="1" customHeight="1" spans="1:15">
      <c r="A4181" s="443" t="s">
        <v>9044</v>
      </c>
      <c r="B4181" s="444" t="s">
        <v>9045</v>
      </c>
      <c r="C4181" s="445"/>
      <c r="D4181" s="446" t="s">
        <v>679</v>
      </c>
      <c r="E4181" s="446" t="s">
        <v>142</v>
      </c>
      <c r="F4181" s="446" t="s">
        <v>671</v>
      </c>
      <c r="G4181" s="447">
        <v>2</v>
      </c>
      <c r="H4181" s="448">
        <v>132.48</v>
      </c>
      <c r="I4181" s="447">
        <v>264.96</v>
      </c>
      <c r="J4181" s="460">
        <v>2</v>
      </c>
      <c r="K4181" s="448">
        <v>23.21</v>
      </c>
      <c r="L4181" s="448">
        <v>46.42</v>
      </c>
      <c r="M4181" s="448">
        <f t="shared" si="130"/>
        <v>-218.54</v>
      </c>
      <c r="N4181" s="448">
        <f t="shared" si="131"/>
        <v>-82.48</v>
      </c>
      <c r="O4181" s="461"/>
    </row>
    <row r="4182" s="419" customFormat="1" customHeight="1" spans="1:15">
      <c r="A4182" s="443" t="s">
        <v>9046</v>
      </c>
      <c r="B4182" s="444" t="s">
        <v>9047</v>
      </c>
      <c r="C4182" s="445"/>
      <c r="D4182" s="446" t="s">
        <v>695</v>
      </c>
      <c r="E4182" s="446" t="s">
        <v>667</v>
      </c>
      <c r="F4182" s="446" t="s">
        <v>671</v>
      </c>
      <c r="G4182" s="447">
        <v>2</v>
      </c>
      <c r="H4182" s="448">
        <v>68.81</v>
      </c>
      <c r="I4182" s="447">
        <v>137.61</v>
      </c>
      <c r="J4182" s="460">
        <v>2</v>
      </c>
      <c r="K4182" s="448">
        <v>24.08</v>
      </c>
      <c r="L4182" s="448">
        <v>48.16</v>
      </c>
      <c r="M4182" s="448">
        <f t="shared" si="130"/>
        <v>-89.45</v>
      </c>
      <c r="N4182" s="448">
        <f t="shared" si="131"/>
        <v>-65</v>
      </c>
      <c r="O4182" s="461"/>
    </row>
    <row r="4183" s="419" customFormat="1" customHeight="1" spans="1:15">
      <c r="A4183" s="443" t="s">
        <v>9048</v>
      </c>
      <c r="B4183" s="444" t="s">
        <v>9049</v>
      </c>
      <c r="C4183" s="445"/>
      <c r="D4183" s="446" t="s">
        <v>679</v>
      </c>
      <c r="E4183" s="446" t="s">
        <v>142</v>
      </c>
      <c r="F4183" s="446" t="s">
        <v>671</v>
      </c>
      <c r="G4183" s="447">
        <v>3</v>
      </c>
      <c r="H4183" s="448">
        <v>3.16</v>
      </c>
      <c r="I4183" s="447">
        <v>9.49</v>
      </c>
      <c r="J4183" s="460">
        <v>3</v>
      </c>
      <c r="K4183" s="448">
        <v>0.55</v>
      </c>
      <c r="L4183" s="448">
        <v>1.65</v>
      </c>
      <c r="M4183" s="448">
        <f t="shared" si="130"/>
        <v>-7.84</v>
      </c>
      <c r="N4183" s="448">
        <f t="shared" si="131"/>
        <v>-82.61</v>
      </c>
      <c r="O4183" s="461"/>
    </row>
    <row r="4184" s="419" customFormat="1" customHeight="1" spans="1:15">
      <c r="A4184" s="443" t="s">
        <v>9050</v>
      </c>
      <c r="B4184" s="444" t="s">
        <v>9051</v>
      </c>
      <c r="C4184" s="445"/>
      <c r="D4184" s="446" t="s">
        <v>679</v>
      </c>
      <c r="E4184" s="446" t="s">
        <v>142</v>
      </c>
      <c r="F4184" s="446" t="s">
        <v>671</v>
      </c>
      <c r="G4184" s="447">
        <v>1</v>
      </c>
      <c r="H4184" s="448">
        <v>13.33</v>
      </c>
      <c r="I4184" s="447">
        <v>13.33</v>
      </c>
      <c r="J4184" s="460">
        <v>1</v>
      </c>
      <c r="K4184" s="448">
        <v>2.34</v>
      </c>
      <c r="L4184" s="448">
        <v>2.34</v>
      </c>
      <c r="M4184" s="448">
        <f t="shared" si="130"/>
        <v>-10.99</v>
      </c>
      <c r="N4184" s="448">
        <f t="shared" si="131"/>
        <v>-82.45</v>
      </c>
      <c r="O4184" s="461"/>
    </row>
    <row r="4185" s="419" customFormat="1" customHeight="1" spans="1:15">
      <c r="A4185" s="443" t="s">
        <v>9052</v>
      </c>
      <c r="B4185" s="444" t="s">
        <v>9053</v>
      </c>
      <c r="C4185" s="445"/>
      <c r="D4185" s="446" t="s">
        <v>2985</v>
      </c>
      <c r="E4185" s="446" t="s">
        <v>142</v>
      </c>
      <c r="F4185" s="446" t="s">
        <v>671</v>
      </c>
      <c r="G4185" s="447">
        <v>1</v>
      </c>
      <c r="H4185" s="448">
        <v>299.15</v>
      </c>
      <c r="I4185" s="447">
        <v>299.15</v>
      </c>
      <c r="J4185" s="460">
        <v>1</v>
      </c>
      <c r="K4185" s="448">
        <v>52.41</v>
      </c>
      <c r="L4185" s="448">
        <v>52.41</v>
      </c>
      <c r="M4185" s="448">
        <f t="shared" si="130"/>
        <v>-246.74</v>
      </c>
      <c r="N4185" s="448">
        <f t="shared" si="131"/>
        <v>-82.48</v>
      </c>
      <c r="O4185" s="461"/>
    </row>
    <row r="4186" s="419" customFormat="1" customHeight="1" spans="1:15">
      <c r="A4186" s="443" t="s">
        <v>9054</v>
      </c>
      <c r="B4186" s="444" t="s">
        <v>9055</v>
      </c>
      <c r="C4186" s="445"/>
      <c r="D4186" s="446" t="s">
        <v>695</v>
      </c>
      <c r="E4186" s="446" t="s">
        <v>667</v>
      </c>
      <c r="F4186" s="446" t="s">
        <v>671</v>
      </c>
      <c r="G4186" s="447">
        <v>2</v>
      </c>
      <c r="H4186" s="448">
        <v>575.22</v>
      </c>
      <c r="I4186" s="447">
        <v>1150.44</v>
      </c>
      <c r="J4186" s="460">
        <v>2</v>
      </c>
      <c r="K4186" s="448">
        <v>201.33</v>
      </c>
      <c r="L4186" s="448">
        <v>402.66</v>
      </c>
      <c r="M4186" s="448">
        <f t="shared" si="130"/>
        <v>-747.78</v>
      </c>
      <c r="N4186" s="448">
        <f t="shared" si="131"/>
        <v>-65</v>
      </c>
      <c r="O4186" s="461"/>
    </row>
    <row r="4187" s="419" customFormat="1" customHeight="1" spans="1:15">
      <c r="A4187" s="443" t="s">
        <v>9056</v>
      </c>
      <c r="B4187" s="444" t="s">
        <v>9057</v>
      </c>
      <c r="C4187" s="445"/>
      <c r="D4187" s="446" t="s">
        <v>679</v>
      </c>
      <c r="E4187" s="446" t="s">
        <v>142</v>
      </c>
      <c r="F4187" s="446" t="s">
        <v>671</v>
      </c>
      <c r="G4187" s="447">
        <v>9</v>
      </c>
      <c r="H4187" s="448">
        <v>34.19</v>
      </c>
      <c r="I4187" s="447">
        <v>307.68</v>
      </c>
      <c r="J4187" s="460">
        <v>9</v>
      </c>
      <c r="K4187" s="448">
        <v>5.99</v>
      </c>
      <c r="L4187" s="448">
        <v>53.91</v>
      </c>
      <c r="M4187" s="448">
        <f t="shared" si="130"/>
        <v>-253.77</v>
      </c>
      <c r="N4187" s="448">
        <f t="shared" si="131"/>
        <v>-82.48</v>
      </c>
      <c r="O4187" s="461"/>
    </row>
    <row r="4188" s="419" customFormat="1" customHeight="1" spans="1:15">
      <c r="A4188" s="443" t="s">
        <v>9058</v>
      </c>
      <c r="B4188" s="444" t="s">
        <v>9059</v>
      </c>
      <c r="C4188" s="445"/>
      <c r="D4188" s="446" t="s">
        <v>679</v>
      </c>
      <c r="E4188" s="446" t="s">
        <v>667</v>
      </c>
      <c r="F4188" s="446" t="s">
        <v>671</v>
      </c>
      <c r="G4188" s="447">
        <v>1</v>
      </c>
      <c r="H4188" s="448">
        <v>101.77</v>
      </c>
      <c r="I4188" s="447">
        <v>101.77</v>
      </c>
      <c r="J4188" s="460">
        <v>1</v>
      </c>
      <c r="K4188" s="448">
        <v>35.62</v>
      </c>
      <c r="L4188" s="448">
        <v>35.62</v>
      </c>
      <c r="M4188" s="448">
        <f t="shared" si="130"/>
        <v>-66.15</v>
      </c>
      <c r="N4188" s="448">
        <f t="shared" si="131"/>
        <v>-65</v>
      </c>
      <c r="O4188" s="461"/>
    </row>
    <row r="4189" s="419" customFormat="1" customHeight="1" spans="1:15">
      <c r="A4189" s="443" t="s">
        <v>9060</v>
      </c>
      <c r="B4189" s="444" t="s">
        <v>9061</v>
      </c>
      <c r="C4189" s="445"/>
      <c r="D4189" s="446" t="s">
        <v>679</v>
      </c>
      <c r="E4189" s="446" t="s">
        <v>142</v>
      </c>
      <c r="F4189" s="446" t="s">
        <v>671</v>
      </c>
      <c r="G4189" s="447">
        <v>4</v>
      </c>
      <c r="H4189" s="448">
        <v>197.65</v>
      </c>
      <c r="I4189" s="447">
        <v>790.6</v>
      </c>
      <c r="J4189" s="460">
        <v>4</v>
      </c>
      <c r="K4189" s="448">
        <v>34.63</v>
      </c>
      <c r="L4189" s="448">
        <v>138.52</v>
      </c>
      <c r="M4189" s="448">
        <f t="shared" si="130"/>
        <v>-652.08</v>
      </c>
      <c r="N4189" s="448">
        <f t="shared" si="131"/>
        <v>-82.48</v>
      </c>
      <c r="O4189" s="461"/>
    </row>
    <row r="4190" s="419" customFormat="1" customHeight="1" spans="1:15">
      <c r="A4190" s="443" t="s">
        <v>9062</v>
      </c>
      <c r="B4190" s="444" t="s">
        <v>9063</v>
      </c>
      <c r="C4190" s="445"/>
      <c r="D4190" s="446" t="s">
        <v>679</v>
      </c>
      <c r="E4190" s="446" t="s">
        <v>142</v>
      </c>
      <c r="F4190" s="446" t="s">
        <v>671</v>
      </c>
      <c r="G4190" s="447">
        <v>1</v>
      </c>
      <c r="H4190" s="448">
        <v>6.89</v>
      </c>
      <c r="I4190" s="447">
        <v>6.89</v>
      </c>
      <c r="J4190" s="460">
        <v>1</v>
      </c>
      <c r="K4190" s="448">
        <v>1.21</v>
      </c>
      <c r="L4190" s="448">
        <v>1.21</v>
      </c>
      <c r="M4190" s="448">
        <f t="shared" si="130"/>
        <v>-5.68</v>
      </c>
      <c r="N4190" s="448">
        <f t="shared" si="131"/>
        <v>-82.44</v>
      </c>
      <c r="O4190" s="461"/>
    </row>
    <row r="4191" s="419" customFormat="1" customHeight="1" spans="1:15">
      <c r="A4191" s="443" t="s">
        <v>9064</v>
      </c>
      <c r="B4191" s="444" t="s">
        <v>9065</v>
      </c>
      <c r="C4191" s="445"/>
      <c r="D4191" s="446" t="s">
        <v>4036</v>
      </c>
      <c r="E4191" s="446" t="s">
        <v>667</v>
      </c>
      <c r="F4191" s="446" t="s">
        <v>671</v>
      </c>
      <c r="G4191" s="447">
        <v>1</v>
      </c>
      <c r="H4191" s="448">
        <v>5.31</v>
      </c>
      <c r="I4191" s="447">
        <v>5.31</v>
      </c>
      <c r="J4191" s="460">
        <v>1</v>
      </c>
      <c r="K4191" s="448">
        <v>1.86</v>
      </c>
      <c r="L4191" s="448">
        <v>1.86</v>
      </c>
      <c r="M4191" s="448">
        <f t="shared" si="130"/>
        <v>-3.45</v>
      </c>
      <c r="N4191" s="448">
        <f t="shared" si="131"/>
        <v>-64.97</v>
      </c>
      <c r="O4191" s="461"/>
    </row>
    <row r="4192" s="419" customFormat="1" customHeight="1" spans="1:15">
      <c r="A4192" s="443" t="s">
        <v>9066</v>
      </c>
      <c r="B4192" s="444" t="s">
        <v>9067</v>
      </c>
      <c r="C4192" s="445"/>
      <c r="D4192" s="446" t="s">
        <v>695</v>
      </c>
      <c r="E4192" s="446" t="s">
        <v>667</v>
      </c>
      <c r="F4192" s="446" t="s">
        <v>671</v>
      </c>
      <c r="G4192" s="447">
        <v>1</v>
      </c>
      <c r="H4192" s="448">
        <v>24.78</v>
      </c>
      <c r="I4192" s="447">
        <v>24.78</v>
      </c>
      <c r="J4192" s="460">
        <v>1</v>
      </c>
      <c r="K4192" s="448">
        <v>8.67</v>
      </c>
      <c r="L4192" s="448">
        <v>8.67</v>
      </c>
      <c r="M4192" s="448">
        <f t="shared" si="130"/>
        <v>-16.11</v>
      </c>
      <c r="N4192" s="448">
        <f t="shared" si="131"/>
        <v>-65.01</v>
      </c>
      <c r="O4192" s="461"/>
    </row>
    <row r="4193" s="419" customFormat="1" customHeight="1" spans="1:15">
      <c r="A4193" s="443" t="s">
        <v>9068</v>
      </c>
      <c r="B4193" s="444" t="s">
        <v>9069</v>
      </c>
      <c r="C4193" s="445"/>
      <c r="D4193" s="446" t="s">
        <v>695</v>
      </c>
      <c r="E4193" s="446" t="s">
        <v>142</v>
      </c>
      <c r="F4193" s="446" t="s">
        <v>671</v>
      </c>
      <c r="G4193" s="447">
        <v>3</v>
      </c>
      <c r="H4193" s="448">
        <v>410.26</v>
      </c>
      <c r="I4193" s="447">
        <v>1230.78</v>
      </c>
      <c r="J4193" s="460">
        <v>3</v>
      </c>
      <c r="K4193" s="448">
        <v>71.88</v>
      </c>
      <c r="L4193" s="448">
        <v>215.64</v>
      </c>
      <c r="M4193" s="448">
        <f t="shared" si="130"/>
        <v>-1015.14</v>
      </c>
      <c r="N4193" s="448">
        <f t="shared" si="131"/>
        <v>-82.48</v>
      </c>
      <c r="O4193" s="461"/>
    </row>
    <row r="4194" s="419" customFormat="1" customHeight="1" spans="1:15">
      <c r="A4194" s="443" t="s">
        <v>9070</v>
      </c>
      <c r="B4194" s="444" t="s">
        <v>9071</v>
      </c>
      <c r="C4194" s="445"/>
      <c r="D4194" s="446" t="s">
        <v>695</v>
      </c>
      <c r="E4194" s="446" t="s">
        <v>142</v>
      </c>
      <c r="F4194" s="446" t="s">
        <v>671</v>
      </c>
      <c r="G4194" s="447">
        <v>1</v>
      </c>
      <c r="H4194" s="448">
        <v>22.12</v>
      </c>
      <c r="I4194" s="447">
        <v>22.12</v>
      </c>
      <c r="J4194" s="460">
        <v>1</v>
      </c>
      <c r="K4194" s="448">
        <v>3.88</v>
      </c>
      <c r="L4194" s="448">
        <v>3.88</v>
      </c>
      <c r="M4194" s="448">
        <f t="shared" si="130"/>
        <v>-18.24</v>
      </c>
      <c r="N4194" s="448">
        <f t="shared" si="131"/>
        <v>-82.46</v>
      </c>
      <c r="O4194" s="461"/>
    </row>
    <row r="4195" s="419" customFormat="1" customHeight="1" spans="1:15">
      <c r="A4195" s="443" t="s">
        <v>9072</v>
      </c>
      <c r="B4195" s="444" t="s">
        <v>9073</v>
      </c>
      <c r="C4195" s="445"/>
      <c r="D4195" s="446" t="s">
        <v>698</v>
      </c>
      <c r="E4195" s="446" t="s">
        <v>142</v>
      </c>
      <c r="F4195" s="446" t="s">
        <v>671</v>
      </c>
      <c r="G4195" s="447">
        <v>1</v>
      </c>
      <c r="H4195" s="448">
        <v>2008.55</v>
      </c>
      <c r="I4195" s="447">
        <v>2008.55</v>
      </c>
      <c r="J4195" s="460">
        <v>1</v>
      </c>
      <c r="K4195" s="448">
        <v>351.9</v>
      </c>
      <c r="L4195" s="448">
        <v>351.9</v>
      </c>
      <c r="M4195" s="448">
        <f t="shared" si="130"/>
        <v>-1656.65</v>
      </c>
      <c r="N4195" s="448">
        <f t="shared" si="131"/>
        <v>-82.48</v>
      </c>
      <c r="O4195" s="461"/>
    </row>
    <row r="4196" s="419" customFormat="1" customHeight="1" spans="1:15">
      <c r="A4196" s="443" t="s">
        <v>9074</v>
      </c>
      <c r="B4196" s="444" t="s">
        <v>9075</v>
      </c>
      <c r="C4196" s="445"/>
      <c r="D4196" s="446" t="s">
        <v>698</v>
      </c>
      <c r="E4196" s="446" t="s">
        <v>142</v>
      </c>
      <c r="F4196" s="446" t="s">
        <v>671</v>
      </c>
      <c r="G4196" s="447">
        <v>2</v>
      </c>
      <c r="H4196" s="448">
        <v>254.7</v>
      </c>
      <c r="I4196" s="447">
        <v>509.4</v>
      </c>
      <c r="J4196" s="460">
        <v>2</v>
      </c>
      <c r="K4196" s="448">
        <v>44.62</v>
      </c>
      <c r="L4196" s="448">
        <v>89.24</v>
      </c>
      <c r="M4196" s="448">
        <f t="shared" si="130"/>
        <v>-420.16</v>
      </c>
      <c r="N4196" s="448">
        <f t="shared" si="131"/>
        <v>-82.48</v>
      </c>
      <c r="O4196" s="461"/>
    </row>
    <row r="4197" s="419" customFormat="1" customHeight="1" spans="1:15">
      <c r="A4197" s="443" t="s">
        <v>9076</v>
      </c>
      <c r="B4197" s="444" t="s">
        <v>9077</v>
      </c>
      <c r="C4197" s="445"/>
      <c r="D4197" s="446" t="s">
        <v>698</v>
      </c>
      <c r="E4197" s="446" t="s">
        <v>142</v>
      </c>
      <c r="F4197" s="446" t="s">
        <v>671</v>
      </c>
      <c r="G4197" s="447">
        <v>1</v>
      </c>
      <c r="H4197" s="448">
        <v>166.66</v>
      </c>
      <c r="I4197" s="447">
        <v>166.66</v>
      </c>
      <c r="J4197" s="460">
        <v>1</v>
      </c>
      <c r="K4197" s="448">
        <v>29.2</v>
      </c>
      <c r="L4197" s="448">
        <v>29.2</v>
      </c>
      <c r="M4197" s="448">
        <f t="shared" si="130"/>
        <v>-137.46</v>
      </c>
      <c r="N4197" s="448">
        <f t="shared" si="131"/>
        <v>-82.48</v>
      </c>
      <c r="O4197" s="461"/>
    </row>
    <row r="4198" s="419" customFormat="1" customHeight="1" spans="1:15">
      <c r="A4198" s="443" t="s">
        <v>9078</v>
      </c>
      <c r="B4198" s="444" t="s">
        <v>9079</v>
      </c>
      <c r="C4198" s="445"/>
      <c r="D4198" s="446" t="s">
        <v>698</v>
      </c>
      <c r="E4198" s="446" t="s">
        <v>142</v>
      </c>
      <c r="F4198" s="446" t="s">
        <v>671</v>
      </c>
      <c r="G4198" s="447">
        <v>1</v>
      </c>
      <c r="H4198" s="448">
        <v>589.75</v>
      </c>
      <c r="I4198" s="447">
        <v>589.75</v>
      </c>
      <c r="J4198" s="460">
        <v>1</v>
      </c>
      <c r="K4198" s="448">
        <v>103.32</v>
      </c>
      <c r="L4198" s="448">
        <v>103.32</v>
      </c>
      <c r="M4198" s="448">
        <f t="shared" si="130"/>
        <v>-486.43</v>
      </c>
      <c r="N4198" s="448">
        <f t="shared" si="131"/>
        <v>-82.48</v>
      </c>
      <c r="O4198" s="461"/>
    </row>
    <row r="4199" s="419" customFormat="1" customHeight="1" spans="1:15">
      <c r="A4199" s="443" t="s">
        <v>9080</v>
      </c>
      <c r="B4199" s="444" t="s">
        <v>9081</v>
      </c>
      <c r="C4199" s="445"/>
      <c r="D4199" s="446" t="s">
        <v>695</v>
      </c>
      <c r="E4199" s="446" t="s">
        <v>142</v>
      </c>
      <c r="F4199" s="446" t="s">
        <v>671</v>
      </c>
      <c r="G4199" s="447">
        <v>2</v>
      </c>
      <c r="H4199" s="448">
        <v>22.14</v>
      </c>
      <c r="I4199" s="447">
        <v>44.28</v>
      </c>
      <c r="J4199" s="460">
        <v>2</v>
      </c>
      <c r="K4199" s="448">
        <v>3.88</v>
      </c>
      <c r="L4199" s="448">
        <v>7.76</v>
      </c>
      <c r="M4199" s="448">
        <f t="shared" si="130"/>
        <v>-36.52</v>
      </c>
      <c r="N4199" s="448">
        <f t="shared" si="131"/>
        <v>-82.48</v>
      </c>
      <c r="O4199" s="461"/>
    </row>
    <row r="4200" s="419" customFormat="1" customHeight="1" spans="1:15">
      <c r="A4200" s="443" t="s">
        <v>9082</v>
      </c>
      <c r="B4200" s="444" t="s">
        <v>9083</v>
      </c>
      <c r="C4200" s="445"/>
      <c r="D4200" s="446" t="s">
        <v>695</v>
      </c>
      <c r="E4200" s="446" t="s">
        <v>142</v>
      </c>
      <c r="F4200" s="446" t="s">
        <v>671</v>
      </c>
      <c r="G4200" s="447">
        <v>1</v>
      </c>
      <c r="H4200" s="448">
        <v>49.19</v>
      </c>
      <c r="I4200" s="447">
        <v>49.19</v>
      </c>
      <c r="J4200" s="460">
        <v>1</v>
      </c>
      <c r="K4200" s="448">
        <v>8.62</v>
      </c>
      <c r="L4200" s="448">
        <v>8.62</v>
      </c>
      <c r="M4200" s="448">
        <f t="shared" si="130"/>
        <v>-40.57</v>
      </c>
      <c r="N4200" s="448">
        <f t="shared" si="131"/>
        <v>-82.48</v>
      </c>
      <c r="O4200" s="461"/>
    </row>
    <row r="4201" s="419" customFormat="1" customHeight="1" spans="1:15">
      <c r="A4201" s="443" t="s">
        <v>9084</v>
      </c>
      <c r="B4201" s="444" t="s">
        <v>9085</v>
      </c>
      <c r="C4201" s="445"/>
      <c r="D4201" s="446" t="s">
        <v>695</v>
      </c>
      <c r="E4201" s="446" t="s">
        <v>667</v>
      </c>
      <c r="F4201" s="446" t="s">
        <v>671</v>
      </c>
      <c r="G4201" s="447">
        <v>1</v>
      </c>
      <c r="H4201" s="448">
        <v>13.28</v>
      </c>
      <c r="I4201" s="447">
        <v>13.28</v>
      </c>
      <c r="J4201" s="460">
        <v>1</v>
      </c>
      <c r="K4201" s="448">
        <v>4.65</v>
      </c>
      <c r="L4201" s="448">
        <v>4.65</v>
      </c>
      <c r="M4201" s="448">
        <f t="shared" si="130"/>
        <v>-8.63</v>
      </c>
      <c r="N4201" s="448">
        <f t="shared" si="131"/>
        <v>-64.98</v>
      </c>
      <c r="O4201" s="461"/>
    </row>
    <row r="4202" s="419" customFormat="1" customHeight="1" spans="1:15">
      <c r="A4202" s="443" t="s">
        <v>9086</v>
      </c>
      <c r="B4202" s="444" t="s">
        <v>9087</v>
      </c>
      <c r="C4202" s="445"/>
      <c r="D4202" s="446" t="s">
        <v>695</v>
      </c>
      <c r="E4202" s="446" t="s">
        <v>142</v>
      </c>
      <c r="F4202" s="446" t="s">
        <v>671</v>
      </c>
      <c r="G4202" s="447">
        <v>1</v>
      </c>
      <c r="H4202" s="448">
        <v>25.66</v>
      </c>
      <c r="I4202" s="447">
        <v>25.66</v>
      </c>
      <c r="J4202" s="460">
        <v>1</v>
      </c>
      <c r="K4202" s="448">
        <v>4.5</v>
      </c>
      <c r="L4202" s="448">
        <v>4.5</v>
      </c>
      <c r="M4202" s="448">
        <f t="shared" si="130"/>
        <v>-21.16</v>
      </c>
      <c r="N4202" s="448">
        <f t="shared" si="131"/>
        <v>-82.46</v>
      </c>
      <c r="O4202" s="461"/>
    </row>
    <row r="4203" s="419" customFormat="1" customHeight="1" spans="1:15">
      <c r="A4203" s="443" t="s">
        <v>9088</v>
      </c>
      <c r="B4203" s="444" t="s">
        <v>9089</v>
      </c>
      <c r="C4203" s="445"/>
      <c r="D4203" s="446" t="s">
        <v>695</v>
      </c>
      <c r="E4203" s="446" t="s">
        <v>142</v>
      </c>
      <c r="F4203" s="446" t="s">
        <v>671</v>
      </c>
      <c r="G4203" s="447">
        <v>2</v>
      </c>
      <c r="H4203" s="448">
        <v>34.52</v>
      </c>
      <c r="I4203" s="447">
        <v>69.03</v>
      </c>
      <c r="J4203" s="460">
        <v>2</v>
      </c>
      <c r="K4203" s="448">
        <v>6.05</v>
      </c>
      <c r="L4203" s="448">
        <v>12.1</v>
      </c>
      <c r="M4203" s="448">
        <f t="shared" si="130"/>
        <v>-56.93</v>
      </c>
      <c r="N4203" s="448">
        <f t="shared" si="131"/>
        <v>-82.47</v>
      </c>
      <c r="O4203" s="461"/>
    </row>
    <row r="4204" s="419" customFormat="1" customHeight="1" spans="1:15">
      <c r="A4204" s="443" t="s">
        <v>9090</v>
      </c>
      <c r="B4204" s="444" t="s">
        <v>9091</v>
      </c>
      <c r="C4204" s="445"/>
      <c r="D4204" s="446" t="s">
        <v>679</v>
      </c>
      <c r="E4204" s="446" t="s">
        <v>168</v>
      </c>
      <c r="F4204" s="446" t="s">
        <v>671</v>
      </c>
      <c r="G4204" s="447">
        <v>1</v>
      </c>
      <c r="H4204" s="448">
        <v>200.85</v>
      </c>
      <c r="I4204" s="447">
        <v>200.85</v>
      </c>
      <c r="J4204" s="460">
        <v>1</v>
      </c>
      <c r="K4204" s="448">
        <v>23.38</v>
      </c>
      <c r="L4204" s="448">
        <v>23.38</v>
      </c>
      <c r="M4204" s="448">
        <f t="shared" si="130"/>
        <v>-177.47</v>
      </c>
      <c r="N4204" s="448">
        <f t="shared" si="131"/>
        <v>-88.36</v>
      </c>
      <c r="O4204" s="461"/>
    </row>
    <row r="4205" s="419" customFormat="1" customHeight="1" spans="1:15">
      <c r="A4205" s="443" t="s">
        <v>9092</v>
      </c>
      <c r="B4205" s="444" t="s">
        <v>9093</v>
      </c>
      <c r="C4205" s="445"/>
      <c r="D4205" s="446" t="s">
        <v>679</v>
      </c>
      <c r="E4205" s="446" t="s">
        <v>168</v>
      </c>
      <c r="F4205" s="446" t="s">
        <v>671</v>
      </c>
      <c r="G4205" s="447">
        <v>1</v>
      </c>
      <c r="H4205" s="448">
        <v>243.59</v>
      </c>
      <c r="I4205" s="447">
        <v>243.59</v>
      </c>
      <c r="J4205" s="460">
        <v>1</v>
      </c>
      <c r="K4205" s="448">
        <v>28.35</v>
      </c>
      <c r="L4205" s="448">
        <v>28.35</v>
      </c>
      <c r="M4205" s="448">
        <f t="shared" si="130"/>
        <v>-215.24</v>
      </c>
      <c r="N4205" s="448">
        <f t="shared" si="131"/>
        <v>-88.36</v>
      </c>
      <c r="O4205" s="461"/>
    </row>
    <row r="4206" s="419" customFormat="1" customHeight="1" spans="1:15">
      <c r="A4206" s="443" t="s">
        <v>9094</v>
      </c>
      <c r="B4206" s="444" t="s">
        <v>9095</v>
      </c>
      <c r="C4206" s="445"/>
      <c r="D4206" s="446" t="s">
        <v>679</v>
      </c>
      <c r="E4206" s="446" t="s">
        <v>675</v>
      </c>
      <c r="F4206" s="446" t="s">
        <v>671</v>
      </c>
      <c r="G4206" s="447">
        <v>2</v>
      </c>
      <c r="H4206" s="448">
        <v>5.13</v>
      </c>
      <c r="I4206" s="447">
        <v>10.26</v>
      </c>
      <c r="J4206" s="460">
        <v>2</v>
      </c>
      <c r="K4206" s="448">
        <v>1.2</v>
      </c>
      <c r="L4206" s="448">
        <v>2.4</v>
      </c>
      <c r="M4206" s="448">
        <f t="shared" si="130"/>
        <v>-7.86</v>
      </c>
      <c r="N4206" s="448">
        <f t="shared" si="131"/>
        <v>-76.61</v>
      </c>
      <c r="O4206" s="461"/>
    </row>
    <row r="4207" s="419" customFormat="1" customHeight="1" spans="1:15">
      <c r="A4207" s="443" t="s">
        <v>9096</v>
      </c>
      <c r="B4207" s="444" t="s">
        <v>9097</v>
      </c>
      <c r="C4207" s="445"/>
      <c r="D4207" s="446" t="s">
        <v>695</v>
      </c>
      <c r="E4207" s="446" t="s">
        <v>675</v>
      </c>
      <c r="F4207" s="446" t="s">
        <v>671</v>
      </c>
      <c r="G4207" s="447">
        <v>1</v>
      </c>
      <c r="H4207" s="448">
        <v>175.21</v>
      </c>
      <c r="I4207" s="447">
        <v>175.21</v>
      </c>
      <c r="J4207" s="460">
        <v>1</v>
      </c>
      <c r="K4207" s="448">
        <v>40.94</v>
      </c>
      <c r="L4207" s="448">
        <v>40.94</v>
      </c>
      <c r="M4207" s="448">
        <f t="shared" si="130"/>
        <v>-134.27</v>
      </c>
      <c r="N4207" s="448">
        <f t="shared" si="131"/>
        <v>-76.63</v>
      </c>
      <c r="O4207" s="461"/>
    </row>
    <row r="4208" s="419" customFormat="1" customHeight="1" spans="1:15">
      <c r="A4208" s="443" t="s">
        <v>9098</v>
      </c>
      <c r="B4208" s="444" t="s">
        <v>9099</v>
      </c>
      <c r="C4208" s="445"/>
      <c r="D4208" s="446" t="s">
        <v>695</v>
      </c>
      <c r="E4208" s="446" t="s">
        <v>675</v>
      </c>
      <c r="F4208" s="446" t="s">
        <v>671</v>
      </c>
      <c r="G4208" s="447">
        <v>1</v>
      </c>
      <c r="H4208" s="448">
        <v>40.88</v>
      </c>
      <c r="I4208" s="447">
        <v>40.88</v>
      </c>
      <c r="J4208" s="460">
        <v>1</v>
      </c>
      <c r="K4208" s="448">
        <v>9.55</v>
      </c>
      <c r="L4208" s="448">
        <v>9.55</v>
      </c>
      <c r="M4208" s="448">
        <f t="shared" si="130"/>
        <v>-31.33</v>
      </c>
      <c r="N4208" s="448">
        <f t="shared" si="131"/>
        <v>-76.64</v>
      </c>
      <c r="O4208" s="461"/>
    </row>
    <row r="4209" s="419" customFormat="1" customHeight="1" spans="1:15">
      <c r="A4209" s="443" t="s">
        <v>9100</v>
      </c>
      <c r="B4209" s="444" t="s">
        <v>9101</v>
      </c>
      <c r="C4209" s="445"/>
      <c r="D4209" s="446" t="s">
        <v>695</v>
      </c>
      <c r="E4209" s="446" t="s">
        <v>675</v>
      </c>
      <c r="F4209" s="446" t="s">
        <v>671</v>
      </c>
      <c r="G4209" s="447">
        <v>1</v>
      </c>
      <c r="H4209" s="448">
        <v>20.01</v>
      </c>
      <c r="I4209" s="447">
        <v>20.01</v>
      </c>
      <c r="J4209" s="460">
        <v>1</v>
      </c>
      <c r="K4209" s="448">
        <v>4.68</v>
      </c>
      <c r="L4209" s="448">
        <v>4.68</v>
      </c>
      <c r="M4209" s="448">
        <f t="shared" si="130"/>
        <v>-15.33</v>
      </c>
      <c r="N4209" s="448">
        <f t="shared" si="131"/>
        <v>-76.61</v>
      </c>
      <c r="O4209" s="461"/>
    </row>
    <row r="4210" s="419" customFormat="1" customHeight="1" spans="1:15">
      <c r="A4210" s="443" t="s">
        <v>9102</v>
      </c>
      <c r="B4210" s="444" t="s">
        <v>9103</v>
      </c>
      <c r="C4210" s="445"/>
      <c r="D4210" s="446" t="s">
        <v>695</v>
      </c>
      <c r="E4210" s="446" t="s">
        <v>675</v>
      </c>
      <c r="F4210" s="446" t="s">
        <v>671</v>
      </c>
      <c r="G4210" s="447">
        <v>1</v>
      </c>
      <c r="H4210" s="448">
        <v>57.66</v>
      </c>
      <c r="I4210" s="447">
        <v>57.66</v>
      </c>
      <c r="J4210" s="460">
        <v>1</v>
      </c>
      <c r="K4210" s="448">
        <v>13.47</v>
      </c>
      <c r="L4210" s="448">
        <v>13.47</v>
      </c>
      <c r="M4210" s="448">
        <f t="shared" si="130"/>
        <v>-44.19</v>
      </c>
      <c r="N4210" s="448">
        <f t="shared" si="131"/>
        <v>-76.64</v>
      </c>
      <c r="O4210" s="461"/>
    </row>
    <row r="4211" s="419" customFormat="1" customHeight="1" spans="1:15">
      <c r="A4211" s="443" t="s">
        <v>9104</v>
      </c>
      <c r="B4211" s="444" t="s">
        <v>9105</v>
      </c>
      <c r="C4211" s="445"/>
      <c r="D4211" s="446" t="s">
        <v>695</v>
      </c>
      <c r="E4211" s="446" t="s">
        <v>675</v>
      </c>
      <c r="F4211" s="446" t="s">
        <v>671</v>
      </c>
      <c r="G4211" s="447">
        <v>1</v>
      </c>
      <c r="H4211" s="448">
        <v>58.12</v>
      </c>
      <c r="I4211" s="447">
        <v>58.12</v>
      </c>
      <c r="J4211" s="460">
        <v>1</v>
      </c>
      <c r="K4211" s="448">
        <v>13.58</v>
      </c>
      <c r="L4211" s="448">
        <v>13.58</v>
      </c>
      <c r="M4211" s="448">
        <f t="shared" si="130"/>
        <v>-44.54</v>
      </c>
      <c r="N4211" s="448">
        <f t="shared" si="131"/>
        <v>-76.63</v>
      </c>
      <c r="O4211" s="461"/>
    </row>
    <row r="4212" s="419" customFormat="1" customHeight="1" spans="1:15">
      <c r="A4212" s="443" t="s">
        <v>9106</v>
      </c>
      <c r="B4212" s="444" t="s">
        <v>9107</v>
      </c>
      <c r="C4212" s="445"/>
      <c r="D4212" s="446" t="s">
        <v>695</v>
      </c>
      <c r="E4212" s="446" t="s">
        <v>675</v>
      </c>
      <c r="F4212" s="446" t="s">
        <v>671</v>
      </c>
      <c r="G4212" s="447">
        <v>2</v>
      </c>
      <c r="H4212" s="448">
        <v>72.4</v>
      </c>
      <c r="I4212" s="447">
        <v>144.79</v>
      </c>
      <c r="J4212" s="460">
        <v>2</v>
      </c>
      <c r="K4212" s="448">
        <v>16.92</v>
      </c>
      <c r="L4212" s="448">
        <v>33.84</v>
      </c>
      <c r="M4212" s="448">
        <f t="shared" si="130"/>
        <v>-110.95</v>
      </c>
      <c r="N4212" s="448">
        <f t="shared" si="131"/>
        <v>-76.63</v>
      </c>
      <c r="O4212" s="461"/>
    </row>
    <row r="4213" s="419" customFormat="1" customHeight="1" spans="1:15">
      <c r="A4213" s="443" t="s">
        <v>9108</v>
      </c>
      <c r="B4213" s="444" t="s">
        <v>9109</v>
      </c>
      <c r="C4213" s="445"/>
      <c r="D4213" s="446" t="s">
        <v>695</v>
      </c>
      <c r="E4213" s="446" t="s">
        <v>675</v>
      </c>
      <c r="F4213" s="446" t="s">
        <v>671</v>
      </c>
      <c r="G4213" s="447">
        <v>1</v>
      </c>
      <c r="H4213" s="448">
        <v>94.59</v>
      </c>
      <c r="I4213" s="447">
        <v>94.59</v>
      </c>
      <c r="J4213" s="460">
        <v>1</v>
      </c>
      <c r="K4213" s="448">
        <v>22.1</v>
      </c>
      <c r="L4213" s="448">
        <v>22.1</v>
      </c>
      <c r="M4213" s="448">
        <f t="shared" si="130"/>
        <v>-72.49</v>
      </c>
      <c r="N4213" s="448">
        <f t="shared" si="131"/>
        <v>-76.64</v>
      </c>
      <c r="O4213" s="461"/>
    </row>
    <row r="4214" s="419" customFormat="1" customHeight="1" spans="1:15">
      <c r="A4214" s="443" t="s">
        <v>9110</v>
      </c>
      <c r="B4214" s="444" t="s">
        <v>9111</v>
      </c>
      <c r="C4214" s="445"/>
      <c r="D4214" s="446" t="s">
        <v>695</v>
      </c>
      <c r="E4214" s="446" t="s">
        <v>675</v>
      </c>
      <c r="F4214" s="446" t="s">
        <v>671</v>
      </c>
      <c r="G4214" s="447">
        <v>1</v>
      </c>
      <c r="H4214" s="448">
        <v>88.01</v>
      </c>
      <c r="I4214" s="447">
        <v>88.01</v>
      </c>
      <c r="J4214" s="460">
        <v>1</v>
      </c>
      <c r="K4214" s="448">
        <v>20.56</v>
      </c>
      <c r="L4214" s="448">
        <v>20.56</v>
      </c>
      <c r="M4214" s="448">
        <f t="shared" si="130"/>
        <v>-67.45</v>
      </c>
      <c r="N4214" s="448">
        <f t="shared" si="131"/>
        <v>-76.64</v>
      </c>
      <c r="O4214" s="461"/>
    </row>
    <row r="4215" s="419" customFormat="1" customHeight="1" spans="1:15">
      <c r="A4215" s="443" t="s">
        <v>9112</v>
      </c>
      <c r="B4215" s="444" t="s">
        <v>9113</v>
      </c>
      <c r="C4215" s="445"/>
      <c r="D4215" s="446" t="s">
        <v>695</v>
      </c>
      <c r="E4215" s="446" t="s">
        <v>675</v>
      </c>
      <c r="F4215" s="446" t="s">
        <v>671</v>
      </c>
      <c r="G4215" s="447">
        <v>1</v>
      </c>
      <c r="H4215" s="448">
        <v>118.12</v>
      </c>
      <c r="I4215" s="447">
        <v>118.12</v>
      </c>
      <c r="J4215" s="460">
        <v>1</v>
      </c>
      <c r="K4215" s="448">
        <v>27.6</v>
      </c>
      <c r="L4215" s="448">
        <v>27.6</v>
      </c>
      <c r="M4215" s="448">
        <f t="shared" si="130"/>
        <v>-90.52</v>
      </c>
      <c r="N4215" s="448">
        <f t="shared" si="131"/>
        <v>-76.63</v>
      </c>
      <c r="O4215" s="461"/>
    </row>
    <row r="4216" s="419" customFormat="1" customHeight="1" spans="1:15">
      <c r="A4216" s="443" t="s">
        <v>9114</v>
      </c>
      <c r="B4216" s="444" t="s">
        <v>9115</v>
      </c>
      <c r="C4216" s="445"/>
      <c r="D4216" s="446" t="s">
        <v>695</v>
      </c>
      <c r="E4216" s="446" t="s">
        <v>675</v>
      </c>
      <c r="F4216" s="446" t="s">
        <v>671</v>
      </c>
      <c r="G4216" s="447">
        <v>2</v>
      </c>
      <c r="H4216" s="448">
        <v>184.53</v>
      </c>
      <c r="I4216" s="447">
        <v>369.06</v>
      </c>
      <c r="J4216" s="460">
        <v>2</v>
      </c>
      <c r="K4216" s="448">
        <v>43.11</v>
      </c>
      <c r="L4216" s="448">
        <v>86.22</v>
      </c>
      <c r="M4216" s="448">
        <f t="shared" si="130"/>
        <v>-282.84</v>
      </c>
      <c r="N4216" s="448">
        <f t="shared" si="131"/>
        <v>-76.64</v>
      </c>
      <c r="O4216" s="461"/>
    </row>
    <row r="4217" s="419" customFormat="1" customHeight="1" spans="1:15">
      <c r="A4217" s="443" t="s">
        <v>9116</v>
      </c>
      <c r="B4217" s="444" t="s">
        <v>9117</v>
      </c>
      <c r="C4217" s="445"/>
      <c r="D4217" s="446" t="s">
        <v>695</v>
      </c>
      <c r="E4217" s="446" t="s">
        <v>675</v>
      </c>
      <c r="F4217" s="446" t="s">
        <v>671</v>
      </c>
      <c r="G4217" s="447">
        <v>2</v>
      </c>
      <c r="H4217" s="448">
        <v>44.45</v>
      </c>
      <c r="I4217" s="447">
        <v>88.89</v>
      </c>
      <c r="J4217" s="460">
        <v>2</v>
      </c>
      <c r="K4217" s="448">
        <v>10.39</v>
      </c>
      <c r="L4217" s="448">
        <v>20.78</v>
      </c>
      <c r="M4217" s="448">
        <f t="shared" si="130"/>
        <v>-68.11</v>
      </c>
      <c r="N4217" s="448">
        <f t="shared" si="131"/>
        <v>-76.62</v>
      </c>
      <c r="O4217" s="461"/>
    </row>
    <row r="4218" s="419" customFormat="1" customHeight="1" spans="1:15">
      <c r="A4218" s="443" t="s">
        <v>9118</v>
      </c>
      <c r="B4218" s="444" t="s">
        <v>9119</v>
      </c>
      <c r="C4218" s="445"/>
      <c r="D4218" s="446" t="s">
        <v>695</v>
      </c>
      <c r="E4218" s="446" t="s">
        <v>675</v>
      </c>
      <c r="F4218" s="446" t="s">
        <v>671</v>
      </c>
      <c r="G4218" s="447">
        <v>1</v>
      </c>
      <c r="H4218" s="448">
        <v>495.57</v>
      </c>
      <c r="I4218" s="447">
        <v>495.57</v>
      </c>
      <c r="J4218" s="460">
        <v>1</v>
      </c>
      <c r="K4218" s="448">
        <v>115.79</v>
      </c>
      <c r="L4218" s="448">
        <v>115.79</v>
      </c>
      <c r="M4218" s="448">
        <f t="shared" si="130"/>
        <v>-379.78</v>
      </c>
      <c r="N4218" s="448">
        <f t="shared" si="131"/>
        <v>-76.63</v>
      </c>
      <c r="O4218" s="461"/>
    </row>
    <row r="4219" s="419" customFormat="1" customHeight="1" spans="1:15">
      <c r="A4219" s="443" t="s">
        <v>9120</v>
      </c>
      <c r="B4219" s="444" t="s">
        <v>9121</v>
      </c>
      <c r="C4219" s="445"/>
      <c r="D4219" s="446" t="s">
        <v>695</v>
      </c>
      <c r="E4219" s="446" t="s">
        <v>675</v>
      </c>
      <c r="F4219" s="446" t="s">
        <v>671</v>
      </c>
      <c r="G4219" s="447">
        <v>2</v>
      </c>
      <c r="H4219" s="448">
        <v>86.76</v>
      </c>
      <c r="I4219" s="447">
        <v>173.51</v>
      </c>
      <c r="J4219" s="460">
        <v>2</v>
      </c>
      <c r="K4219" s="448">
        <v>20.27</v>
      </c>
      <c r="L4219" s="448">
        <v>40.54</v>
      </c>
      <c r="M4219" s="448">
        <f t="shared" si="130"/>
        <v>-132.97</v>
      </c>
      <c r="N4219" s="448">
        <f t="shared" si="131"/>
        <v>-76.64</v>
      </c>
      <c r="O4219" s="461"/>
    </row>
    <row r="4220" s="419" customFormat="1" customHeight="1" spans="1:15">
      <c r="A4220" s="443" t="s">
        <v>9122</v>
      </c>
      <c r="B4220" s="444" t="s">
        <v>9123</v>
      </c>
      <c r="C4220" s="445"/>
      <c r="D4220" s="446" t="s">
        <v>695</v>
      </c>
      <c r="E4220" s="446" t="s">
        <v>675</v>
      </c>
      <c r="F4220" s="446" t="s">
        <v>671</v>
      </c>
      <c r="G4220" s="447">
        <v>1</v>
      </c>
      <c r="H4220" s="448">
        <v>243.59</v>
      </c>
      <c r="I4220" s="447">
        <v>243.59</v>
      </c>
      <c r="J4220" s="460">
        <v>1</v>
      </c>
      <c r="K4220" s="448">
        <v>56.91</v>
      </c>
      <c r="L4220" s="448">
        <v>56.91</v>
      </c>
      <c r="M4220" s="448">
        <f t="shared" si="130"/>
        <v>-186.68</v>
      </c>
      <c r="N4220" s="448">
        <f t="shared" si="131"/>
        <v>-76.64</v>
      </c>
      <c r="O4220" s="461"/>
    </row>
    <row r="4221" s="419" customFormat="1" customHeight="1" spans="1:15">
      <c r="A4221" s="443" t="s">
        <v>9124</v>
      </c>
      <c r="B4221" s="444" t="s">
        <v>9125</v>
      </c>
      <c r="C4221" s="445"/>
      <c r="D4221" s="446" t="s">
        <v>695</v>
      </c>
      <c r="E4221" s="446" t="s">
        <v>675</v>
      </c>
      <c r="F4221" s="446" t="s">
        <v>671</v>
      </c>
      <c r="G4221" s="447">
        <v>2</v>
      </c>
      <c r="H4221" s="448">
        <v>47.79</v>
      </c>
      <c r="I4221" s="447">
        <v>95.57</v>
      </c>
      <c r="J4221" s="460">
        <v>2</v>
      </c>
      <c r="K4221" s="448">
        <v>11.17</v>
      </c>
      <c r="L4221" s="448">
        <v>22.34</v>
      </c>
      <c r="M4221" s="448">
        <f t="shared" si="130"/>
        <v>-73.23</v>
      </c>
      <c r="N4221" s="448">
        <f t="shared" si="131"/>
        <v>-76.62</v>
      </c>
      <c r="O4221" s="461"/>
    </row>
    <row r="4222" s="419" customFormat="1" customHeight="1" spans="1:15">
      <c r="A4222" s="443" t="s">
        <v>9126</v>
      </c>
      <c r="B4222" s="444" t="s">
        <v>9127</v>
      </c>
      <c r="C4222" s="445"/>
      <c r="D4222" s="446" t="s">
        <v>695</v>
      </c>
      <c r="E4222" s="446" t="s">
        <v>675</v>
      </c>
      <c r="F4222" s="446" t="s">
        <v>671</v>
      </c>
      <c r="G4222" s="447">
        <v>2</v>
      </c>
      <c r="H4222" s="448">
        <v>55.47</v>
      </c>
      <c r="I4222" s="447">
        <v>110.94</v>
      </c>
      <c r="J4222" s="460">
        <v>2</v>
      </c>
      <c r="K4222" s="448">
        <v>12.96</v>
      </c>
      <c r="L4222" s="448">
        <v>25.92</v>
      </c>
      <c r="M4222" s="448">
        <f t="shared" si="130"/>
        <v>-85.02</v>
      </c>
      <c r="N4222" s="448">
        <f t="shared" si="131"/>
        <v>-76.64</v>
      </c>
      <c r="O4222" s="461"/>
    </row>
    <row r="4223" s="419" customFormat="1" customHeight="1" spans="1:15">
      <c r="A4223" s="443" t="s">
        <v>9128</v>
      </c>
      <c r="B4223" s="444" t="s">
        <v>9129</v>
      </c>
      <c r="C4223" s="445"/>
      <c r="D4223" s="446" t="s">
        <v>679</v>
      </c>
      <c r="E4223" s="446" t="s">
        <v>675</v>
      </c>
      <c r="F4223" s="446" t="s">
        <v>671</v>
      </c>
      <c r="G4223" s="447">
        <v>1</v>
      </c>
      <c r="H4223" s="448">
        <v>30</v>
      </c>
      <c r="I4223" s="447">
        <v>30</v>
      </c>
      <c r="J4223" s="460">
        <v>1</v>
      </c>
      <c r="K4223" s="448">
        <v>7.01</v>
      </c>
      <c r="L4223" s="448">
        <v>7.01</v>
      </c>
      <c r="M4223" s="448">
        <f t="shared" si="130"/>
        <v>-22.99</v>
      </c>
      <c r="N4223" s="448">
        <f t="shared" si="131"/>
        <v>-76.63</v>
      </c>
      <c r="O4223" s="461"/>
    </row>
    <row r="4224" s="419" customFormat="1" customHeight="1" spans="1:15">
      <c r="A4224" s="443" t="s">
        <v>9130</v>
      </c>
      <c r="B4224" s="444" t="s">
        <v>9131</v>
      </c>
      <c r="C4224" s="445"/>
      <c r="D4224" s="446" t="s">
        <v>679</v>
      </c>
      <c r="E4224" s="446" t="s">
        <v>675</v>
      </c>
      <c r="F4224" s="446" t="s">
        <v>671</v>
      </c>
      <c r="G4224" s="447">
        <v>1</v>
      </c>
      <c r="H4224" s="448">
        <v>122.66</v>
      </c>
      <c r="I4224" s="447">
        <v>122.66</v>
      </c>
      <c r="J4224" s="460">
        <v>1</v>
      </c>
      <c r="K4224" s="448">
        <v>28.66</v>
      </c>
      <c r="L4224" s="448">
        <v>28.66</v>
      </c>
      <c r="M4224" s="448">
        <f t="shared" si="130"/>
        <v>-94</v>
      </c>
      <c r="N4224" s="448">
        <f t="shared" si="131"/>
        <v>-76.63</v>
      </c>
      <c r="O4224" s="461"/>
    </row>
    <row r="4225" s="419" customFormat="1" customHeight="1" spans="1:15">
      <c r="A4225" s="443" t="s">
        <v>9132</v>
      </c>
      <c r="B4225" s="444" t="s">
        <v>9133</v>
      </c>
      <c r="C4225" s="445"/>
      <c r="D4225" s="446" t="s">
        <v>679</v>
      </c>
      <c r="E4225" s="446" t="s">
        <v>675</v>
      </c>
      <c r="F4225" s="446" t="s">
        <v>671</v>
      </c>
      <c r="G4225" s="447">
        <v>2</v>
      </c>
      <c r="H4225" s="448">
        <v>111.17</v>
      </c>
      <c r="I4225" s="447">
        <v>222.33</v>
      </c>
      <c r="J4225" s="460">
        <v>2</v>
      </c>
      <c r="K4225" s="448">
        <v>25.97</v>
      </c>
      <c r="L4225" s="448">
        <v>51.94</v>
      </c>
      <c r="M4225" s="448">
        <f t="shared" si="130"/>
        <v>-170.39</v>
      </c>
      <c r="N4225" s="448">
        <f t="shared" si="131"/>
        <v>-76.64</v>
      </c>
      <c r="O4225" s="461"/>
    </row>
    <row r="4226" s="419" customFormat="1" customHeight="1" spans="1:15">
      <c r="A4226" s="443" t="s">
        <v>9134</v>
      </c>
      <c r="B4226" s="444" t="s">
        <v>9135</v>
      </c>
      <c r="C4226" s="445"/>
      <c r="D4226" s="446" t="s">
        <v>679</v>
      </c>
      <c r="E4226" s="446" t="s">
        <v>675</v>
      </c>
      <c r="F4226" s="446" t="s">
        <v>671</v>
      </c>
      <c r="G4226" s="447">
        <v>1</v>
      </c>
      <c r="H4226" s="448">
        <v>291.45</v>
      </c>
      <c r="I4226" s="447">
        <v>291.45</v>
      </c>
      <c r="J4226" s="460">
        <v>1</v>
      </c>
      <c r="K4226" s="448">
        <v>68.09</v>
      </c>
      <c r="L4226" s="448">
        <v>68.09</v>
      </c>
      <c r="M4226" s="448">
        <f t="shared" si="130"/>
        <v>-223.36</v>
      </c>
      <c r="N4226" s="448">
        <f t="shared" si="131"/>
        <v>-76.64</v>
      </c>
      <c r="O4226" s="461"/>
    </row>
    <row r="4227" s="419" customFormat="1" customHeight="1" spans="1:15">
      <c r="A4227" s="443" t="s">
        <v>9136</v>
      </c>
      <c r="B4227" s="444" t="s">
        <v>9137</v>
      </c>
      <c r="C4227" s="445"/>
      <c r="D4227" s="446" t="s">
        <v>679</v>
      </c>
      <c r="E4227" s="446" t="s">
        <v>675</v>
      </c>
      <c r="F4227" s="446" t="s">
        <v>671</v>
      </c>
      <c r="G4227" s="447">
        <v>2</v>
      </c>
      <c r="H4227" s="448">
        <v>267.53</v>
      </c>
      <c r="I4227" s="447">
        <v>535.06</v>
      </c>
      <c r="J4227" s="460">
        <v>2</v>
      </c>
      <c r="K4227" s="448">
        <v>62.51</v>
      </c>
      <c r="L4227" s="448">
        <v>125.02</v>
      </c>
      <c r="M4227" s="448">
        <f t="shared" si="130"/>
        <v>-410.04</v>
      </c>
      <c r="N4227" s="448">
        <f t="shared" si="131"/>
        <v>-76.63</v>
      </c>
      <c r="O4227" s="461"/>
    </row>
    <row r="4228" s="419" customFormat="1" customHeight="1" spans="1:15">
      <c r="A4228" s="443" t="s">
        <v>9138</v>
      </c>
      <c r="B4228" s="444" t="s">
        <v>9139</v>
      </c>
      <c r="C4228" s="445"/>
      <c r="D4228" s="446" t="s">
        <v>679</v>
      </c>
      <c r="E4228" s="446" t="s">
        <v>675</v>
      </c>
      <c r="F4228" s="446" t="s">
        <v>671</v>
      </c>
      <c r="G4228" s="447">
        <v>11</v>
      </c>
      <c r="H4228" s="448">
        <v>58.25</v>
      </c>
      <c r="I4228" s="447">
        <v>640.7</v>
      </c>
      <c r="J4228" s="460">
        <v>11</v>
      </c>
      <c r="K4228" s="448">
        <v>13.61</v>
      </c>
      <c r="L4228" s="448">
        <v>149.71</v>
      </c>
      <c r="M4228" s="448">
        <f t="shared" si="130"/>
        <v>-490.99</v>
      </c>
      <c r="N4228" s="448">
        <f t="shared" si="131"/>
        <v>-76.63</v>
      </c>
      <c r="O4228" s="461"/>
    </row>
    <row r="4229" s="419" customFormat="1" customHeight="1" spans="1:15">
      <c r="A4229" s="443" t="s">
        <v>9140</v>
      </c>
      <c r="B4229" s="444" t="s">
        <v>9141</v>
      </c>
      <c r="C4229" s="445"/>
      <c r="D4229" s="446" t="s">
        <v>695</v>
      </c>
      <c r="E4229" s="446" t="s">
        <v>142</v>
      </c>
      <c r="F4229" s="446" t="s">
        <v>671</v>
      </c>
      <c r="G4229" s="447">
        <v>2</v>
      </c>
      <c r="H4229" s="448">
        <v>42.74</v>
      </c>
      <c r="I4229" s="447">
        <v>85.47</v>
      </c>
      <c r="J4229" s="460">
        <v>2</v>
      </c>
      <c r="K4229" s="448">
        <v>7.49</v>
      </c>
      <c r="L4229" s="448">
        <v>14.98</v>
      </c>
      <c r="M4229" s="448">
        <f t="shared" si="130"/>
        <v>-70.49</v>
      </c>
      <c r="N4229" s="448">
        <f t="shared" si="131"/>
        <v>-82.47</v>
      </c>
      <c r="O4229" s="461"/>
    </row>
    <row r="4230" s="419" customFormat="1" customHeight="1" spans="1:15">
      <c r="A4230" s="443" t="s">
        <v>9142</v>
      </c>
      <c r="B4230" s="444" t="s">
        <v>9143</v>
      </c>
      <c r="C4230" s="445"/>
      <c r="D4230" s="446" t="s">
        <v>695</v>
      </c>
      <c r="E4230" s="446" t="s">
        <v>142</v>
      </c>
      <c r="F4230" s="446" t="s">
        <v>671</v>
      </c>
      <c r="G4230" s="447">
        <v>2</v>
      </c>
      <c r="H4230" s="448">
        <v>42.74</v>
      </c>
      <c r="I4230" s="447">
        <v>85.47</v>
      </c>
      <c r="J4230" s="460">
        <v>2</v>
      </c>
      <c r="K4230" s="448">
        <v>7.49</v>
      </c>
      <c r="L4230" s="448">
        <v>14.98</v>
      </c>
      <c r="M4230" s="448">
        <f t="shared" si="130"/>
        <v>-70.49</v>
      </c>
      <c r="N4230" s="448">
        <f t="shared" si="131"/>
        <v>-82.47</v>
      </c>
      <c r="O4230" s="461"/>
    </row>
    <row r="4231" s="419" customFormat="1" customHeight="1" spans="1:15">
      <c r="A4231" s="443" t="s">
        <v>9144</v>
      </c>
      <c r="B4231" s="444" t="s">
        <v>9145</v>
      </c>
      <c r="C4231" s="445"/>
      <c r="D4231" s="446" t="s">
        <v>695</v>
      </c>
      <c r="E4231" s="446" t="s">
        <v>142</v>
      </c>
      <c r="F4231" s="446" t="s">
        <v>671</v>
      </c>
      <c r="G4231" s="447">
        <v>2</v>
      </c>
      <c r="H4231" s="448">
        <v>42.74</v>
      </c>
      <c r="I4231" s="447">
        <v>85.47</v>
      </c>
      <c r="J4231" s="460">
        <v>2</v>
      </c>
      <c r="K4231" s="448">
        <v>7.49</v>
      </c>
      <c r="L4231" s="448">
        <v>14.98</v>
      </c>
      <c r="M4231" s="448">
        <f t="shared" si="130"/>
        <v>-70.49</v>
      </c>
      <c r="N4231" s="448">
        <f t="shared" si="131"/>
        <v>-82.47</v>
      </c>
      <c r="O4231" s="461"/>
    </row>
    <row r="4232" s="419" customFormat="1" customHeight="1" spans="1:15">
      <c r="A4232" s="443" t="s">
        <v>9146</v>
      </c>
      <c r="B4232" s="444" t="s">
        <v>9147</v>
      </c>
      <c r="C4232" s="445"/>
      <c r="D4232" s="446" t="s">
        <v>695</v>
      </c>
      <c r="E4232" s="446" t="s">
        <v>142</v>
      </c>
      <c r="F4232" s="446" t="s">
        <v>671</v>
      </c>
      <c r="G4232" s="447">
        <v>2</v>
      </c>
      <c r="H4232" s="448">
        <v>51.28</v>
      </c>
      <c r="I4232" s="447">
        <v>102.56</v>
      </c>
      <c r="J4232" s="460">
        <v>2</v>
      </c>
      <c r="K4232" s="448">
        <v>8.98</v>
      </c>
      <c r="L4232" s="448">
        <v>17.96</v>
      </c>
      <c r="M4232" s="448">
        <f t="shared" ref="M4232:M4295" si="132">L4232-I4232</f>
        <v>-84.6</v>
      </c>
      <c r="N4232" s="448">
        <f t="shared" ref="N4232:N4295" si="133">IF(I4232=0,0,ROUND(M4232/I4232*100,2))</f>
        <v>-82.49</v>
      </c>
      <c r="O4232" s="461"/>
    </row>
    <row r="4233" s="419" customFormat="1" customHeight="1" spans="1:15">
      <c r="A4233" s="443" t="s">
        <v>9148</v>
      </c>
      <c r="B4233" s="444" t="s">
        <v>9149</v>
      </c>
      <c r="C4233" s="445"/>
      <c r="D4233" s="446" t="s">
        <v>695</v>
      </c>
      <c r="E4233" s="446" t="s">
        <v>142</v>
      </c>
      <c r="F4233" s="446" t="s">
        <v>671</v>
      </c>
      <c r="G4233" s="447">
        <v>2</v>
      </c>
      <c r="H4233" s="448">
        <v>51.28</v>
      </c>
      <c r="I4233" s="447">
        <v>102.56</v>
      </c>
      <c r="J4233" s="460">
        <v>2</v>
      </c>
      <c r="K4233" s="448">
        <v>8.98</v>
      </c>
      <c r="L4233" s="448">
        <v>17.96</v>
      </c>
      <c r="M4233" s="448">
        <f t="shared" si="132"/>
        <v>-84.6</v>
      </c>
      <c r="N4233" s="448">
        <f t="shared" si="133"/>
        <v>-82.49</v>
      </c>
      <c r="O4233" s="461"/>
    </row>
    <row r="4234" s="419" customFormat="1" customHeight="1" spans="1:15">
      <c r="A4234" s="443" t="s">
        <v>9150</v>
      </c>
      <c r="B4234" s="444" t="s">
        <v>9151</v>
      </c>
      <c r="C4234" s="445"/>
      <c r="D4234" s="446" t="s">
        <v>695</v>
      </c>
      <c r="E4234" s="446" t="s">
        <v>142</v>
      </c>
      <c r="F4234" s="446" t="s">
        <v>671</v>
      </c>
      <c r="G4234" s="447">
        <v>1</v>
      </c>
      <c r="H4234" s="448">
        <v>64.1</v>
      </c>
      <c r="I4234" s="447">
        <v>64.1</v>
      </c>
      <c r="J4234" s="460">
        <v>1</v>
      </c>
      <c r="K4234" s="448">
        <v>11.23</v>
      </c>
      <c r="L4234" s="448">
        <v>11.23</v>
      </c>
      <c r="M4234" s="448">
        <f t="shared" si="132"/>
        <v>-52.87</v>
      </c>
      <c r="N4234" s="448">
        <f t="shared" si="133"/>
        <v>-82.48</v>
      </c>
      <c r="O4234" s="461"/>
    </row>
    <row r="4235" s="419" customFormat="1" customHeight="1" spans="1:15">
      <c r="A4235" s="443" t="s">
        <v>9152</v>
      </c>
      <c r="B4235" s="444" t="s">
        <v>9153</v>
      </c>
      <c r="C4235" s="445"/>
      <c r="D4235" s="446" t="s">
        <v>695</v>
      </c>
      <c r="E4235" s="446" t="s">
        <v>142</v>
      </c>
      <c r="F4235" s="446" t="s">
        <v>671</v>
      </c>
      <c r="G4235" s="447">
        <v>1</v>
      </c>
      <c r="H4235" s="448">
        <v>85.47</v>
      </c>
      <c r="I4235" s="447">
        <v>85.47</v>
      </c>
      <c r="J4235" s="460">
        <v>1</v>
      </c>
      <c r="K4235" s="448">
        <v>14.97</v>
      </c>
      <c r="L4235" s="448">
        <v>14.97</v>
      </c>
      <c r="M4235" s="448">
        <f t="shared" si="132"/>
        <v>-70.5</v>
      </c>
      <c r="N4235" s="448">
        <f t="shared" si="133"/>
        <v>-82.49</v>
      </c>
      <c r="O4235" s="461"/>
    </row>
    <row r="4236" s="419" customFormat="1" customHeight="1" spans="1:15">
      <c r="A4236" s="443" t="s">
        <v>9154</v>
      </c>
      <c r="B4236" s="444" t="s">
        <v>9155</v>
      </c>
      <c r="C4236" s="445"/>
      <c r="D4236" s="446" t="s">
        <v>695</v>
      </c>
      <c r="E4236" s="446" t="s">
        <v>142</v>
      </c>
      <c r="F4236" s="446" t="s">
        <v>671</v>
      </c>
      <c r="G4236" s="447">
        <v>2</v>
      </c>
      <c r="H4236" s="448">
        <v>38.46</v>
      </c>
      <c r="I4236" s="447">
        <v>76.92</v>
      </c>
      <c r="J4236" s="460">
        <v>2</v>
      </c>
      <c r="K4236" s="448">
        <v>6.74</v>
      </c>
      <c r="L4236" s="448">
        <v>13.48</v>
      </c>
      <c r="M4236" s="448">
        <f t="shared" si="132"/>
        <v>-63.44</v>
      </c>
      <c r="N4236" s="448">
        <f t="shared" si="133"/>
        <v>-82.48</v>
      </c>
      <c r="O4236" s="461"/>
    </row>
    <row r="4237" s="419" customFormat="1" customHeight="1" spans="1:15">
      <c r="A4237" s="443" t="s">
        <v>9156</v>
      </c>
      <c r="B4237" s="444" t="s">
        <v>9157</v>
      </c>
      <c r="C4237" s="445"/>
      <c r="D4237" s="446" t="s">
        <v>695</v>
      </c>
      <c r="E4237" s="446" t="s">
        <v>142</v>
      </c>
      <c r="F4237" s="446" t="s">
        <v>671</v>
      </c>
      <c r="G4237" s="447">
        <v>2</v>
      </c>
      <c r="H4237" s="448">
        <v>42.74</v>
      </c>
      <c r="I4237" s="447">
        <v>85.47</v>
      </c>
      <c r="J4237" s="460">
        <v>2</v>
      </c>
      <c r="K4237" s="448">
        <v>7.49</v>
      </c>
      <c r="L4237" s="448">
        <v>14.98</v>
      </c>
      <c r="M4237" s="448">
        <f t="shared" si="132"/>
        <v>-70.49</v>
      </c>
      <c r="N4237" s="448">
        <f t="shared" si="133"/>
        <v>-82.47</v>
      </c>
      <c r="O4237" s="461"/>
    </row>
    <row r="4238" s="419" customFormat="1" customHeight="1" spans="1:15">
      <c r="A4238" s="443" t="s">
        <v>9158</v>
      </c>
      <c r="B4238" s="444" t="s">
        <v>9159</v>
      </c>
      <c r="C4238" s="445"/>
      <c r="D4238" s="446" t="s">
        <v>679</v>
      </c>
      <c r="E4238" s="446" t="s">
        <v>142</v>
      </c>
      <c r="F4238" s="446" t="s">
        <v>671</v>
      </c>
      <c r="G4238" s="447">
        <v>1</v>
      </c>
      <c r="H4238" s="448">
        <v>51.28</v>
      </c>
      <c r="I4238" s="447">
        <v>51.28</v>
      </c>
      <c r="J4238" s="460">
        <v>1</v>
      </c>
      <c r="K4238" s="448">
        <v>8.98</v>
      </c>
      <c r="L4238" s="448">
        <v>8.98</v>
      </c>
      <c r="M4238" s="448">
        <f t="shared" si="132"/>
        <v>-42.3</v>
      </c>
      <c r="N4238" s="448">
        <f t="shared" si="133"/>
        <v>-82.49</v>
      </c>
      <c r="O4238" s="461"/>
    </row>
    <row r="4239" s="419" customFormat="1" customHeight="1" spans="1:15">
      <c r="A4239" s="443" t="s">
        <v>9160</v>
      </c>
      <c r="B4239" s="444" t="s">
        <v>9161</v>
      </c>
      <c r="C4239" s="445"/>
      <c r="D4239" s="446" t="s">
        <v>679</v>
      </c>
      <c r="E4239" s="446" t="s">
        <v>142</v>
      </c>
      <c r="F4239" s="446" t="s">
        <v>671</v>
      </c>
      <c r="G4239" s="447">
        <v>2</v>
      </c>
      <c r="H4239" s="448">
        <v>51.28</v>
      </c>
      <c r="I4239" s="447">
        <v>102.56</v>
      </c>
      <c r="J4239" s="460">
        <v>2</v>
      </c>
      <c r="K4239" s="448">
        <v>8.98</v>
      </c>
      <c r="L4239" s="448">
        <v>17.96</v>
      </c>
      <c r="M4239" s="448">
        <f t="shared" si="132"/>
        <v>-84.6</v>
      </c>
      <c r="N4239" s="448">
        <f t="shared" si="133"/>
        <v>-82.49</v>
      </c>
      <c r="O4239" s="461"/>
    </row>
    <row r="4240" s="419" customFormat="1" customHeight="1" spans="1:15">
      <c r="A4240" s="443" t="s">
        <v>9162</v>
      </c>
      <c r="B4240" s="444" t="s">
        <v>9163</v>
      </c>
      <c r="C4240" s="445"/>
      <c r="D4240" s="446" t="s">
        <v>695</v>
      </c>
      <c r="E4240" s="446" t="s">
        <v>667</v>
      </c>
      <c r="F4240" s="446" t="s">
        <v>671</v>
      </c>
      <c r="G4240" s="447">
        <v>2</v>
      </c>
      <c r="H4240" s="448">
        <v>13.78</v>
      </c>
      <c r="I4240" s="447">
        <v>27.55</v>
      </c>
      <c r="J4240" s="460">
        <v>2</v>
      </c>
      <c r="K4240" s="448">
        <v>4.82</v>
      </c>
      <c r="L4240" s="448">
        <v>9.64</v>
      </c>
      <c r="M4240" s="448">
        <f t="shared" si="132"/>
        <v>-17.91</v>
      </c>
      <c r="N4240" s="448">
        <f t="shared" si="133"/>
        <v>-65.01</v>
      </c>
      <c r="O4240" s="461"/>
    </row>
    <row r="4241" s="419" customFormat="1" customHeight="1" spans="1:15">
      <c r="A4241" s="443" t="s">
        <v>9164</v>
      </c>
      <c r="B4241" s="444" t="s">
        <v>9165</v>
      </c>
      <c r="C4241" s="445"/>
      <c r="D4241" s="446" t="s">
        <v>695</v>
      </c>
      <c r="E4241" s="446" t="s">
        <v>675</v>
      </c>
      <c r="F4241" s="446" t="s">
        <v>671</v>
      </c>
      <c r="G4241" s="447">
        <v>1</v>
      </c>
      <c r="H4241" s="448">
        <v>7.69</v>
      </c>
      <c r="I4241" s="447">
        <v>7.69</v>
      </c>
      <c r="J4241" s="460">
        <v>1</v>
      </c>
      <c r="K4241" s="448">
        <v>1.8</v>
      </c>
      <c r="L4241" s="448">
        <v>1.8</v>
      </c>
      <c r="M4241" s="448">
        <f t="shared" si="132"/>
        <v>-5.89</v>
      </c>
      <c r="N4241" s="448">
        <f t="shared" si="133"/>
        <v>-76.59</v>
      </c>
      <c r="O4241" s="461"/>
    </row>
    <row r="4242" s="419" customFormat="1" customHeight="1" spans="1:15">
      <c r="A4242" s="443" t="s">
        <v>9166</v>
      </c>
      <c r="B4242" s="444" t="s">
        <v>9167</v>
      </c>
      <c r="C4242" s="445"/>
      <c r="D4242" s="446" t="s">
        <v>695</v>
      </c>
      <c r="E4242" s="446" t="s">
        <v>667</v>
      </c>
      <c r="F4242" s="446" t="s">
        <v>671</v>
      </c>
      <c r="G4242" s="447">
        <v>2</v>
      </c>
      <c r="H4242" s="448">
        <v>10.33</v>
      </c>
      <c r="I4242" s="447">
        <v>20.65</v>
      </c>
      <c r="J4242" s="460">
        <v>2</v>
      </c>
      <c r="K4242" s="448">
        <v>3.62</v>
      </c>
      <c r="L4242" s="448">
        <v>7.24</v>
      </c>
      <c r="M4242" s="448">
        <f t="shared" si="132"/>
        <v>-13.41</v>
      </c>
      <c r="N4242" s="448">
        <f t="shared" si="133"/>
        <v>-64.94</v>
      </c>
      <c r="O4242" s="461"/>
    </row>
    <row r="4243" s="419" customFormat="1" customHeight="1" spans="1:15">
      <c r="A4243" s="443" t="s">
        <v>9168</v>
      </c>
      <c r="B4243" s="444" t="s">
        <v>9169</v>
      </c>
      <c r="C4243" s="445"/>
      <c r="D4243" s="446" t="s">
        <v>695</v>
      </c>
      <c r="E4243" s="446" t="s">
        <v>675</v>
      </c>
      <c r="F4243" s="446" t="s">
        <v>671</v>
      </c>
      <c r="G4243" s="447">
        <v>4</v>
      </c>
      <c r="H4243" s="448">
        <v>23.16</v>
      </c>
      <c r="I4243" s="447">
        <v>92.65</v>
      </c>
      <c r="J4243" s="460">
        <v>4</v>
      </c>
      <c r="K4243" s="448">
        <v>5.41</v>
      </c>
      <c r="L4243" s="448">
        <v>21.64</v>
      </c>
      <c r="M4243" s="448">
        <f t="shared" si="132"/>
        <v>-71.01</v>
      </c>
      <c r="N4243" s="448">
        <f t="shared" si="133"/>
        <v>-76.64</v>
      </c>
      <c r="O4243" s="461"/>
    </row>
    <row r="4244" s="419" customFormat="1" customHeight="1" spans="1:15">
      <c r="A4244" s="443" t="s">
        <v>9170</v>
      </c>
      <c r="B4244" s="444" t="s">
        <v>9171</v>
      </c>
      <c r="C4244" s="445"/>
      <c r="D4244" s="446" t="s">
        <v>695</v>
      </c>
      <c r="E4244" s="446" t="s">
        <v>675</v>
      </c>
      <c r="F4244" s="446" t="s">
        <v>671</v>
      </c>
      <c r="G4244" s="447">
        <v>2</v>
      </c>
      <c r="H4244" s="448">
        <v>13.67</v>
      </c>
      <c r="I4244" s="447">
        <v>27.34</v>
      </c>
      <c r="J4244" s="460">
        <v>2</v>
      </c>
      <c r="K4244" s="448">
        <v>3.19</v>
      </c>
      <c r="L4244" s="448">
        <v>6.38</v>
      </c>
      <c r="M4244" s="448">
        <f t="shared" si="132"/>
        <v>-20.96</v>
      </c>
      <c r="N4244" s="448">
        <f t="shared" si="133"/>
        <v>-76.66</v>
      </c>
      <c r="O4244" s="461"/>
    </row>
    <row r="4245" s="419" customFormat="1" customHeight="1" spans="1:15">
      <c r="A4245" s="443" t="s">
        <v>9172</v>
      </c>
      <c r="B4245" s="444" t="s">
        <v>9173</v>
      </c>
      <c r="C4245" s="445"/>
      <c r="D4245" s="446" t="s">
        <v>695</v>
      </c>
      <c r="E4245" s="446" t="s">
        <v>675</v>
      </c>
      <c r="F4245" s="446" t="s">
        <v>671</v>
      </c>
      <c r="G4245" s="447">
        <v>1</v>
      </c>
      <c r="H4245" s="448">
        <v>58.42</v>
      </c>
      <c r="I4245" s="447">
        <v>58.42</v>
      </c>
      <c r="J4245" s="460">
        <v>1</v>
      </c>
      <c r="K4245" s="448">
        <v>13.65</v>
      </c>
      <c r="L4245" s="448">
        <v>13.65</v>
      </c>
      <c r="M4245" s="448">
        <f t="shared" si="132"/>
        <v>-44.77</v>
      </c>
      <c r="N4245" s="448">
        <f t="shared" si="133"/>
        <v>-76.63</v>
      </c>
      <c r="O4245" s="461"/>
    </row>
    <row r="4246" s="419" customFormat="1" customHeight="1" spans="1:15">
      <c r="A4246" s="443" t="s">
        <v>9174</v>
      </c>
      <c r="B4246" s="444" t="s">
        <v>9175</v>
      </c>
      <c r="C4246" s="445"/>
      <c r="D4246" s="446" t="s">
        <v>695</v>
      </c>
      <c r="E4246" s="446" t="s">
        <v>667</v>
      </c>
      <c r="F4246" s="446" t="s">
        <v>671</v>
      </c>
      <c r="G4246" s="447">
        <v>2</v>
      </c>
      <c r="H4246" s="448">
        <v>25.67</v>
      </c>
      <c r="I4246" s="447">
        <v>51.33</v>
      </c>
      <c r="J4246" s="460">
        <v>2</v>
      </c>
      <c r="K4246" s="448">
        <v>8.98</v>
      </c>
      <c r="L4246" s="448">
        <v>17.96</v>
      </c>
      <c r="M4246" s="448">
        <f t="shared" si="132"/>
        <v>-33.37</v>
      </c>
      <c r="N4246" s="448">
        <f t="shared" si="133"/>
        <v>-65.01</v>
      </c>
      <c r="O4246" s="461"/>
    </row>
    <row r="4247" s="419" customFormat="1" customHeight="1" spans="1:15">
      <c r="A4247" s="443" t="s">
        <v>9176</v>
      </c>
      <c r="B4247" s="444" t="s">
        <v>9177</v>
      </c>
      <c r="C4247" s="445"/>
      <c r="D4247" s="446" t="s">
        <v>695</v>
      </c>
      <c r="E4247" s="446" t="s">
        <v>675</v>
      </c>
      <c r="F4247" s="446" t="s">
        <v>671</v>
      </c>
      <c r="G4247" s="447">
        <v>1</v>
      </c>
      <c r="H4247" s="448">
        <v>48.54</v>
      </c>
      <c r="I4247" s="447">
        <v>48.54</v>
      </c>
      <c r="J4247" s="460">
        <v>1</v>
      </c>
      <c r="K4247" s="448">
        <v>11.34</v>
      </c>
      <c r="L4247" s="448">
        <v>11.34</v>
      </c>
      <c r="M4247" s="448">
        <f t="shared" si="132"/>
        <v>-37.2</v>
      </c>
      <c r="N4247" s="448">
        <f t="shared" si="133"/>
        <v>-76.64</v>
      </c>
      <c r="O4247" s="461"/>
    </row>
    <row r="4248" s="419" customFormat="1" customHeight="1" spans="1:15">
      <c r="A4248" s="443" t="s">
        <v>9178</v>
      </c>
      <c r="B4248" s="444" t="s">
        <v>9179</v>
      </c>
      <c r="C4248" s="445"/>
      <c r="D4248" s="446" t="s">
        <v>695</v>
      </c>
      <c r="E4248" s="446" t="s">
        <v>675</v>
      </c>
      <c r="F4248" s="446" t="s">
        <v>671</v>
      </c>
      <c r="G4248" s="447">
        <v>1</v>
      </c>
      <c r="H4248" s="448">
        <v>99.03</v>
      </c>
      <c r="I4248" s="447">
        <v>99.03</v>
      </c>
      <c r="J4248" s="460">
        <v>1</v>
      </c>
      <c r="K4248" s="448">
        <v>23.14</v>
      </c>
      <c r="L4248" s="448">
        <v>23.14</v>
      </c>
      <c r="M4248" s="448">
        <f t="shared" si="132"/>
        <v>-75.89</v>
      </c>
      <c r="N4248" s="448">
        <f t="shared" si="133"/>
        <v>-76.63</v>
      </c>
      <c r="O4248" s="461"/>
    </row>
    <row r="4249" s="419" customFormat="1" customHeight="1" spans="1:15">
      <c r="A4249" s="443" t="s">
        <v>9180</v>
      </c>
      <c r="B4249" s="444" t="s">
        <v>9181</v>
      </c>
      <c r="C4249" s="445"/>
      <c r="D4249" s="446" t="s">
        <v>695</v>
      </c>
      <c r="E4249" s="446" t="s">
        <v>675</v>
      </c>
      <c r="F4249" s="446" t="s">
        <v>671</v>
      </c>
      <c r="G4249" s="447">
        <v>1</v>
      </c>
      <c r="H4249" s="448">
        <v>121.35</v>
      </c>
      <c r="I4249" s="447">
        <v>121.35</v>
      </c>
      <c r="J4249" s="460">
        <v>1</v>
      </c>
      <c r="K4249" s="448">
        <v>28.35</v>
      </c>
      <c r="L4249" s="448">
        <v>28.35</v>
      </c>
      <c r="M4249" s="448">
        <f t="shared" si="132"/>
        <v>-93</v>
      </c>
      <c r="N4249" s="448">
        <f t="shared" si="133"/>
        <v>-76.64</v>
      </c>
      <c r="O4249" s="461"/>
    </row>
    <row r="4250" s="419" customFormat="1" customHeight="1" spans="1:15">
      <c r="A4250" s="443" t="s">
        <v>9182</v>
      </c>
      <c r="B4250" s="444" t="s">
        <v>9183</v>
      </c>
      <c r="C4250" s="445"/>
      <c r="D4250" s="446" t="s">
        <v>695</v>
      </c>
      <c r="E4250" s="446" t="s">
        <v>675</v>
      </c>
      <c r="F4250" s="446" t="s">
        <v>671</v>
      </c>
      <c r="G4250" s="447">
        <v>5</v>
      </c>
      <c r="H4250" s="448">
        <v>210.26</v>
      </c>
      <c r="I4250" s="447">
        <v>1051.28</v>
      </c>
      <c r="J4250" s="460">
        <v>5</v>
      </c>
      <c r="K4250" s="448">
        <v>49.13</v>
      </c>
      <c r="L4250" s="448">
        <v>245.65</v>
      </c>
      <c r="M4250" s="448">
        <f t="shared" si="132"/>
        <v>-805.63</v>
      </c>
      <c r="N4250" s="448">
        <f t="shared" si="133"/>
        <v>-76.63</v>
      </c>
      <c r="O4250" s="461"/>
    </row>
    <row r="4251" s="419" customFormat="1" customHeight="1" spans="1:15">
      <c r="A4251" s="443" t="s">
        <v>9184</v>
      </c>
      <c r="B4251" s="444" t="s">
        <v>9185</v>
      </c>
      <c r="C4251" s="445"/>
      <c r="D4251" s="446" t="s">
        <v>4036</v>
      </c>
      <c r="E4251" s="446" t="s">
        <v>667</v>
      </c>
      <c r="F4251" s="446" t="s">
        <v>671</v>
      </c>
      <c r="G4251" s="447">
        <v>49</v>
      </c>
      <c r="H4251" s="448">
        <v>7.94</v>
      </c>
      <c r="I4251" s="447">
        <v>389.18</v>
      </c>
      <c r="J4251" s="460">
        <v>49</v>
      </c>
      <c r="K4251" s="448">
        <v>2.78</v>
      </c>
      <c r="L4251" s="448">
        <v>136.22</v>
      </c>
      <c r="M4251" s="448">
        <f t="shared" si="132"/>
        <v>-252.96</v>
      </c>
      <c r="N4251" s="448">
        <f t="shared" si="133"/>
        <v>-65</v>
      </c>
      <c r="O4251" s="461"/>
    </row>
    <row r="4252" s="419" customFormat="1" customHeight="1" spans="1:15">
      <c r="A4252" s="443" t="s">
        <v>9186</v>
      </c>
      <c r="B4252" s="444" t="s">
        <v>9187</v>
      </c>
      <c r="C4252" s="445"/>
      <c r="D4252" s="446" t="s">
        <v>703</v>
      </c>
      <c r="E4252" s="446" t="s">
        <v>675</v>
      </c>
      <c r="F4252" s="446" t="s">
        <v>671</v>
      </c>
      <c r="G4252" s="447">
        <v>5</v>
      </c>
      <c r="H4252" s="448">
        <v>462.96</v>
      </c>
      <c r="I4252" s="447">
        <v>2314.82</v>
      </c>
      <c r="J4252" s="460">
        <v>5</v>
      </c>
      <c r="K4252" s="448">
        <v>108.17</v>
      </c>
      <c r="L4252" s="448">
        <v>540.85</v>
      </c>
      <c r="M4252" s="448">
        <f t="shared" si="132"/>
        <v>-1773.97</v>
      </c>
      <c r="N4252" s="448">
        <f t="shared" si="133"/>
        <v>-76.64</v>
      </c>
      <c r="O4252" s="461"/>
    </row>
    <row r="4253" s="419" customFormat="1" customHeight="1" spans="1:15">
      <c r="A4253" s="443" t="s">
        <v>9188</v>
      </c>
      <c r="B4253" s="444" t="s">
        <v>9189</v>
      </c>
      <c r="C4253" s="445"/>
      <c r="D4253" s="446" t="s">
        <v>703</v>
      </c>
      <c r="E4253" s="446" t="s">
        <v>675</v>
      </c>
      <c r="F4253" s="446" t="s">
        <v>671</v>
      </c>
      <c r="G4253" s="447">
        <v>1</v>
      </c>
      <c r="H4253" s="448">
        <v>18.8</v>
      </c>
      <c r="I4253" s="447">
        <v>18.8</v>
      </c>
      <c r="J4253" s="460">
        <v>1</v>
      </c>
      <c r="K4253" s="448">
        <v>4.39</v>
      </c>
      <c r="L4253" s="448">
        <v>4.39</v>
      </c>
      <c r="M4253" s="448">
        <f t="shared" si="132"/>
        <v>-14.41</v>
      </c>
      <c r="N4253" s="448">
        <f t="shared" si="133"/>
        <v>-76.65</v>
      </c>
      <c r="O4253" s="461"/>
    </row>
    <row r="4254" s="419" customFormat="1" customHeight="1" spans="1:15">
      <c r="A4254" s="443" t="s">
        <v>9190</v>
      </c>
      <c r="B4254" s="444" t="s">
        <v>9191</v>
      </c>
      <c r="C4254" s="445"/>
      <c r="D4254" s="446" t="s">
        <v>695</v>
      </c>
      <c r="E4254" s="446" t="s">
        <v>675</v>
      </c>
      <c r="F4254" s="446" t="s">
        <v>671</v>
      </c>
      <c r="G4254" s="447">
        <v>1</v>
      </c>
      <c r="H4254" s="448">
        <v>39.3</v>
      </c>
      <c r="I4254" s="447">
        <v>39.3</v>
      </c>
      <c r="J4254" s="460">
        <v>1</v>
      </c>
      <c r="K4254" s="448">
        <v>9.18</v>
      </c>
      <c r="L4254" s="448">
        <v>9.18</v>
      </c>
      <c r="M4254" s="448">
        <f t="shared" si="132"/>
        <v>-30.12</v>
      </c>
      <c r="N4254" s="448">
        <f t="shared" si="133"/>
        <v>-76.64</v>
      </c>
      <c r="O4254" s="461"/>
    </row>
    <row r="4255" s="419" customFormat="1" customHeight="1" spans="1:15">
      <c r="A4255" s="443" t="s">
        <v>9192</v>
      </c>
      <c r="B4255" s="444" t="s">
        <v>9193</v>
      </c>
      <c r="C4255" s="445"/>
      <c r="D4255" s="446" t="s">
        <v>695</v>
      </c>
      <c r="E4255" s="446" t="s">
        <v>675</v>
      </c>
      <c r="F4255" s="446" t="s">
        <v>671</v>
      </c>
      <c r="G4255" s="447">
        <v>1</v>
      </c>
      <c r="H4255" s="448">
        <v>45.3</v>
      </c>
      <c r="I4255" s="447">
        <v>45.3</v>
      </c>
      <c r="J4255" s="460">
        <v>1</v>
      </c>
      <c r="K4255" s="448">
        <v>10.58</v>
      </c>
      <c r="L4255" s="448">
        <v>10.58</v>
      </c>
      <c r="M4255" s="448">
        <f t="shared" si="132"/>
        <v>-34.72</v>
      </c>
      <c r="N4255" s="448">
        <f t="shared" si="133"/>
        <v>-76.64</v>
      </c>
      <c r="O4255" s="461"/>
    </row>
    <row r="4256" s="419" customFormat="1" customHeight="1" spans="1:15">
      <c r="A4256" s="443" t="s">
        <v>9194</v>
      </c>
      <c r="B4256" s="444" t="s">
        <v>9195</v>
      </c>
      <c r="C4256" s="445"/>
      <c r="D4256" s="446" t="s">
        <v>695</v>
      </c>
      <c r="E4256" s="446" t="s">
        <v>675</v>
      </c>
      <c r="F4256" s="446" t="s">
        <v>671</v>
      </c>
      <c r="G4256" s="447">
        <v>6</v>
      </c>
      <c r="H4256" s="448">
        <v>49.61</v>
      </c>
      <c r="I4256" s="447">
        <v>297.64</v>
      </c>
      <c r="J4256" s="460">
        <v>6</v>
      </c>
      <c r="K4256" s="448">
        <v>11.59</v>
      </c>
      <c r="L4256" s="448">
        <v>69.54</v>
      </c>
      <c r="M4256" s="448">
        <f t="shared" si="132"/>
        <v>-228.1</v>
      </c>
      <c r="N4256" s="448">
        <f t="shared" si="133"/>
        <v>-76.64</v>
      </c>
      <c r="O4256" s="461"/>
    </row>
    <row r="4257" s="419" customFormat="1" customHeight="1" spans="1:15">
      <c r="A4257" s="443" t="s">
        <v>9196</v>
      </c>
      <c r="B4257" s="444" t="s">
        <v>9197</v>
      </c>
      <c r="C4257" s="445"/>
      <c r="D4257" s="446" t="s">
        <v>695</v>
      </c>
      <c r="E4257" s="446" t="s">
        <v>675</v>
      </c>
      <c r="F4257" s="446" t="s">
        <v>671</v>
      </c>
      <c r="G4257" s="447">
        <v>2</v>
      </c>
      <c r="H4257" s="448">
        <v>226.5</v>
      </c>
      <c r="I4257" s="447">
        <v>452.99</v>
      </c>
      <c r="J4257" s="460">
        <v>2</v>
      </c>
      <c r="K4257" s="448">
        <v>52.92</v>
      </c>
      <c r="L4257" s="448">
        <v>105.84</v>
      </c>
      <c r="M4257" s="448">
        <f t="shared" si="132"/>
        <v>-347.15</v>
      </c>
      <c r="N4257" s="448">
        <f t="shared" si="133"/>
        <v>-76.64</v>
      </c>
      <c r="O4257" s="461"/>
    </row>
    <row r="4258" s="419" customFormat="1" customHeight="1" spans="1:15">
      <c r="A4258" s="443" t="s">
        <v>9198</v>
      </c>
      <c r="B4258" s="444" t="s">
        <v>9199</v>
      </c>
      <c r="C4258" s="445"/>
      <c r="D4258" s="446" t="s">
        <v>695</v>
      </c>
      <c r="E4258" s="446" t="s">
        <v>675</v>
      </c>
      <c r="F4258" s="446" t="s">
        <v>671</v>
      </c>
      <c r="G4258" s="447">
        <v>2</v>
      </c>
      <c r="H4258" s="448">
        <v>1.54</v>
      </c>
      <c r="I4258" s="447">
        <v>3.07</v>
      </c>
      <c r="J4258" s="460">
        <v>2</v>
      </c>
      <c r="K4258" s="448">
        <v>0.36</v>
      </c>
      <c r="L4258" s="448">
        <v>0.72</v>
      </c>
      <c r="M4258" s="448">
        <f t="shared" si="132"/>
        <v>-2.35</v>
      </c>
      <c r="N4258" s="448">
        <f t="shared" si="133"/>
        <v>-76.55</v>
      </c>
      <c r="O4258" s="461"/>
    </row>
    <row r="4259" s="419" customFormat="1" customHeight="1" spans="1:15">
      <c r="A4259" s="443" t="s">
        <v>9200</v>
      </c>
      <c r="B4259" s="444" t="s">
        <v>9201</v>
      </c>
      <c r="C4259" s="445"/>
      <c r="D4259" s="446" t="s">
        <v>695</v>
      </c>
      <c r="E4259" s="446" t="s">
        <v>675</v>
      </c>
      <c r="F4259" s="446" t="s">
        <v>671</v>
      </c>
      <c r="G4259" s="447">
        <v>1</v>
      </c>
      <c r="H4259" s="448">
        <v>11.21</v>
      </c>
      <c r="I4259" s="447">
        <v>11.21</v>
      </c>
      <c r="J4259" s="460">
        <v>1</v>
      </c>
      <c r="K4259" s="448">
        <v>2.62</v>
      </c>
      <c r="L4259" s="448">
        <v>2.62</v>
      </c>
      <c r="M4259" s="448">
        <f t="shared" si="132"/>
        <v>-8.59</v>
      </c>
      <c r="N4259" s="448">
        <f t="shared" si="133"/>
        <v>-76.63</v>
      </c>
      <c r="O4259" s="461"/>
    </row>
    <row r="4260" s="419" customFormat="1" customHeight="1" spans="1:15">
      <c r="A4260" s="443" t="s">
        <v>9202</v>
      </c>
      <c r="B4260" s="444" t="s">
        <v>9203</v>
      </c>
      <c r="C4260" s="445"/>
      <c r="D4260" s="446" t="s">
        <v>695</v>
      </c>
      <c r="E4260" s="446" t="s">
        <v>675</v>
      </c>
      <c r="F4260" s="446" t="s">
        <v>671</v>
      </c>
      <c r="G4260" s="447">
        <v>1</v>
      </c>
      <c r="H4260" s="448">
        <v>51.28</v>
      </c>
      <c r="I4260" s="447">
        <v>51.28</v>
      </c>
      <c r="J4260" s="460">
        <v>1</v>
      </c>
      <c r="K4260" s="448">
        <v>11.98</v>
      </c>
      <c r="L4260" s="448">
        <v>11.98</v>
      </c>
      <c r="M4260" s="448">
        <f t="shared" si="132"/>
        <v>-39.3</v>
      </c>
      <c r="N4260" s="448">
        <f t="shared" si="133"/>
        <v>-76.64</v>
      </c>
      <c r="O4260" s="461"/>
    </row>
    <row r="4261" s="419" customFormat="1" customHeight="1" spans="1:15">
      <c r="A4261" s="443" t="s">
        <v>9204</v>
      </c>
      <c r="B4261" s="444" t="s">
        <v>9205</v>
      </c>
      <c r="C4261" s="445"/>
      <c r="D4261" s="446" t="s">
        <v>695</v>
      </c>
      <c r="E4261" s="446" t="s">
        <v>675</v>
      </c>
      <c r="F4261" s="446" t="s">
        <v>671</v>
      </c>
      <c r="G4261" s="447">
        <v>2</v>
      </c>
      <c r="H4261" s="448">
        <v>2.78</v>
      </c>
      <c r="I4261" s="447">
        <v>5.55</v>
      </c>
      <c r="J4261" s="460">
        <v>2</v>
      </c>
      <c r="K4261" s="448">
        <v>0.65</v>
      </c>
      <c r="L4261" s="448">
        <v>1.3</v>
      </c>
      <c r="M4261" s="448">
        <f t="shared" si="132"/>
        <v>-4.25</v>
      </c>
      <c r="N4261" s="448">
        <f t="shared" si="133"/>
        <v>-76.58</v>
      </c>
      <c r="O4261" s="461"/>
    </row>
    <row r="4262" s="419" customFormat="1" customHeight="1" spans="1:15">
      <c r="A4262" s="443" t="s">
        <v>9206</v>
      </c>
      <c r="B4262" s="444" t="s">
        <v>9207</v>
      </c>
      <c r="C4262" s="445"/>
      <c r="D4262" s="446" t="s">
        <v>679</v>
      </c>
      <c r="E4262" s="446" t="s">
        <v>667</v>
      </c>
      <c r="F4262" s="446" t="s">
        <v>671</v>
      </c>
      <c r="G4262" s="447">
        <v>16</v>
      </c>
      <c r="H4262" s="448">
        <v>11.5</v>
      </c>
      <c r="I4262" s="447">
        <v>184.06</v>
      </c>
      <c r="J4262" s="460">
        <v>16</v>
      </c>
      <c r="K4262" s="448">
        <v>4.03</v>
      </c>
      <c r="L4262" s="448">
        <v>64.48</v>
      </c>
      <c r="M4262" s="448">
        <f t="shared" si="132"/>
        <v>-119.58</v>
      </c>
      <c r="N4262" s="448">
        <f t="shared" si="133"/>
        <v>-64.97</v>
      </c>
      <c r="O4262" s="461"/>
    </row>
    <row r="4263" s="419" customFormat="1" customHeight="1" spans="1:15">
      <c r="A4263" s="443" t="s">
        <v>9208</v>
      </c>
      <c r="B4263" s="444" t="s">
        <v>9209</v>
      </c>
      <c r="C4263" s="445"/>
      <c r="D4263" s="446" t="s">
        <v>679</v>
      </c>
      <c r="E4263" s="446" t="s">
        <v>675</v>
      </c>
      <c r="F4263" s="446" t="s">
        <v>671</v>
      </c>
      <c r="G4263" s="447">
        <v>1</v>
      </c>
      <c r="H4263" s="448">
        <v>19.42</v>
      </c>
      <c r="I4263" s="447">
        <v>19.42</v>
      </c>
      <c r="J4263" s="460">
        <v>1</v>
      </c>
      <c r="K4263" s="448">
        <v>4.54</v>
      </c>
      <c r="L4263" s="448">
        <v>4.54</v>
      </c>
      <c r="M4263" s="448">
        <f t="shared" si="132"/>
        <v>-14.88</v>
      </c>
      <c r="N4263" s="448">
        <f t="shared" si="133"/>
        <v>-76.62</v>
      </c>
      <c r="O4263" s="461"/>
    </row>
    <row r="4264" s="419" customFormat="1" customHeight="1" spans="1:15">
      <c r="A4264" s="443" t="s">
        <v>9210</v>
      </c>
      <c r="B4264" s="444" t="s">
        <v>9211</v>
      </c>
      <c r="C4264" s="445"/>
      <c r="D4264" s="446" t="s">
        <v>679</v>
      </c>
      <c r="E4264" s="446" t="s">
        <v>675</v>
      </c>
      <c r="F4264" s="446" t="s">
        <v>671</v>
      </c>
      <c r="G4264" s="447">
        <v>1</v>
      </c>
      <c r="H4264" s="448">
        <v>19.42</v>
      </c>
      <c r="I4264" s="447">
        <v>19.42</v>
      </c>
      <c r="J4264" s="460">
        <v>1</v>
      </c>
      <c r="K4264" s="448">
        <v>4.54</v>
      </c>
      <c r="L4264" s="448">
        <v>4.54</v>
      </c>
      <c r="M4264" s="448">
        <f t="shared" si="132"/>
        <v>-14.88</v>
      </c>
      <c r="N4264" s="448">
        <f t="shared" si="133"/>
        <v>-76.62</v>
      </c>
      <c r="O4264" s="461"/>
    </row>
    <row r="4265" s="419" customFormat="1" customHeight="1" spans="1:15">
      <c r="A4265" s="443" t="s">
        <v>9212</v>
      </c>
      <c r="B4265" s="444" t="s">
        <v>9213</v>
      </c>
      <c r="C4265" s="445"/>
      <c r="D4265" s="446" t="s">
        <v>679</v>
      </c>
      <c r="E4265" s="446" t="s">
        <v>675</v>
      </c>
      <c r="F4265" s="446" t="s">
        <v>671</v>
      </c>
      <c r="G4265" s="447">
        <v>2</v>
      </c>
      <c r="H4265" s="448">
        <v>19.42</v>
      </c>
      <c r="I4265" s="447">
        <v>38.83</v>
      </c>
      <c r="J4265" s="460">
        <v>2</v>
      </c>
      <c r="K4265" s="448">
        <v>4.54</v>
      </c>
      <c r="L4265" s="448">
        <v>9.08</v>
      </c>
      <c r="M4265" s="448">
        <f t="shared" si="132"/>
        <v>-29.75</v>
      </c>
      <c r="N4265" s="448">
        <f t="shared" si="133"/>
        <v>-76.62</v>
      </c>
      <c r="O4265" s="461"/>
    </row>
    <row r="4266" s="419" customFormat="1" customHeight="1" spans="1:15">
      <c r="A4266" s="443" t="s">
        <v>9214</v>
      </c>
      <c r="B4266" s="444" t="s">
        <v>9215</v>
      </c>
      <c r="C4266" s="445"/>
      <c r="D4266" s="446" t="s">
        <v>679</v>
      </c>
      <c r="E4266" s="446" t="s">
        <v>675</v>
      </c>
      <c r="F4266" s="446" t="s">
        <v>671</v>
      </c>
      <c r="G4266" s="447">
        <v>1</v>
      </c>
      <c r="H4266" s="448">
        <v>19.42</v>
      </c>
      <c r="I4266" s="447">
        <v>19.42</v>
      </c>
      <c r="J4266" s="460">
        <v>1</v>
      </c>
      <c r="K4266" s="448">
        <v>4.54</v>
      </c>
      <c r="L4266" s="448">
        <v>4.54</v>
      </c>
      <c r="M4266" s="448">
        <f t="shared" si="132"/>
        <v>-14.88</v>
      </c>
      <c r="N4266" s="448">
        <f t="shared" si="133"/>
        <v>-76.62</v>
      </c>
      <c r="O4266" s="461"/>
    </row>
    <row r="4267" s="419" customFormat="1" customHeight="1" spans="1:15">
      <c r="A4267" s="443" t="s">
        <v>9216</v>
      </c>
      <c r="B4267" s="444" t="s">
        <v>9217</v>
      </c>
      <c r="C4267" s="445"/>
      <c r="D4267" s="446" t="s">
        <v>698</v>
      </c>
      <c r="E4267" s="446" t="s">
        <v>675</v>
      </c>
      <c r="F4267" s="446" t="s">
        <v>671</v>
      </c>
      <c r="G4267" s="447">
        <v>1</v>
      </c>
      <c r="H4267" s="448">
        <v>3123.93</v>
      </c>
      <c r="I4267" s="447">
        <v>3123.93</v>
      </c>
      <c r="J4267" s="460">
        <v>1</v>
      </c>
      <c r="K4267" s="448">
        <v>729.87</v>
      </c>
      <c r="L4267" s="448">
        <v>729.87</v>
      </c>
      <c r="M4267" s="448">
        <f t="shared" si="132"/>
        <v>-2394.06</v>
      </c>
      <c r="N4267" s="448">
        <f t="shared" si="133"/>
        <v>-76.64</v>
      </c>
      <c r="O4267" s="461"/>
    </row>
    <row r="4268" s="419" customFormat="1" customHeight="1" spans="1:15">
      <c r="A4268" s="443" t="s">
        <v>9218</v>
      </c>
      <c r="B4268" s="444" t="s">
        <v>9219</v>
      </c>
      <c r="C4268" s="445"/>
      <c r="D4268" s="446" t="s">
        <v>695</v>
      </c>
      <c r="E4268" s="446" t="s">
        <v>675</v>
      </c>
      <c r="F4268" s="446" t="s">
        <v>671</v>
      </c>
      <c r="G4268" s="447">
        <v>13</v>
      </c>
      <c r="H4268" s="448">
        <v>8.8</v>
      </c>
      <c r="I4268" s="447">
        <v>114.37</v>
      </c>
      <c r="J4268" s="460">
        <v>13</v>
      </c>
      <c r="K4268" s="448">
        <v>2.06</v>
      </c>
      <c r="L4268" s="448">
        <v>26.78</v>
      </c>
      <c r="M4268" s="448">
        <f t="shared" si="132"/>
        <v>-87.59</v>
      </c>
      <c r="N4268" s="448">
        <f t="shared" si="133"/>
        <v>-76.58</v>
      </c>
      <c r="O4268" s="461"/>
    </row>
    <row r="4269" s="419" customFormat="1" customHeight="1" spans="1:15">
      <c r="A4269" s="443" t="s">
        <v>9220</v>
      </c>
      <c r="B4269" s="444" t="s">
        <v>9221</v>
      </c>
      <c r="C4269" s="445"/>
      <c r="D4269" s="446" t="s">
        <v>695</v>
      </c>
      <c r="E4269" s="446" t="s">
        <v>675</v>
      </c>
      <c r="F4269" s="446" t="s">
        <v>671</v>
      </c>
      <c r="G4269" s="447">
        <v>1</v>
      </c>
      <c r="H4269" s="448">
        <v>230.77</v>
      </c>
      <c r="I4269" s="447">
        <v>230.77</v>
      </c>
      <c r="J4269" s="460">
        <v>1</v>
      </c>
      <c r="K4269" s="448">
        <v>53.92</v>
      </c>
      <c r="L4269" s="448">
        <v>53.92</v>
      </c>
      <c r="M4269" s="448">
        <f t="shared" si="132"/>
        <v>-176.85</v>
      </c>
      <c r="N4269" s="448">
        <f t="shared" si="133"/>
        <v>-76.63</v>
      </c>
      <c r="O4269" s="461"/>
    </row>
    <row r="4270" s="419" customFormat="1" customHeight="1" spans="1:15">
      <c r="A4270" s="443" t="s">
        <v>9222</v>
      </c>
      <c r="B4270" s="444" t="s">
        <v>9223</v>
      </c>
      <c r="C4270" s="445"/>
      <c r="D4270" s="446" t="s">
        <v>695</v>
      </c>
      <c r="E4270" s="446" t="s">
        <v>667</v>
      </c>
      <c r="F4270" s="446" t="s">
        <v>671</v>
      </c>
      <c r="G4270" s="447">
        <v>1</v>
      </c>
      <c r="H4270" s="448">
        <v>234.51</v>
      </c>
      <c r="I4270" s="447">
        <v>234.51</v>
      </c>
      <c r="J4270" s="460">
        <v>1</v>
      </c>
      <c r="K4270" s="448">
        <v>82.08</v>
      </c>
      <c r="L4270" s="448">
        <v>82.08</v>
      </c>
      <c r="M4270" s="448">
        <f t="shared" si="132"/>
        <v>-152.43</v>
      </c>
      <c r="N4270" s="448">
        <f t="shared" si="133"/>
        <v>-65</v>
      </c>
      <c r="O4270" s="461"/>
    </row>
    <row r="4271" s="419" customFormat="1" customHeight="1" spans="1:15">
      <c r="A4271" s="443" t="s">
        <v>9224</v>
      </c>
      <c r="B4271" s="444" t="s">
        <v>9225</v>
      </c>
      <c r="C4271" s="445"/>
      <c r="D4271" s="446" t="s">
        <v>695</v>
      </c>
      <c r="E4271" s="446" t="s">
        <v>142</v>
      </c>
      <c r="F4271" s="446" t="s">
        <v>671</v>
      </c>
      <c r="G4271" s="447">
        <v>1</v>
      </c>
      <c r="H4271" s="448">
        <v>64.1</v>
      </c>
      <c r="I4271" s="447">
        <v>64.1</v>
      </c>
      <c r="J4271" s="460">
        <v>1</v>
      </c>
      <c r="K4271" s="448">
        <v>11.23</v>
      </c>
      <c r="L4271" s="448">
        <v>11.23</v>
      </c>
      <c r="M4271" s="448">
        <f t="shared" si="132"/>
        <v>-52.87</v>
      </c>
      <c r="N4271" s="448">
        <f t="shared" si="133"/>
        <v>-82.48</v>
      </c>
      <c r="O4271" s="461"/>
    </row>
    <row r="4272" s="419" customFormat="1" customHeight="1" spans="1:15">
      <c r="A4272" s="443" t="s">
        <v>9226</v>
      </c>
      <c r="B4272" s="444" t="s">
        <v>9227</v>
      </c>
      <c r="C4272" s="445"/>
      <c r="D4272" s="446" t="s">
        <v>695</v>
      </c>
      <c r="E4272" s="446" t="s">
        <v>142</v>
      </c>
      <c r="F4272" s="446" t="s">
        <v>671</v>
      </c>
      <c r="G4272" s="447">
        <v>1</v>
      </c>
      <c r="H4272" s="448">
        <v>72.65</v>
      </c>
      <c r="I4272" s="447">
        <v>72.65</v>
      </c>
      <c r="J4272" s="460">
        <v>1</v>
      </c>
      <c r="K4272" s="448">
        <v>12.73</v>
      </c>
      <c r="L4272" s="448">
        <v>12.73</v>
      </c>
      <c r="M4272" s="448">
        <f t="shared" si="132"/>
        <v>-59.92</v>
      </c>
      <c r="N4272" s="448">
        <f t="shared" si="133"/>
        <v>-82.48</v>
      </c>
      <c r="O4272" s="461"/>
    </row>
    <row r="4273" s="419" customFormat="1" customHeight="1" spans="1:15">
      <c r="A4273" s="443" t="s">
        <v>9228</v>
      </c>
      <c r="B4273" s="444" t="s">
        <v>9229</v>
      </c>
      <c r="C4273" s="445"/>
      <c r="D4273" s="446" t="s">
        <v>695</v>
      </c>
      <c r="E4273" s="446" t="s">
        <v>142</v>
      </c>
      <c r="F4273" s="446" t="s">
        <v>671</v>
      </c>
      <c r="G4273" s="447">
        <v>1</v>
      </c>
      <c r="H4273" s="448">
        <v>683.76</v>
      </c>
      <c r="I4273" s="447">
        <v>683.76</v>
      </c>
      <c r="J4273" s="460">
        <v>1</v>
      </c>
      <c r="K4273" s="448">
        <v>119.8</v>
      </c>
      <c r="L4273" s="448">
        <v>119.8</v>
      </c>
      <c r="M4273" s="448">
        <f t="shared" si="132"/>
        <v>-563.96</v>
      </c>
      <c r="N4273" s="448">
        <f t="shared" si="133"/>
        <v>-82.48</v>
      </c>
      <c r="O4273" s="461"/>
    </row>
    <row r="4274" s="419" customFormat="1" customHeight="1" spans="1:15">
      <c r="A4274" s="443" t="s">
        <v>9230</v>
      </c>
      <c r="B4274" s="444" t="s">
        <v>9231</v>
      </c>
      <c r="C4274" s="445"/>
      <c r="D4274" s="446" t="s">
        <v>679</v>
      </c>
      <c r="E4274" s="446" t="s">
        <v>142</v>
      </c>
      <c r="F4274" s="446" t="s">
        <v>671</v>
      </c>
      <c r="G4274" s="447">
        <v>1</v>
      </c>
      <c r="H4274" s="448">
        <v>128.32</v>
      </c>
      <c r="I4274" s="447">
        <v>128.32</v>
      </c>
      <c r="J4274" s="460">
        <v>1</v>
      </c>
      <c r="K4274" s="448">
        <v>22.48</v>
      </c>
      <c r="L4274" s="448">
        <v>22.48</v>
      </c>
      <c r="M4274" s="448">
        <f t="shared" si="132"/>
        <v>-105.84</v>
      </c>
      <c r="N4274" s="448">
        <f t="shared" si="133"/>
        <v>-82.48</v>
      </c>
      <c r="O4274" s="461"/>
    </row>
    <row r="4275" s="419" customFormat="1" customHeight="1" spans="1:15">
      <c r="A4275" s="443" t="s">
        <v>9232</v>
      </c>
      <c r="B4275" s="444" t="s">
        <v>9233</v>
      </c>
      <c r="C4275" s="445"/>
      <c r="D4275" s="446" t="s">
        <v>695</v>
      </c>
      <c r="E4275" s="446" t="s">
        <v>142</v>
      </c>
      <c r="F4275" s="446" t="s">
        <v>671</v>
      </c>
      <c r="G4275" s="447">
        <v>2</v>
      </c>
      <c r="H4275" s="448">
        <v>17.1</v>
      </c>
      <c r="I4275" s="447">
        <v>34.19</v>
      </c>
      <c r="J4275" s="460">
        <v>2</v>
      </c>
      <c r="K4275" s="448">
        <v>3</v>
      </c>
      <c r="L4275" s="448">
        <v>6</v>
      </c>
      <c r="M4275" s="448">
        <f t="shared" si="132"/>
        <v>-28.19</v>
      </c>
      <c r="N4275" s="448">
        <f t="shared" si="133"/>
        <v>-82.45</v>
      </c>
      <c r="O4275" s="461"/>
    </row>
    <row r="4276" s="419" customFormat="1" customHeight="1" spans="1:15">
      <c r="A4276" s="443" t="s">
        <v>9234</v>
      </c>
      <c r="B4276" s="444" t="s">
        <v>9235</v>
      </c>
      <c r="C4276" s="445"/>
      <c r="D4276" s="446" t="s">
        <v>698</v>
      </c>
      <c r="E4276" s="446" t="s">
        <v>142</v>
      </c>
      <c r="F4276" s="446" t="s">
        <v>671</v>
      </c>
      <c r="G4276" s="447">
        <v>1</v>
      </c>
      <c r="H4276" s="448">
        <v>407.08</v>
      </c>
      <c r="I4276" s="447">
        <v>407.08</v>
      </c>
      <c r="J4276" s="460">
        <v>1</v>
      </c>
      <c r="K4276" s="448">
        <v>71.32</v>
      </c>
      <c r="L4276" s="448">
        <v>71.32</v>
      </c>
      <c r="M4276" s="448">
        <f t="shared" si="132"/>
        <v>-335.76</v>
      </c>
      <c r="N4276" s="448">
        <f t="shared" si="133"/>
        <v>-82.48</v>
      </c>
      <c r="O4276" s="461"/>
    </row>
    <row r="4277" s="419" customFormat="1" customHeight="1" spans="1:15">
      <c r="A4277" s="443" t="s">
        <v>9236</v>
      </c>
      <c r="B4277" s="444" t="s">
        <v>9237</v>
      </c>
      <c r="C4277" s="445"/>
      <c r="D4277" s="446" t="s">
        <v>698</v>
      </c>
      <c r="E4277" s="446" t="s">
        <v>142</v>
      </c>
      <c r="F4277" s="446" t="s">
        <v>671</v>
      </c>
      <c r="G4277" s="447">
        <v>1</v>
      </c>
      <c r="H4277" s="448">
        <v>374.35</v>
      </c>
      <c r="I4277" s="447">
        <v>374.35</v>
      </c>
      <c r="J4277" s="460">
        <v>1</v>
      </c>
      <c r="K4277" s="448">
        <v>65.59</v>
      </c>
      <c r="L4277" s="448">
        <v>65.59</v>
      </c>
      <c r="M4277" s="448">
        <f t="shared" si="132"/>
        <v>-308.76</v>
      </c>
      <c r="N4277" s="448">
        <f t="shared" si="133"/>
        <v>-82.48</v>
      </c>
      <c r="O4277" s="461"/>
    </row>
    <row r="4278" s="419" customFormat="1" customHeight="1" spans="1:15">
      <c r="A4278" s="443" t="s">
        <v>9238</v>
      </c>
      <c r="B4278" s="444" t="s">
        <v>9239</v>
      </c>
      <c r="C4278" s="445"/>
      <c r="D4278" s="446" t="s">
        <v>698</v>
      </c>
      <c r="E4278" s="446" t="s">
        <v>142</v>
      </c>
      <c r="F4278" s="446" t="s">
        <v>671</v>
      </c>
      <c r="G4278" s="447">
        <v>2</v>
      </c>
      <c r="H4278" s="448">
        <v>468</v>
      </c>
      <c r="I4278" s="447">
        <v>936</v>
      </c>
      <c r="J4278" s="460">
        <v>2</v>
      </c>
      <c r="K4278" s="448">
        <v>81.99</v>
      </c>
      <c r="L4278" s="448">
        <v>163.98</v>
      </c>
      <c r="M4278" s="448">
        <f t="shared" si="132"/>
        <v>-772.02</v>
      </c>
      <c r="N4278" s="448">
        <f t="shared" si="133"/>
        <v>-82.48</v>
      </c>
      <c r="O4278" s="461"/>
    </row>
    <row r="4279" s="419" customFormat="1" customHeight="1" spans="1:15">
      <c r="A4279" s="443" t="s">
        <v>9240</v>
      </c>
      <c r="B4279" s="444" t="s">
        <v>9241</v>
      </c>
      <c r="C4279" s="445"/>
      <c r="D4279" s="446" t="s">
        <v>703</v>
      </c>
      <c r="E4279" s="446" t="s">
        <v>667</v>
      </c>
      <c r="F4279" s="446" t="s">
        <v>671</v>
      </c>
      <c r="G4279" s="447">
        <v>4</v>
      </c>
      <c r="H4279" s="448">
        <v>4.43</v>
      </c>
      <c r="I4279" s="447">
        <v>17.7</v>
      </c>
      <c r="J4279" s="460">
        <v>4</v>
      </c>
      <c r="K4279" s="448">
        <v>1.55</v>
      </c>
      <c r="L4279" s="448">
        <v>6.2</v>
      </c>
      <c r="M4279" s="448">
        <f t="shared" si="132"/>
        <v>-11.5</v>
      </c>
      <c r="N4279" s="448">
        <f t="shared" si="133"/>
        <v>-64.97</v>
      </c>
      <c r="O4279" s="461"/>
    </row>
    <row r="4280" s="419" customFormat="1" customHeight="1" spans="1:15">
      <c r="A4280" s="443" t="s">
        <v>9242</v>
      </c>
      <c r="B4280" s="444" t="s">
        <v>9243</v>
      </c>
      <c r="C4280" s="445"/>
      <c r="D4280" s="446" t="s">
        <v>695</v>
      </c>
      <c r="E4280" s="446" t="s">
        <v>142</v>
      </c>
      <c r="F4280" s="446" t="s">
        <v>671</v>
      </c>
      <c r="G4280" s="447">
        <v>2</v>
      </c>
      <c r="H4280" s="448">
        <v>21.55</v>
      </c>
      <c r="I4280" s="447">
        <v>43.1</v>
      </c>
      <c r="J4280" s="460">
        <v>2</v>
      </c>
      <c r="K4280" s="448">
        <v>3.78</v>
      </c>
      <c r="L4280" s="448">
        <v>7.56</v>
      </c>
      <c r="M4280" s="448">
        <f t="shared" si="132"/>
        <v>-35.54</v>
      </c>
      <c r="N4280" s="448">
        <f t="shared" si="133"/>
        <v>-82.46</v>
      </c>
      <c r="O4280" s="461"/>
    </row>
    <row r="4281" s="419" customFormat="1" customHeight="1" spans="1:15">
      <c r="A4281" s="443" t="s">
        <v>9244</v>
      </c>
      <c r="B4281" s="444" t="s">
        <v>9245</v>
      </c>
      <c r="C4281" s="445"/>
      <c r="D4281" s="446" t="s">
        <v>679</v>
      </c>
      <c r="E4281" s="446" t="s">
        <v>667</v>
      </c>
      <c r="F4281" s="446" t="s">
        <v>671</v>
      </c>
      <c r="G4281" s="447">
        <v>2</v>
      </c>
      <c r="H4281" s="448">
        <v>14.16</v>
      </c>
      <c r="I4281" s="447">
        <v>28.32</v>
      </c>
      <c r="J4281" s="460">
        <v>2</v>
      </c>
      <c r="K4281" s="448">
        <v>4.96</v>
      </c>
      <c r="L4281" s="448">
        <v>9.92</v>
      </c>
      <c r="M4281" s="448">
        <f t="shared" si="132"/>
        <v>-18.4</v>
      </c>
      <c r="N4281" s="448">
        <f t="shared" si="133"/>
        <v>-64.97</v>
      </c>
      <c r="O4281" s="461"/>
    </row>
    <row r="4282" s="419" customFormat="1" customHeight="1" spans="1:15">
      <c r="A4282" s="443" t="s">
        <v>9246</v>
      </c>
      <c r="B4282" s="444" t="s">
        <v>9247</v>
      </c>
      <c r="C4282" s="445"/>
      <c r="D4282" s="446" t="s">
        <v>703</v>
      </c>
      <c r="E4282" s="446" t="s">
        <v>142</v>
      </c>
      <c r="F4282" s="446" t="s">
        <v>671</v>
      </c>
      <c r="G4282" s="447">
        <v>1</v>
      </c>
      <c r="H4282" s="448">
        <v>153.84</v>
      </c>
      <c r="I4282" s="447">
        <v>153.84</v>
      </c>
      <c r="J4282" s="460">
        <v>1</v>
      </c>
      <c r="K4282" s="448">
        <v>26.95</v>
      </c>
      <c r="L4282" s="448">
        <v>26.95</v>
      </c>
      <c r="M4282" s="448">
        <f t="shared" si="132"/>
        <v>-126.89</v>
      </c>
      <c r="N4282" s="448">
        <f t="shared" si="133"/>
        <v>-82.48</v>
      </c>
      <c r="O4282" s="461"/>
    </row>
    <row r="4283" s="419" customFormat="1" customHeight="1" spans="1:15">
      <c r="A4283" s="443" t="s">
        <v>9248</v>
      </c>
      <c r="B4283" s="444" t="s">
        <v>9249</v>
      </c>
      <c r="C4283" s="445"/>
      <c r="D4283" s="446" t="s">
        <v>3127</v>
      </c>
      <c r="E4283" s="446" t="s">
        <v>685</v>
      </c>
      <c r="F4283" s="446" t="s">
        <v>671</v>
      </c>
      <c r="G4283" s="447">
        <v>3</v>
      </c>
      <c r="H4283" s="448">
        <v>4.16</v>
      </c>
      <c r="I4283" s="447">
        <v>12.49</v>
      </c>
      <c r="J4283" s="460">
        <v>3</v>
      </c>
      <c r="K4283" s="448">
        <v>0.45</v>
      </c>
      <c r="L4283" s="448">
        <v>1.35</v>
      </c>
      <c r="M4283" s="448">
        <f t="shared" si="132"/>
        <v>-11.14</v>
      </c>
      <c r="N4283" s="448">
        <f t="shared" si="133"/>
        <v>-89.19</v>
      </c>
      <c r="O4283" s="461"/>
    </row>
    <row r="4284" s="419" customFormat="1" customHeight="1" spans="1:15">
      <c r="A4284" s="443" t="s">
        <v>9250</v>
      </c>
      <c r="B4284" s="444" t="s">
        <v>9251</v>
      </c>
      <c r="C4284" s="445"/>
      <c r="D4284" s="446" t="s">
        <v>695</v>
      </c>
      <c r="E4284" s="446" t="s">
        <v>685</v>
      </c>
      <c r="F4284" s="446" t="s">
        <v>671</v>
      </c>
      <c r="G4284" s="447">
        <v>1</v>
      </c>
      <c r="H4284" s="448">
        <v>80</v>
      </c>
      <c r="I4284" s="447">
        <v>80</v>
      </c>
      <c r="J4284" s="460">
        <v>1</v>
      </c>
      <c r="K4284" s="448">
        <v>8.7</v>
      </c>
      <c r="L4284" s="448">
        <v>8.7</v>
      </c>
      <c r="M4284" s="448">
        <f t="shared" si="132"/>
        <v>-71.3</v>
      </c>
      <c r="N4284" s="448">
        <f t="shared" si="133"/>
        <v>-89.13</v>
      </c>
      <c r="O4284" s="461"/>
    </row>
    <row r="4285" s="419" customFormat="1" customHeight="1" spans="1:15">
      <c r="A4285" s="443" t="s">
        <v>9252</v>
      </c>
      <c r="B4285" s="444" t="s">
        <v>9253</v>
      </c>
      <c r="C4285" s="445"/>
      <c r="D4285" s="446" t="s">
        <v>695</v>
      </c>
      <c r="E4285" s="446" t="s">
        <v>685</v>
      </c>
      <c r="F4285" s="446" t="s">
        <v>671</v>
      </c>
      <c r="G4285" s="447">
        <v>1</v>
      </c>
      <c r="H4285" s="448">
        <v>80</v>
      </c>
      <c r="I4285" s="447">
        <v>80</v>
      </c>
      <c r="J4285" s="460">
        <v>1</v>
      </c>
      <c r="K4285" s="448">
        <v>8.7</v>
      </c>
      <c r="L4285" s="448">
        <v>8.7</v>
      </c>
      <c r="M4285" s="448">
        <f t="shared" si="132"/>
        <v>-71.3</v>
      </c>
      <c r="N4285" s="448">
        <f t="shared" si="133"/>
        <v>-89.13</v>
      </c>
      <c r="O4285" s="461"/>
    </row>
    <row r="4286" s="419" customFormat="1" customHeight="1" spans="1:15">
      <c r="A4286" s="443" t="s">
        <v>9254</v>
      </c>
      <c r="B4286" s="444" t="s">
        <v>9255</v>
      </c>
      <c r="C4286" s="445"/>
      <c r="D4286" s="446" t="s">
        <v>695</v>
      </c>
      <c r="E4286" s="446" t="s">
        <v>685</v>
      </c>
      <c r="F4286" s="446" t="s">
        <v>671</v>
      </c>
      <c r="G4286" s="447">
        <v>1</v>
      </c>
      <c r="H4286" s="448">
        <v>80</v>
      </c>
      <c r="I4286" s="447">
        <v>80</v>
      </c>
      <c r="J4286" s="460">
        <v>1</v>
      </c>
      <c r="K4286" s="448">
        <v>8.7</v>
      </c>
      <c r="L4286" s="448">
        <v>8.7</v>
      </c>
      <c r="M4286" s="448">
        <f t="shared" si="132"/>
        <v>-71.3</v>
      </c>
      <c r="N4286" s="448">
        <f t="shared" si="133"/>
        <v>-89.13</v>
      </c>
      <c r="O4286" s="461"/>
    </row>
    <row r="4287" s="419" customFormat="1" customHeight="1" spans="1:15">
      <c r="A4287" s="443" t="s">
        <v>9256</v>
      </c>
      <c r="B4287" s="444" t="s">
        <v>9257</v>
      </c>
      <c r="C4287" s="445"/>
      <c r="D4287" s="446" t="s">
        <v>695</v>
      </c>
      <c r="E4287" s="446" t="s">
        <v>685</v>
      </c>
      <c r="F4287" s="446" t="s">
        <v>671</v>
      </c>
      <c r="G4287" s="447">
        <v>1</v>
      </c>
      <c r="H4287" s="448">
        <v>80</v>
      </c>
      <c r="I4287" s="447">
        <v>80</v>
      </c>
      <c r="J4287" s="460">
        <v>1</v>
      </c>
      <c r="K4287" s="448">
        <v>8.7</v>
      </c>
      <c r="L4287" s="448">
        <v>8.7</v>
      </c>
      <c r="M4287" s="448">
        <f t="shared" si="132"/>
        <v>-71.3</v>
      </c>
      <c r="N4287" s="448">
        <f t="shared" si="133"/>
        <v>-89.13</v>
      </c>
      <c r="O4287" s="461"/>
    </row>
    <row r="4288" s="419" customFormat="1" customHeight="1" spans="1:15">
      <c r="A4288" s="443" t="s">
        <v>9258</v>
      </c>
      <c r="B4288" s="444" t="s">
        <v>9259</v>
      </c>
      <c r="C4288" s="445"/>
      <c r="D4288" s="446" t="s">
        <v>695</v>
      </c>
      <c r="E4288" s="446" t="s">
        <v>685</v>
      </c>
      <c r="F4288" s="446" t="s">
        <v>671</v>
      </c>
      <c r="G4288" s="447">
        <v>1</v>
      </c>
      <c r="H4288" s="448">
        <v>80</v>
      </c>
      <c r="I4288" s="447">
        <v>80</v>
      </c>
      <c r="J4288" s="460">
        <v>1</v>
      </c>
      <c r="K4288" s="448">
        <v>8.7</v>
      </c>
      <c r="L4288" s="448">
        <v>8.7</v>
      </c>
      <c r="M4288" s="448">
        <f t="shared" si="132"/>
        <v>-71.3</v>
      </c>
      <c r="N4288" s="448">
        <f t="shared" si="133"/>
        <v>-89.13</v>
      </c>
      <c r="O4288" s="461"/>
    </row>
    <row r="4289" s="419" customFormat="1" customHeight="1" spans="1:15">
      <c r="A4289" s="443" t="s">
        <v>9260</v>
      </c>
      <c r="B4289" s="444" t="s">
        <v>9261</v>
      </c>
      <c r="C4289" s="445"/>
      <c r="D4289" s="446" t="s">
        <v>679</v>
      </c>
      <c r="E4289" s="446" t="s">
        <v>685</v>
      </c>
      <c r="F4289" s="446" t="s">
        <v>671</v>
      </c>
      <c r="G4289" s="447">
        <v>1</v>
      </c>
      <c r="H4289" s="448">
        <v>128.21</v>
      </c>
      <c r="I4289" s="447">
        <v>128.21</v>
      </c>
      <c r="J4289" s="460">
        <v>1</v>
      </c>
      <c r="K4289" s="448">
        <v>13.95</v>
      </c>
      <c r="L4289" s="448">
        <v>13.95</v>
      </c>
      <c r="M4289" s="448">
        <f t="shared" si="132"/>
        <v>-114.26</v>
      </c>
      <c r="N4289" s="448">
        <f t="shared" si="133"/>
        <v>-89.12</v>
      </c>
      <c r="O4289" s="461"/>
    </row>
    <row r="4290" s="419" customFormat="1" customHeight="1" spans="1:15">
      <c r="A4290" s="443" t="s">
        <v>9262</v>
      </c>
      <c r="B4290" s="444" t="s">
        <v>9263</v>
      </c>
      <c r="C4290" s="445"/>
      <c r="D4290" s="446" t="s">
        <v>2533</v>
      </c>
      <c r="E4290" s="446" t="s">
        <v>685</v>
      </c>
      <c r="F4290" s="446" t="s">
        <v>671</v>
      </c>
      <c r="G4290" s="447">
        <v>9</v>
      </c>
      <c r="H4290" s="448">
        <v>13.91</v>
      </c>
      <c r="I4290" s="447">
        <v>125.2</v>
      </c>
      <c r="J4290" s="460">
        <v>9</v>
      </c>
      <c r="K4290" s="448">
        <v>1.51</v>
      </c>
      <c r="L4290" s="448">
        <v>13.59</v>
      </c>
      <c r="M4290" s="448">
        <f t="shared" si="132"/>
        <v>-111.61</v>
      </c>
      <c r="N4290" s="448">
        <f t="shared" si="133"/>
        <v>-89.15</v>
      </c>
      <c r="O4290" s="461"/>
    </row>
    <row r="4291" s="419" customFormat="1" customHeight="1" spans="1:15">
      <c r="A4291" s="443" t="s">
        <v>9264</v>
      </c>
      <c r="B4291" s="444" t="s">
        <v>9265</v>
      </c>
      <c r="C4291" s="445"/>
      <c r="D4291" s="446" t="s">
        <v>679</v>
      </c>
      <c r="E4291" s="446" t="s">
        <v>685</v>
      </c>
      <c r="F4291" s="446" t="s">
        <v>671</v>
      </c>
      <c r="G4291" s="447">
        <v>1</v>
      </c>
      <c r="H4291" s="448">
        <v>2577.59</v>
      </c>
      <c r="I4291" s="447">
        <v>2577.59</v>
      </c>
      <c r="J4291" s="460">
        <v>1</v>
      </c>
      <c r="K4291" s="448">
        <v>280.44</v>
      </c>
      <c r="L4291" s="448">
        <v>280.44</v>
      </c>
      <c r="M4291" s="448">
        <f t="shared" si="132"/>
        <v>-2297.15</v>
      </c>
      <c r="N4291" s="448">
        <f t="shared" si="133"/>
        <v>-89.12</v>
      </c>
      <c r="O4291" s="461"/>
    </row>
    <row r="4292" s="419" customFormat="1" customHeight="1" spans="1:15">
      <c r="A4292" s="443" t="s">
        <v>9266</v>
      </c>
      <c r="B4292" s="444" t="s">
        <v>9267</v>
      </c>
      <c r="C4292" s="445"/>
      <c r="D4292" s="446" t="s">
        <v>698</v>
      </c>
      <c r="E4292" s="446" t="s">
        <v>685</v>
      </c>
      <c r="F4292" s="446" t="s">
        <v>671</v>
      </c>
      <c r="G4292" s="447">
        <v>1</v>
      </c>
      <c r="H4292" s="448">
        <v>224.36</v>
      </c>
      <c r="I4292" s="447">
        <v>224.36</v>
      </c>
      <c r="J4292" s="460">
        <v>1</v>
      </c>
      <c r="K4292" s="448">
        <v>24.41</v>
      </c>
      <c r="L4292" s="448">
        <v>24.41</v>
      </c>
      <c r="M4292" s="448">
        <f t="shared" si="132"/>
        <v>-199.95</v>
      </c>
      <c r="N4292" s="448">
        <f t="shared" si="133"/>
        <v>-89.12</v>
      </c>
      <c r="O4292" s="461"/>
    </row>
    <row r="4293" s="419" customFormat="1" customHeight="1" spans="1:15">
      <c r="A4293" s="443" t="s">
        <v>9268</v>
      </c>
      <c r="B4293" s="444" t="s">
        <v>9269</v>
      </c>
      <c r="C4293" s="445"/>
      <c r="D4293" s="446" t="s">
        <v>695</v>
      </c>
      <c r="E4293" s="446" t="s">
        <v>667</v>
      </c>
      <c r="F4293" s="446" t="s">
        <v>671</v>
      </c>
      <c r="G4293" s="447">
        <v>2</v>
      </c>
      <c r="H4293" s="448">
        <v>5.76</v>
      </c>
      <c r="I4293" s="447">
        <v>11.51</v>
      </c>
      <c r="J4293" s="460">
        <v>2</v>
      </c>
      <c r="K4293" s="448">
        <v>2.02</v>
      </c>
      <c r="L4293" s="448">
        <v>4.04</v>
      </c>
      <c r="M4293" s="448">
        <f t="shared" si="132"/>
        <v>-7.47</v>
      </c>
      <c r="N4293" s="448">
        <f t="shared" si="133"/>
        <v>-64.9</v>
      </c>
      <c r="O4293" s="461"/>
    </row>
    <row r="4294" s="419" customFormat="1" customHeight="1" spans="1:15">
      <c r="A4294" s="443" t="s">
        <v>9270</v>
      </c>
      <c r="B4294" s="444" t="s">
        <v>9271</v>
      </c>
      <c r="C4294" s="445"/>
      <c r="D4294" s="446" t="s">
        <v>695</v>
      </c>
      <c r="E4294" s="446" t="s">
        <v>667</v>
      </c>
      <c r="F4294" s="446" t="s">
        <v>671</v>
      </c>
      <c r="G4294" s="447">
        <v>6</v>
      </c>
      <c r="H4294" s="448">
        <v>3.19</v>
      </c>
      <c r="I4294" s="447">
        <v>19.11</v>
      </c>
      <c r="J4294" s="460">
        <v>6</v>
      </c>
      <c r="K4294" s="448">
        <v>1.12</v>
      </c>
      <c r="L4294" s="448">
        <v>6.72</v>
      </c>
      <c r="M4294" s="448">
        <f t="shared" si="132"/>
        <v>-12.39</v>
      </c>
      <c r="N4294" s="448">
        <f t="shared" si="133"/>
        <v>-64.84</v>
      </c>
      <c r="O4294" s="461"/>
    </row>
    <row r="4295" s="419" customFormat="1" customHeight="1" spans="1:15">
      <c r="A4295" s="443" t="s">
        <v>9272</v>
      </c>
      <c r="B4295" s="444" t="s">
        <v>9273</v>
      </c>
      <c r="C4295" s="445"/>
      <c r="D4295" s="446" t="s">
        <v>695</v>
      </c>
      <c r="E4295" s="446" t="s">
        <v>667</v>
      </c>
      <c r="F4295" s="446" t="s">
        <v>671</v>
      </c>
      <c r="G4295" s="447">
        <v>13</v>
      </c>
      <c r="H4295" s="448">
        <v>5.31</v>
      </c>
      <c r="I4295" s="447">
        <v>69.02</v>
      </c>
      <c r="J4295" s="460">
        <v>13</v>
      </c>
      <c r="K4295" s="448">
        <v>1.86</v>
      </c>
      <c r="L4295" s="448">
        <v>24.18</v>
      </c>
      <c r="M4295" s="448">
        <f t="shared" si="132"/>
        <v>-44.84</v>
      </c>
      <c r="N4295" s="448">
        <f t="shared" si="133"/>
        <v>-64.97</v>
      </c>
      <c r="O4295" s="461"/>
    </row>
    <row r="4296" s="419" customFormat="1" customHeight="1" spans="1:15">
      <c r="A4296" s="443" t="s">
        <v>9274</v>
      </c>
      <c r="B4296" s="444" t="s">
        <v>9275</v>
      </c>
      <c r="C4296" s="445"/>
      <c r="D4296" s="446" t="s">
        <v>695</v>
      </c>
      <c r="E4296" s="446" t="s">
        <v>685</v>
      </c>
      <c r="F4296" s="446" t="s">
        <v>671</v>
      </c>
      <c r="G4296" s="447">
        <v>2</v>
      </c>
      <c r="H4296" s="448">
        <v>33.12</v>
      </c>
      <c r="I4296" s="447">
        <v>66.23</v>
      </c>
      <c r="J4296" s="460">
        <v>2</v>
      </c>
      <c r="K4296" s="448">
        <v>3.6</v>
      </c>
      <c r="L4296" s="448">
        <v>7.2</v>
      </c>
      <c r="M4296" s="448">
        <f t="shared" ref="M4296:M4359" si="134">L4296-I4296</f>
        <v>-59.03</v>
      </c>
      <c r="N4296" s="448">
        <f t="shared" ref="N4296:N4359" si="135">IF(I4296=0,0,ROUND(M4296/I4296*100,2))</f>
        <v>-89.13</v>
      </c>
      <c r="O4296" s="461"/>
    </row>
    <row r="4297" s="419" customFormat="1" customHeight="1" spans="1:15">
      <c r="A4297" s="443" t="s">
        <v>9276</v>
      </c>
      <c r="B4297" s="444" t="s">
        <v>9277</v>
      </c>
      <c r="C4297" s="445"/>
      <c r="D4297" s="446" t="s">
        <v>698</v>
      </c>
      <c r="E4297" s="446" t="s">
        <v>685</v>
      </c>
      <c r="F4297" s="446" t="s">
        <v>671</v>
      </c>
      <c r="G4297" s="447">
        <v>1</v>
      </c>
      <c r="H4297" s="448">
        <v>82.52</v>
      </c>
      <c r="I4297" s="447">
        <v>82.52</v>
      </c>
      <c r="J4297" s="460">
        <v>1</v>
      </c>
      <c r="K4297" s="448">
        <v>8.98</v>
      </c>
      <c r="L4297" s="448">
        <v>8.98</v>
      </c>
      <c r="M4297" s="448">
        <f t="shared" si="134"/>
        <v>-73.54</v>
      </c>
      <c r="N4297" s="448">
        <f t="shared" si="135"/>
        <v>-89.12</v>
      </c>
      <c r="O4297" s="461"/>
    </row>
    <row r="4298" s="419" customFormat="1" customHeight="1" spans="1:15">
      <c r="A4298" s="443" t="s">
        <v>9278</v>
      </c>
      <c r="B4298" s="444" t="s">
        <v>9279</v>
      </c>
      <c r="C4298" s="445"/>
      <c r="D4298" s="446" t="s">
        <v>698</v>
      </c>
      <c r="E4298" s="446" t="s">
        <v>685</v>
      </c>
      <c r="F4298" s="446" t="s">
        <v>671</v>
      </c>
      <c r="G4298" s="447">
        <v>1</v>
      </c>
      <c r="H4298" s="448">
        <v>51.28</v>
      </c>
      <c r="I4298" s="447">
        <v>51.28</v>
      </c>
      <c r="J4298" s="460">
        <v>1</v>
      </c>
      <c r="K4298" s="448">
        <v>5.58</v>
      </c>
      <c r="L4298" s="448">
        <v>5.58</v>
      </c>
      <c r="M4298" s="448">
        <f t="shared" si="134"/>
        <v>-45.7</v>
      </c>
      <c r="N4298" s="448">
        <f t="shared" si="135"/>
        <v>-89.12</v>
      </c>
      <c r="O4298" s="461"/>
    </row>
    <row r="4299" s="419" customFormat="1" customHeight="1" spans="1:15">
      <c r="A4299" s="443" t="s">
        <v>9280</v>
      </c>
      <c r="B4299" s="444" t="s">
        <v>9281</v>
      </c>
      <c r="C4299" s="445"/>
      <c r="D4299" s="446" t="s">
        <v>695</v>
      </c>
      <c r="E4299" s="446" t="s">
        <v>685</v>
      </c>
      <c r="F4299" s="446" t="s">
        <v>671</v>
      </c>
      <c r="G4299" s="447">
        <v>2</v>
      </c>
      <c r="H4299" s="448">
        <v>5811.72</v>
      </c>
      <c r="I4299" s="447">
        <v>11623.44</v>
      </c>
      <c r="J4299" s="460">
        <v>2</v>
      </c>
      <c r="K4299" s="448">
        <v>632.32</v>
      </c>
      <c r="L4299" s="448">
        <v>1264.64</v>
      </c>
      <c r="M4299" s="448">
        <f t="shared" si="134"/>
        <v>-10358.8</v>
      </c>
      <c r="N4299" s="448">
        <f t="shared" si="135"/>
        <v>-89.12</v>
      </c>
      <c r="O4299" s="461"/>
    </row>
    <row r="4300" s="419" customFormat="1" customHeight="1" spans="1:15">
      <c r="A4300" s="443" t="s">
        <v>9282</v>
      </c>
      <c r="B4300" s="444" t="s">
        <v>9283</v>
      </c>
      <c r="C4300" s="445"/>
      <c r="D4300" s="446" t="s">
        <v>695</v>
      </c>
      <c r="E4300" s="446" t="s">
        <v>685</v>
      </c>
      <c r="F4300" s="446" t="s">
        <v>671</v>
      </c>
      <c r="G4300" s="447">
        <v>1</v>
      </c>
      <c r="H4300" s="448">
        <v>11.36</v>
      </c>
      <c r="I4300" s="447">
        <v>11.36</v>
      </c>
      <c r="J4300" s="460">
        <v>1</v>
      </c>
      <c r="K4300" s="448">
        <v>1.24</v>
      </c>
      <c r="L4300" s="448">
        <v>1.24</v>
      </c>
      <c r="M4300" s="448">
        <f t="shared" si="134"/>
        <v>-10.12</v>
      </c>
      <c r="N4300" s="448">
        <f t="shared" si="135"/>
        <v>-89.08</v>
      </c>
      <c r="O4300" s="461"/>
    </row>
    <row r="4301" s="419" customFormat="1" customHeight="1" spans="1:15">
      <c r="A4301" s="443" t="s">
        <v>9284</v>
      </c>
      <c r="B4301" s="444" t="s">
        <v>9285</v>
      </c>
      <c r="C4301" s="445"/>
      <c r="D4301" s="446" t="s">
        <v>695</v>
      </c>
      <c r="E4301" s="446" t="s">
        <v>142</v>
      </c>
      <c r="F4301" s="446" t="s">
        <v>671</v>
      </c>
      <c r="G4301" s="447">
        <v>1</v>
      </c>
      <c r="H4301" s="448">
        <v>20</v>
      </c>
      <c r="I4301" s="447">
        <v>20</v>
      </c>
      <c r="J4301" s="460">
        <v>1</v>
      </c>
      <c r="K4301" s="448">
        <v>3.5</v>
      </c>
      <c r="L4301" s="448">
        <v>3.5</v>
      </c>
      <c r="M4301" s="448">
        <f t="shared" si="134"/>
        <v>-16.5</v>
      </c>
      <c r="N4301" s="448">
        <f t="shared" si="135"/>
        <v>-82.5</v>
      </c>
      <c r="O4301" s="461"/>
    </row>
    <row r="4302" s="419" customFormat="1" customHeight="1" spans="1:15">
      <c r="A4302" s="443" t="s">
        <v>9286</v>
      </c>
      <c r="B4302" s="444" t="s">
        <v>9287</v>
      </c>
      <c r="C4302" s="445"/>
      <c r="D4302" s="446" t="s">
        <v>695</v>
      </c>
      <c r="E4302" s="446" t="s">
        <v>142</v>
      </c>
      <c r="F4302" s="446" t="s">
        <v>671</v>
      </c>
      <c r="G4302" s="447">
        <v>2</v>
      </c>
      <c r="H4302" s="448">
        <v>44.52</v>
      </c>
      <c r="I4302" s="447">
        <v>89.03</v>
      </c>
      <c r="J4302" s="460">
        <v>2</v>
      </c>
      <c r="K4302" s="448">
        <v>7.8</v>
      </c>
      <c r="L4302" s="448">
        <v>15.6</v>
      </c>
      <c r="M4302" s="448">
        <f t="shared" si="134"/>
        <v>-73.43</v>
      </c>
      <c r="N4302" s="448">
        <f t="shared" si="135"/>
        <v>-82.48</v>
      </c>
      <c r="O4302" s="461"/>
    </row>
    <row r="4303" s="419" customFormat="1" customHeight="1" spans="1:15">
      <c r="A4303" s="443" t="s">
        <v>9288</v>
      </c>
      <c r="B4303" s="444" t="s">
        <v>9289</v>
      </c>
      <c r="C4303" s="445"/>
      <c r="D4303" s="446" t="s">
        <v>695</v>
      </c>
      <c r="E4303" s="446" t="s">
        <v>142</v>
      </c>
      <c r="F4303" s="446" t="s">
        <v>671</v>
      </c>
      <c r="G4303" s="447">
        <v>1</v>
      </c>
      <c r="H4303" s="448">
        <v>50.43</v>
      </c>
      <c r="I4303" s="447">
        <v>50.43</v>
      </c>
      <c r="J4303" s="460">
        <v>1</v>
      </c>
      <c r="K4303" s="448">
        <v>8.84</v>
      </c>
      <c r="L4303" s="448">
        <v>8.84</v>
      </c>
      <c r="M4303" s="448">
        <f t="shared" si="134"/>
        <v>-41.59</v>
      </c>
      <c r="N4303" s="448">
        <f t="shared" si="135"/>
        <v>-82.47</v>
      </c>
      <c r="O4303" s="461"/>
    </row>
    <row r="4304" s="419" customFormat="1" customHeight="1" spans="1:15">
      <c r="A4304" s="443" t="s">
        <v>9290</v>
      </c>
      <c r="B4304" s="444" t="s">
        <v>9291</v>
      </c>
      <c r="C4304" s="445"/>
      <c r="D4304" s="446" t="s">
        <v>695</v>
      </c>
      <c r="E4304" s="446" t="s">
        <v>142</v>
      </c>
      <c r="F4304" s="446" t="s">
        <v>671</v>
      </c>
      <c r="G4304" s="447">
        <v>1</v>
      </c>
      <c r="H4304" s="448">
        <v>55.56</v>
      </c>
      <c r="I4304" s="447">
        <v>55.56</v>
      </c>
      <c r="J4304" s="460">
        <v>1</v>
      </c>
      <c r="K4304" s="448">
        <v>9.73</v>
      </c>
      <c r="L4304" s="448">
        <v>9.73</v>
      </c>
      <c r="M4304" s="448">
        <f t="shared" si="134"/>
        <v>-45.83</v>
      </c>
      <c r="N4304" s="448">
        <f t="shared" si="135"/>
        <v>-82.49</v>
      </c>
      <c r="O4304" s="461"/>
    </row>
    <row r="4305" s="419" customFormat="1" customHeight="1" spans="1:15">
      <c r="A4305" s="443" t="s">
        <v>9292</v>
      </c>
      <c r="B4305" s="444" t="s">
        <v>9293</v>
      </c>
      <c r="C4305" s="445"/>
      <c r="D4305" s="446" t="s">
        <v>695</v>
      </c>
      <c r="E4305" s="446" t="s">
        <v>142</v>
      </c>
      <c r="F4305" s="446" t="s">
        <v>671</v>
      </c>
      <c r="G4305" s="447">
        <v>1</v>
      </c>
      <c r="H4305" s="448">
        <v>64.1</v>
      </c>
      <c r="I4305" s="447">
        <v>64.1</v>
      </c>
      <c r="J4305" s="460">
        <v>1</v>
      </c>
      <c r="K4305" s="448">
        <v>11.23</v>
      </c>
      <c r="L4305" s="448">
        <v>11.23</v>
      </c>
      <c r="M4305" s="448">
        <f t="shared" si="134"/>
        <v>-52.87</v>
      </c>
      <c r="N4305" s="448">
        <f t="shared" si="135"/>
        <v>-82.48</v>
      </c>
      <c r="O4305" s="461"/>
    </row>
    <row r="4306" s="419" customFormat="1" customHeight="1" spans="1:15">
      <c r="A4306" s="443" t="s">
        <v>9294</v>
      </c>
      <c r="B4306" s="444" t="s">
        <v>9295</v>
      </c>
      <c r="C4306" s="445"/>
      <c r="D4306" s="446" t="s">
        <v>698</v>
      </c>
      <c r="E4306" s="446" t="s">
        <v>142</v>
      </c>
      <c r="F4306" s="446" t="s">
        <v>671</v>
      </c>
      <c r="G4306" s="447">
        <v>1</v>
      </c>
      <c r="H4306" s="448">
        <v>8418.8</v>
      </c>
      <c r="I4306" s="447">
        <v>8418.8</v>
      </c>
      <c r="J4306" s="460">
        <v>1</v>
      </c>
      <c r="K4306" s="448">
        <v>1474.97</v>
      </c>
      <c r="L4306" s="448">
        <v>1474.97</v>
      </c>
      <c r="M4306" s="448">
        <f t="shared" si="134"/>
        <v>-6943.83</v>
      </c>
      <c r="N4306" s="448">
        <f t="shared" si="135"/>
        <v>-82.48</v>
      </c>
      <c r="O4306" s="461"/>
    </row>
    <row r="4307" s="419" customFormat="1" customHeight="1" spans="1:15">
      <c r="A4307" s="443" t="s">
        <v>9296</v>
      </c>
      <c r="B4307" s="444" t="s">
        <v>9297</v>
      </c>
      <c r="C4307" s="445"/>
      <c r="D4307" s="446" t="s">
        <v>679</v>
      </c>
      <c r="E4307" s="446" t="s">
        <v>667</v>
      </c>
      <c r="F4307" s="446" t="s">
        <v>671</v>
      </c>
      <c r="G4307" s="447">
        <v>6</v>
      </c>
      <c r="H4307" s="448">
        <v>28.33</v>
      </c>
      <c r="I4307" s="447">
        <v>170</v>
      </c>
      <c r="J4307" s="460">
        <v>6</v>
      </c>
      <c r="K4307" s="448">
        <v>9.92</v>
      </c>
      <c r="L4307" s="448">
        <v>59.52</v>
      </c>
      <c r="M4307" s="448">
        <f t="shared" si="134"/>
        <v>-110.48</v>
      </c>
      <c r="N4307" s="448">
        <f t="shared" si="135"/>
        <v>-64.99</v>
      </c>
      <c r="O4307" s="461"/>
    </row>
    <row r="4308" s="419" customFormat="1" customHeight="1" spans="1:15">
      <c r="A4308" s="443" t="s">
        <v>9298</v>
      </c>
      <c r="B4308" s="444" t="s">
        <v>9299</v>
      </c>
      <c r="C4308" s="445"/>
      <c r="D4308" s="446" t="s">
        <v>679</v>
      </c>
      <c r="E4308" s="446" t="s">
        <v>142</v>
      </c>
      <c r="F4308" s="446" t="s">
        <v>671</v>
      </c>
      <c r="G4308" s="447">
        <v>3</v>
      </c>
      <c r="H4308" s="448">
        <v>23.08</v>
      </c>
      <c r="I4308" s="447">
        <v>69.23</v>
      </c>
      <c r="J4308" s="460">
        <v>3</v>
      </c>
      <c r="K4308" s="448">
        <v>4.04</v>
      </c>
      <c r="L4308" s="448">
        <v>12.12</v>
      </c>
      <c r="M4308" s="448">
        <f t="shared" si="134"/>
        <v>-57.11</v>
      </c>
      <c r="N4308" s="448">
        <f t="shared" si="135"/>
        <v>-82.49</v>
      </c>
      <c r="O4308" s="461"/>
    </row>
    <row r="4309" s="419" customFormat="1" customHeight="1" spans="1:15">
      <c r="A4309" s="443" t="s">
        <v>9300</v>
      </c>
      <c r="B4309" s="444" t="s">
        <v>9301</v>
      </c>
      <c r="C4309" s="445"/>
      <c r="D4309" s="446" t="s">
        <v>679</v>
      </c>
      <c r="E4309" s="446" t="s">
        <v>142</v>
      </c>
      <c r="F4309" s="446" t="s">
        <v>671</v>
      </c>
      <c r="G4309" s="447">
        <v>2</v>
      </c>
      <c r="H4309" s="448">
        <v>25.64</v>
      </c>
      <c r="I4309" s="447">
        <v>51.28</v>
      </c>
      <c r="J4309" s="460">
        <v>2</v>
      </c>
      <c r="K4309" s="448">
        <v>4.49</v>
      </c>
      <c r="L4309" s="448">
        <v>8.98</v>
      </c>
      <c r="M4309" s="448">
        <f t="shared" si="134"/>
        <v>-42.3</v>
      </c>
      <c r="N4309" s="448">
        <f t="shared" si="135"/>
        <v>-82.49</v>
      </c>
      <c r="O4309" s="461"/>
    </row>
    <row r="4310" s="419" customFormat="1" customHeight="1" spans="1:15">
      <c r="A4310" s="443" t="s">
        <v>9302</v>
      </c>
      <c r="B4310" s="444" t="s">
        <v>9303</v>
      </c>
      <c r="C4310" s="445"/>
      <c r="D4310" s="446" t="s">
        <v>703</v>
      </c>
      <c r="E4310" s="446" t="s">
        <v>142</v>
      </c>
      <c r="F4310" s="446" t="s">
        <v>671</v>
      </c>
      <c r="G4310" s="447">
        <v>1</v>
      </c>
      <c r="H4310" s="448">
        <v>568.37</v>
      </c>
      <c r="I4310" s="447">
        <v>568.37</v>
      </c>
      <c r="J4310" s="460">
        <v>1</v>
      </c>
      <c r="K4310" s="448">
        <v>99.58</v>
      </c>
      <c r="L4310" s="448">
        <v>99.58</v>
      </c>
      <c r="M4310" s="448">
        <f t="shared" si="134"/>
        <v>-468.79</v>
      </c>
      <c r="N4310" s="448">
        <f t="shared" si="135"/>
        <v>-82.48</v>
      </c>
      <c r="O4310" s="461"/>
    </row>
    <row r="4311" s="419" customFormat="1" customHeight="1" spans="1:15">
      <c r="A4311" s="443" t="s">
        <v>9304</v>
      </c>
      <c r="B4311" s="444" t="s">
        <v>9305</v>
      </c>
      <c r="C4311" s="445"/>
      <c r="D4311" s="446" t="s">
        <v>2985</v>
      </c>
      <c r="E4311" s="446" t="s">
        <v>142</v>
      </c>
      <c r="F4311" s="446" t="s">
        <v>671</v>
      </c>
      <c r="G4311" s="447">
        <v>1</v>
      </c>
      <c r="H4311" s="448">
        <v>2239.35</v>
      </c>
      <c r="I4311" s="447">
        <v>2239.35</v>
      </c>
      <c r="J4311" s="460">
        <v>1</v>
      </c>
      <c r="K4311" s="448">
        <v>392.33</v>
      </c>
      <c r="L4311" s="448">
        <v>392.33</v>
      </c>
      <c r="M4311" s="448">
        <f t="shared" si="134"/>
        <v>-1847.02</v>
      </c>
      <c r="N4311" s="448">
        <f t="shared" si="135"/>
        <v>-82.48</v>
      </c>
      <c r="O4311" s="461"/>
    </row>
    <row r="4312" s="419" customFormat="1" customHeight="1" spans="1:15">
      <c r="A4312" s="443" t="s">
        <v>9306</v>
      </c>
      <c r="B4312" s="444" t="s">
        <v>9307</v>
      </c>
      <c r="C4312" s="445"/>
      <c r="D4312" s="446" t="s">
        <v>2985</v>
      </c>
      <c r="E4312" s="446" t="s">
        <v>142</v>
      </c>
      <c r="F4312" s="446" t="s">
        <v>671</v>
      </c>
      <c r="G4312" s="447">
        <v>1</v>
      </c>
      <c r="H4312" s="448">
        <v>223.17</v>
      </c>
      <c r="I4312" s="447">
        <v>223.17</v>
      </c>
      <c r="J4312" s="460">
        <v>1</v>
      </c>
      <c r="K4312" s="448">
        <v>39.1</v>
      </c>
      <c r="L4312" s="448">
        <v>39.1</v>
      </c>
      <c r="M4312" s="448">
        <f t="shared" si="134"/>
        <v>-184.07</v>
      </c>
      <c r="N4312" s="448">
        <f t="shared" si="135"/>
        <v>-82.48</v>
      </c>
      <c r="O4312" s="461"/>
    </row>
    <row r="4313" s="419" customFormat="1" customHeight="1" spans="1:15">
      <c r="A4313" s="443" t="s">
        <v>9308</v>
      </c>
      <c r="B4313" s="444" t="s">
        <v>9309</v>
      </c>
      <c r="C4313" s="445"/>
      <c r="D4313" s="446" t="s">
        <v>2985</v>
      </c>
      <c r="E4313" s="446" t="s">
        <v>142</v>
      </c>
      <c r="F4313" s="446" t="s">
        <v>671</v>
      </c>
      <c r="G4313" s="447">
        <v>1</v>
      </c>
      <c r="H4313" s="448">
        <v>597.43</v>
      </c>
      <c r="I4313" s="447">
        <v>597.43</v>
      </c>
      <c r="J4313" s="460">
        <v>1</v>
      </c>
      <c r="K4313" s="448">
        <v>104.67</v>
      </c>
      <c r="L4313" s="448">
        <v>104.67</v>
      </c>
      <c r="M4313" s="448">
        <f t="shared" si="134"/>
        <v>-492.76</v>
      </c>
      <c r="N4313" s="448">
        <f t="shared" si="135"/>
        <v>-82.48</v>
      </c>
      <c r="O4313" s="461"/>
    </row>
    <row r="4314" s="419" customFormat="1" customHeight="1" spans="1:15">
      <c r="A4314" s="443" t="s">
        <v>9310</v>
      </c>
      <c r="B4314" s="444" t="s">
        <v>9311</v>
      </c>
      <c r="C4314" s="445"/>
      <c r="D4314" s="446" t="s">
        <v>2985</v>
      </c>
      <c r="E4314" s="446" t="s">
        <v>142</v>
      </c>
      <c r="F4314" s="446" t="s">
        <v>671</v>
      </c>
      <c r="G4314" s="447">
        <v>1</v>
      </c>
      <c r="H4314" s="448">
        <v>636.75</v>
      </c>
      <c r="I4314" s="447">
        <v>636.75</v>
      </c>
      <c r="J4314" s="460">
        <v>1</v>
      </c>
      <c r="K4314" s="448">
        <v>111.56</v>
      </c>
      <c r="L4314" s="448">
        <v>111.56</v>
      </c>
      <c r="M4314" s="448">
        <f t="shared" si="134"/>
        <v>-525.19</v>
      </c>
      <c r="N4314" s="448">
        <f t="shared" si="135"/>
        <v>-82.48</v>
      </c>
      <c r="O4314" s="461"/>
    </row>
    <row r="4315" s="419" customFormat="1" customHeight="1" spans="1:15">
      <c r="A4315" s="443" t="s">
        <v>9312</v>
      </c>
      <c r="B4315" s="444" t="s">
        <v>9313</v>
      </c>
      <c r="C4315" s="445"/>
      <c r="D4315" s="446" t="s">
        <v>2985</v>
      </c>
      <c r="E4315" s="446" t="s">
        <v>142</v>
      </c>
      <c r="F4315" s="446" t="s">
        <v>671</v>
      </c>
      <c r="G4315" s="447">
        <v>2</v>
      </c>
      <c r="H4315" s="448">
        <v>201.44</v>
      </c>
      <c r="I4315" s="447">
        <v>402.88</v>
      </c>
      <c r="J4315" s="460">
        <v>2</v>
      </c>
      <c r="K4315" s="448">
        <v>35.29</v>
      </c>
      <c r="L4315" s="448">
        <v>70.58</v>
      </c>
      <c r="M4315" s="448">
        <f t="shared" si="134"/>
        <v>-332.3</v>
      </c>
      <c r="N4315" s="448">
        <f t="shared" si="135"/>
        <v>-82.48</v>
      </c>
      <c r="O4315" s="461"/>
    </row>
    <row r="4316" s="419" customFormat="1" customHeight="1" spans="1:15">
      <c r="A4316" s="443" t="s">
        <v>9314</v>
      </c>
      <c r="B4316" s="444" t="s">
        <v>9315</v>
      </c>
      <c r="C4316" s="445"/>
      <c r="D4316" s="446" t="s">
        <v>695</v>
      </c>
      <c r="E4316" s="446" t="s">
        <v>142</v>
      </c>
      <c r="F4316" s="446" t="s">
        <v>671</v>
      </c>
      <c r="G4316" s="447">
        <v>1</v>
      </c>
      <c r="H4316" s="448">
        <v>69.91</v>
      </c>
      <c r="I4316" s="447">
        <v>69.91</v>
      </c>
      <c r="J4316" s="460">
        <v>1</v>
      </c>
      <c r="K4316" s="448">
        <v>12.25</v>
      </c>
      <c r="L4316" s="448">
        <v>12.25</v>
      </c>
      <c r="M4316" s="448">
        <f t="shared" si="134"/>
        <v>-57.66</v>
      </c>
      <c r="N4316" s="448">
        <f t="shared" si="135"/>
        <v>-82.48</v>
      </c>
      <c r="O4316" s="461"/>
    </row>
    <row r="4317" s="419" customFormat="1" customHeight="1" spans="1:15">
      <c r="A4317" s="443" t="s">
        <v>9316</v>
      </c>
      <c r="B4317" s="444" t="s">
        <v>9317</v>
      </c>
      <c r="C4317" s="445"/>
      <c r="D4317" s="446" t="s">
        <v>695</v>
      </c>
      <c r="E4317" s="446" t="s">
        <v>142</v>
      </c>
      <c r="F4317" s="446" t="s">
        <v>671</v>
      </c>
      <c r="G4317" s="447">
        <v>1</v>
      </c>
      <c r="H4317" s="448">
        <v>69.91</v>
      </c>
      <c r="I4317" s="447">
        <v>69.91</v>
      </c>
      <c r="J4317" s="460">
        <v>1</v>
      </c>
      <c r="K4317" s="448">
        <v>12.25</v>
      </c>
      <c r="L4317" s="448">
        <v>12.25</v>
      </c>
      <c r="M4317" s="448">
        <f t="shared" si="134"/>
        <v>-57.66</v>
      </c>
      <c r="N4317" s="448">
        <f t="shared" si="135"/>
        <v>-82.48</v>
      </c>
      <c r="O4317" s="461"/>
    </row>
    <row r="4318" s="419" customFormat="1" customHeight="1" spans="1:15">
      <c r="A4318" s="443" t="s">
        <v>9318</v>
      </c>
      <c r="B4318" s="444" t="s">
        <v>9319</v>
      </c>
      <c r="C4318" s="445"/>
      <c r="D4318" s="446" t="s">
        <v>695</v>
      </c>
      <c r="E4318" s="446" t="s">
        <v>142</v>
      </c>
      <c r="F4318" s="446" t="s">
        <v>671</v>
      </c>
      <c r="G4318" s="447">
        <v>2</v>
      </c>
      <c r="H4318" s="448">
        <v>34.52</v>
      </c>
      <c r="I4318" s="447">
        <v>69.03</v>
      </c>
      <c r="J4318" s="460">
        <v>2</v>
      </c>
      <c r="K4318" s="448">
        <v>6.05</v>
      </c>
      <c r="L4318" s="448">
        <v>12.1</v>
      </c>
      <c r="M4318" s="448">
        <f t="shared" si="134"/>
        <v>-56.93</v>
      </c>
      <c r="N4318" s="448">
        <f t="shared" si="135"/>
        <v>-82.47</v>
      </c>
      <c r="O4318" s="461"/>
    </row>
    <row r="4319" s="419" customFormat="1" customHeight="1" spans="1:15">
      <c r="A4319" s="443" t="s">
        <v>9320</v>
      </c>
      <c r="B4319" s="444" t="s">
        <v>9321</v>
      </c>
      <c r="C4319" s="445"/>
      <c r="D4319" s="446" t="s">
        <v>679</v>
      </c>
      <c r="E4319" s="446" t="s">
        <v>142</v>
      </c>
      <c r="F4319" s="446" t="s">
        <v>671</v>
      </c>
      <c r="G4319" s="447">
        <v>1</v>
      </c>
      <c r="H4319" s="448">
        <v>28.63</v>
      </c>
      <c r="I4319" s="447">
        <v>28.63</v>
      </c>
      <c r="J4319" s="460">
        <v>1</v>
      </c>
      <c r="K4319" s="448">
        <v>5.02</v>
      </c>
      <c r="L4319" s="448">
        <v>5.02</v>
      </c>
      <c r="M4319" s="448">
        <f t="shared" si="134"/>
        <v>-23.61</v>
      </c>
      <c r="N4319" s="448">
        <f t="shared" si="135"/>
        <v>-82.47</v>
      </c>
      <c r="O4319" s="461"/>
    </row>
    <row r="4320" s="419" customFormat="1" customHeight="1" spans="1:15">
      <c r="A4320" s="443" t="s">
        <v>9322</v>
      </c>
      <c r="B4320" s="444" t="s">
        <v>9323</v>
      </c>
      <c r="C4320" s="445"/>
      <c r="D4320" s="446" t="s">
        <v>695</v>
      </c>
      <c r="E4320" s="446" t="s">
        <v>142</v>
      </c>
      <c r="F4320" s="446" t="s">
        <v>671</v>
      </c>
      <c r="G4320" s="447">
        <v>1</v>
      </c>
      <c r="H4320" s="448">
        <v>79.14</v>
      </c>
      <c r="I4320" s="447">
        <v>79.14</v>
      </c>
      <c r="J4320" s="460">
        <v>1</v>
      </c>
      <c r="K4320" s="448">
        <v>13.87</v>
      </c>
      <c r="L4320" s="448">
        <v>13.87</v>
      </c>
      <c r="M4320" s="448">
        <f t="shared" si="134"/>
        <v>-65.27</v>
      </c>
      <c r="N4320" s="448">
        <f t="shared" si="135"/>
        <v>-82.47</v>
      </c>
      <c r="O4320" s="461"/>
    </row>
    <row r="4321" s="419" customFormat="1" customHeight="1" spans="1:15">
      <c r="A4321" s="443" t="s">
        <v>9324</v>
      </c>
      <c r="B4321" s="444" t="s">
        <v>9325</v>
      </c>
      <c r="C4321" s="445"/>
      <c r="D4321" s="446" t="s">
        <v>695</v>
      </c>
      <c r="E4321" s="446" t="s">
        <v>142</v>
      </c>
      <c r="F4321" s="446" t="s">
        <v>671</v>
      </c>
      <c r="G4321" s="447">
        <v>3</v>
      </c>
      <c r="H4321" s="448">
        <v>174.83</v>
      </c>
      <c r="I4321" s="447">
        <v>524.48</v>
      </c>
      <c r="J4321" s="460">
        <v>3</v>
      </c>
      <c r="K4321" s="448">
        <v>30.63</v>
      </c>
      <c r="L4321" s="448">
        <v>91.89</v>
      </c>
      <c r="M4321" s="448">
        <f t="shared" si="134"/>
        <v>-432.59</v>
      </c>
      <c r="N4321" s="448">
        <f t="shared" si="135"/>
        <v>-82.48</v>
      </c>
      <c r="O4321" s="461"/>
    </row>
    <row r="4322" s="419" customFormat="1" customHeight="1" spans="1:15">
      <c r="A4322" s="443" t="s">
        <v>9326</v>
      </c>
      <c r="B4322" s="444" t="s">
        <v>9327</v>
      </c>
      <c r="C4322" s="445"/>
      <c r="D4322" s="446" t="s">
        <v>679</v>
      </c>
      <c r="E4322" s="446" t="s">
        <v>667</v>
      </c>
      <c r="F4322" s="446" t="s">
        <v>671</v>
      </c>
      <c r="G4322" s="447">
        <v>1</v>
      </c>
      <c r="H4322" s="448">
        <v>25.66</v>
      </c>
      <c r="I4322" s="447">
        <v>25.66</v>
      </c>
      <c r="J4322" s="460">
        <v>1</v>
      </c>
      <c r="K4322" s="448">
        <v>8.98</v>
      </c>
      <c r="L4322" s="448">
        <v>8.98</v>
      </c>
      <c r="M4322" s="448">
        <f t="shared" si="134"/>
        <v>-16.68</v>
      </c>
      <c r="N4322" s="448">
        <f t="shared" si="135"/>
        <v>-65</v>
      </c>
      <c r="O4322" s="461"/>
    </row>
    <row r="4323" s="419" customFormat="1" customHeight="1" spans="1:15">
      <c r="A4323" s="443" t="s">
        <v>9328</v>
      </c>
      <c r="B4323" s="444" t="s">
        <v>9329</v>
      </c>
      <c r="C4323" s="445"/>
      <c r="D4323" s="446" t="s">
        <v>695</v>
      </c>
      <c r="E4323" s="446" t="s">
        <v>667</v>
      </c>
      <c r="F4323" s="446" t="s">
        <v>671</v>
      </c>
      <c r="G4323" s="447">
        <v>3</v>
      </c>
      <c r="H4323" s="448">
        <v>57.52</v>
      </c>
      <c r="I4323" s="447">
        <v>172.57</v>
      </c>
      <c r="J4323" s="460">
        <v>3</v>
      </c>
      <c r="K4323" s="448">
        <v>20.13</v>
      </c>
      <c r="L4323" s="448">
        <v>60.39</v>
      </c>
      <c r="M4323" s="448">
        <f t="shared" si="134"/>
        <v>-112.18</v>
      </c>
      <c r="N4323" s="448">
        <f t="shared" si="135"/>
        <v>-65.01</v>
      </c>
      <c r="O4323" s="461"/>
    </row>
    <row r="4324" s="419" customFormat="1" customHeight="1" spans="1:15">
      <c r="A4324" s="443" t="s">
        <v>9330</v>
      </c>
      <c r="B4324" s="444" t="s">
        <v>9331</v>
      </c>
      <c r="C4324" s="445"/>
      <c r="D4324" s="446" t="s">
        <v>695</v>
      </c>
      <c r="E4324" s="446" t="s">
        <v>142</v>
      </c>
      <c r="F4324" s="446" t="s">
        <v>671</v>
      </c>
      <c r="G4324" s="447">
        <v>2</v>
      </c>
      <c r="H4324" s="448">
        <v>132.75</v>
      </c>
      <c r="I4324" s="447">
        <v>265.49</v>
      </c>
      <c r="J4324" s="460">
        <v>2</v>
      </c>
      <c r="K4324" s="448">
        <v>23.26</v>
      </c>
      <c r="L4324" s="448">
        <v>46.52</v>
      </c>
      <c r="M4324" s="448">
        <f t="shared" si="134"/>
        <v>-218.97</v>
      </c>
      <c r="N4324" s="448">
        <f t="shared" si="135"/>
        <v>-82.48</v>
      </c>
      <c r="O4324" s="461"/>
    </row>
    <row r="4325" s="419" customFormat="1" customHeight="1" spans="1:15">
      <c r="A4325" s="443" t="s">
        <v>9332</v>
      </c>
      <c r="B4325" s="444" t="s">
        <v>9333</v>
      </c>
      <c r="C4325" s="445"/>
      <c r="D4325" s="446" t="s">
        <v>679</v>
      </c>
      <c r="E4325" s="446" t="s">
        <v>667</v>
      </c>
      <c r="F4325" s="446" t="s">
        <v>671</v>
      </c>
      <c r="G4325" s="447">
        <v>2</v>
      </c>
      <c r="H4325" s="448">
        <v>25.67</v>
      </c>
      <c r="I4325" s="447">
        <v>51.33</v>
      </c>
      <c r="J4325" s="460">
        <v>2</v>
      </c>
      <c r="K4325" s="448">
        <v>8.98</v>
      </c>
      <c r="L4325" s="448">
        <v>17.96</v>
      </c>
      <c r="M4325" s="448">
        <f t="shared" si="134"/>
        <v>-33.37</v>
      </c>
      <c r="N4325" s="448">
        <f t="shared" si="135"/>
        <v>-65.01</v>
      </c>
      <c r="O4325" s="461"/>
    </row>
    <row r="4326" s="419" customFormat="1" customHeight="1" spans="1:15">
      <c r="A4326" s="443" t="s">
        <v>9334</v>
      </c>
      <c r="B4326" s="444" t="s">
        <v>9335</v>
      </c>
      <c r="C4326" s="445"/>
      <c r="D4326" s="446" t="s">
        <v>695</v>
      </c>
      <c r="E4326" s="446" t="s">
        <v>142</v>
      </c>
      <c r="F4326" s="446" t="s">
        <v>671</v>
      </c>
      <c r="G4326" s="447">
        <v>3</v>
      </c>
      <c r="H4326" s="448">
        <v>229.66</v>
      </c>
      <c r="I4326" s="447">
        <v>688.97</v>
      </c>
      <c r="J4326" s="460">
        <v>3</v>
      </c>
      <c r="K4326" s="448">
        <v>40.24</v>
      </c>
      <c r="L4326" s="448">
        <v>120.72</v>
      </c>
      <c r="M4326" s="448">
        <f t="shared" si="134"/>
        <v>-568.25</v>
      </c>
      <c r="N4326" s="448">
        <f t="shared" si="135"/>
        <v>-82.48</v>
      </c>
      <c r="O4326" s="461"/>
    </row>
    <row r="4327" s="419" customFormat="1" customHeight="1" spans="1:15">
      <c r="A4327" s="443" t="s">
        <v>9336</v>
      </c>
      <c r="B4327" s="444" t="s">
        <v>9337</v>
      </c>
      <c r="C4327" s="445"/>
      <c r="D4327" s="446" t="s">
        <v>698</v>
      </c>
      <c r="E4327" s="446" t="s">
        <v>667</v>
      </c>
      <c r="F4327" s="446" t="s">
        <v>671</v>
      </c>
      <c r="G4327" s="447">
        <v>1</v>
      </c>
      <c r="H4327" s="448">
        <v>469.99</v>
      </c>
      <c r="I4327" s="447">
        <v>469.99</v>
      </c>
      <c r="J4327" s="460">
        <v>1</v>
      </c>
      <c r="K4327" s="448">
        <v>164.5</v>
      </c>
      <c r="L4327" s="448">
        <v>164.5</v>
      </c>
      <c r="M4327" s="448">
        <f t="shared" si="134"/>
        <v>-305.49</v>
      </c>
      <c r="N4327" s="448">
        <f t="shared" si="135"/>
        <v>-65</v>
      </c>
      <c r="O4327" s="461"/>
    </row>
    <row r="4328" s="419" customFormat="1" customHeight="1" spans="1:15">
      <c r="A4328" s="443" t="s">
        <v>9338</v>
      </c>
      <c r="B4328" s="444" t="s">
        <v>9339</v>
      </c>
      <c r="C4328" s="445"/>
      <c r="D4328" s="446" t="s">
        <v>698</v>
      </c>
      <c r="E4328" s="446" t="s">
        <v>142</v>
      </c>
      <c r="F4328" s="446" t="s">
        <v>671</v>
      </c>
      <c r="G4328" s="447">
        <v>1</v>
      </c>
      <c r="H4328" s="448">
        <v>405.17</v>
      </c>
      <c r="I4328" s="447">
        <v>405.17</v>
      </c>
      <c r="J4328" s="460">
        <v>1</v>
      </c>
      <c r="K4328" s="448">
        <v>70.99</v>
      </c>
      <c r="L4328" s="448">
        <v>70.99</v>
      </c>
      <c r="M4328" s="448">
        <f t="shared" si="134"/>
        <v>-334.18</v>
      </c>
      <c r="N4328" s="448">
        <f t="shared" si="135"/>
        <v>-82.48</v>
      </c>
      <c r="O4328" s="461"/>
    </row>
    <row r="4329" s="419" customFormat="1" customHeight="1" spans="1:15">
      <c r="A4329" s="443" t="s">
        <v>9340</v>
      </c>
      <c r="B4329" s="444" t="s">
        <v>9341</v>
      </c>
      <c r="C4329" s="445"/>
      <c r="D4329" s="446" t="s">
        <v>695</v>
      </c>
      <c r="E4329" s="446" t="s">
        <v>142</v>
      </c>
      <c r="F4329" s="446" t="s">
        <v>671</v>
      </c>
      <c r="G4329" s="447">
        <v>1</v>
      </c>
      <c r="H4329" s="448">
        <v>345.13</v>
      </c>
      <c r="I4329" s="447">
        <v>345.13</v>
      </c>
      <c r="J4329" s="460">
        <v>1</v>
      </c>
      <c r="K4329" s="448">
        <v>60.47</v>
      </c>
      <c r="L4329" s="448">
        <v>60.47</v>
      </c>
      <c r="M4329" s="448">
        <f t="shared" si="134"/>
        <v>-284.66</v>
      </c>
      <c r="N4329" s="448">
        <f t="shared" si="135"/>
        <v>-82.48</v>
      </c>
      <c r="O4329" s="461"/>
    </row>
    <row r="4330" s="419" customFormat="1" customHeight="1" spans="1:15">
      <c r="A4330" s="443" t="s">
        <v>9342</v>
      </c>
      <c r="B4330" s="444" t="s">
        <v>9343</v>
      </c>
      <c r="C4330" s="445"/>
      <c r="D4330" s="446" t="s">
        <v>677</v>
      </c>
      <c r="E4330" s="446" t="s">
        <v>667</v>
      </c>
      <c r="F4330" s="446" t="s">
        <v>671</v>
      </c>
      <c r="G4330" s="447">
        <v>2</v>
      </c>
      <c r="H4330" s="448">
        <v>39.83</v>
      </c>
      <c r="I4330" s="447">
        <v>79.65</v>
      </c>
      <c r="J4330" s="460">
        <v>2</v>
      </c>
      <c r="K4330" s="448">
        <v>13.94</v>
      </c>
      <c r="L4330" s="448">
        <v>27.88</v>
      </c>
      <c r="M4330" s="448">
        <f t="shared" si="134"/>
        <v>-51.77</v>
      </c>
      <c r="N4330" s="448">
        <f t="shared" si="135"/>
        <v>-65</v>
      </c>
      <c r="O4330" s="461"/>
    </row>
    <row r="4331" s="419" customFormat="1" customHeight="1" spans="1:15">
      <c r="A4331" s="443" t="s">
        <v>9344</v>
      </c>
      <c r="B4331" s="444" t="s">
        <v>9345</v>
      </c>
      <c r="C4331" s="445"/>
      <c r="D4331" s="446" t="s">
        <v>679</v>
      </c>
      <c r="E4331" s="446" t="s">
        <v>142</v>
      </c>
      <c r="F4331" s="446" t="s">
        <v>671</v>
      </c>
      <c r="G4331" s="447">
        <v>1</v>
      </c>
      <c r="H4331" s="448">
        <v>309.73</v>
      </c>
      <c r="I4331" s="447">
        <v>309.73</v>
      </c>
      <c r="J4331" s="460">
        <v>1</v>
      </c>
      <c r="K4331" s="448">
        <v>54.26</v>
      </c>
      <c r="L4331" s="448">
        <v>54.26</v>
      </c>
      <c r="M4331" s="448">
        <f t="shared" si="134"/>
        <v>-255.47</v>
      </c>
      <c r="N4331" s="448">
        <f t="shared" si="135"/>
        <v>-82.48</v>
      </c>
      <c r="O4331" s="461"/>
    </row>
    <row r="4332" s="419" customFormat="1" customHeight="1" spans="1:15">
      <c r="A4332" s="443" t="s">
        <v>9346</v>
      </c>
      <c r="B4332" s="444" t="s">
        <v>9347</v>
      </c>
      <c r="C4332" s="445"/>
      <c r="D4332" s="446" t="s">
        <v>703</v>
      </c>
      <c r="E4332" s="446" t="s">
        <v>142</v>
      </c>
      <c r="F4332" s="446" t="s">
        <v>671</v>
      </c>
      <c r="G4332" s="447">
        <v>1</v>
      </c>
      <c r="H4332" s="448">
        <v>6973.45</v>
      </c>
      <c r="I4332" s="447">
        <v>6973.45</v>
      </c>
      <c r="J4332" s="460">
        <v>1</v>
      </c>
      <c r="K4332" s="448">
        <v>1221.75</v>
      </c>
      <c r="L4332" s="448">
        <v>1221.75</v>
      </c>
      <c r="M4332" s="448">
        <f t="shared" si="134"/>
        <v>-5751.7</v>
      </c>
      <c r="N4332" s="448">
        <f t="shared" si="135"/>
        <v>-82.48</v>
      </c>
      <c r="O4332" s="461"/>
    </row>
    <row r="4333" s="419" customFormat="1" customHeight="1" spans="1:15">
      <c r="A4333" s="443" t="s">
        <v>9348</v>
      </c>
      <c r="B4333" s="444" t="s">
        <v>9349</v>
      </c>
      <c r="C4333" s="445"/>
      <c r="D4333" s="446" t="s">
        <v>4473</v>
      </c>
      <c r="E4333" s="446" t="s">
        <v>142</v>
      </c>
      <c r="F4333" s="446" t="s">
        <v>671</v>
      </c>
      <c r="G4333" s="447">
        <v>0.18</v>
      </c>
      <c r="H4333" s="448">
        <v>6647.67</v>
      </c>
      <c r="I4333" s="447">
        <v>1196.58</v>
      </c>
      <c r="J4333" s="460">
        <v>0.18</v>
      </c>
      <c r="K4333" s="448">
        <v>1164.67</v>
      </c>
      <c r="L4333" s="448">
        <v>209.64</v>
      </c>
      <c r="M4333" s="448">
        <f t="shared" si="134"/>
        <v>-986.94</v>
      </c>
      <c r="N4333" s="448">
        <f t="shared" si="135"/>
        <v>-82.48</v>
      </c>
      <c r="O4333" s="461"/>
    </row>
    <row r="4334" s="419" customFormat="1" customHeight="1" spans="1:15">
      <c r="A4334" s="443" t="s">
        <v>9350</v>
      </c>
      <c r="B4334" s="444" t="s">
        <v>9351</v>
      </c>
      <c r="C4334" s="445"/>
      <c r="D4334" s="446" t="s">
        <v>2918</v>
      </c>
      <c r="E4334" s="446" t="s">
        <v>142</v>
      </c>
      <c r="F4334" s="446" t="s">
        <v>671</v>
      </c>
      <c r="G4334" s="447">
        <v>47</v>
      </c>
      <c r="H4334" s="448">
        <v>12.82</v>
      </c>
      <c r="I4334" s="447">
        <v>602.57</v>
      </c>
      <c r="J4334" s="460">
        <v>47</v>
      </c>
      <c r="K4334" s="448">
        <v>2.25</v>
      </c>
      <c r="L4334" s="448">
        <v>105.75</v>
      </c>
      <c r="M4334" s="448">
        <f t="shared" si="134"/>
        <v>-496.82</v>
      </c>
      <c r="N4334" s="448">
        <f t="shared" si="135"/>
        <v>-82.45</v>
      </c>
      <c r="O4334" s="461"/>
    </row>
    <row r="4335" s="419" customFormat="1" customHeight="1" spans="1:15">
      <c r="A4335" s="443" t="s">
        <v>9352</v>
      </c>
      <c r="B4335" s="444" t="s">
        <v>9353</v>
      </c>
      <c r="C4335" s="445"/>
      <c r="D4335" s="446" t="s">
        <v>2533</v>
      </c>
      <c r="E4335" s="446" t="s">
        <v>667</v>
      </c>
      <c r="F4335" s="446" t="s">
        <v>671</v>
      </c>
      <c r="G4335" s="447">
        <v>1</v>
      </c>
      <c r="H4335" s="448">
        <v>2.22</v>
      </c>
      <c r="I4335" s="447">
        <v>2.22</v>
      </c>
      <c r="J4335" s="460">
        <v>1</v>
      </c>
      <c r="K4335" s="448">
        <v>0.78</v>
      </c>
      <c r="L4335" s="448">
        <v>0.78</v>
      </c>
      <c r="M4335" s="448">
        <f t="shared" si="134"/>
        <v>-1.44</v>
      </c>
      <c r="N4335" s="448">
        <f t="shared" si="135"/>
        <v>-64.86</v>
      </c>
      <c r="O4335" s="461"/>
    </row>
    <row r="4336" s="419" customFormat="1" customHeight="1" spans="1:15">
      <c r="A4336" s="443" t="s">
        <v>9354</v>
      </c>
      <c r="B4336" s="444" t="s">
        <v>9355</v>
      </c>
      <c r="C4336" s="445"/>
      <c r="D4336" s="446" t="s">
        <v>2996</v>
      </c>
      <c r="E4336" s="446" t="s">
        <v>142</v>
      </c>
      <c r="F4336" s="446" t="s">
        <v>671</v>
      </c>
      <c r="G4336" s="447">
        <v>8</v>
      </c>
      <c r="H4336" s="448">
        <v>6.88</v>
      </c>
      <c r="I4336" s="447">
        <v>55</v>
      </c>
      <c r="J4336" s="460">
        <v>8</v>
      </c>
      <c r="K4336" s="448">
        <v>1.2</v>
      </c>
      <c r="L4336" s="448">
        <v>9.6</v>
      </c>
      <c r="M4336" s="448">
        <f t="shared" si="134"/>
        <v>-45.4</v>
      </c>
      <c r="N4336" s="448">
        <f t="shared" si="135"/>
        <v>-82.55</v>
      </c>
      <c r="O4336" s="461"/>
    </row>
    <row r="4337" s="419" customFormat="1" customHeight="1" spans="1:15">
      <c r="A4337" s="443" t="s">
        <v>9356</v>
      </c>
      <c r="B4337" s="444" t="s">
        <v>9357</v>
      </c>
      <c r="C4337" s="445"/>
      <c r="D4337" s="446" t="s">
        <v>2918</v>
      </c>
      <c r="E4337" s="446" t="s">
        <v>142</v>
      </c>
      <c r="F4337" s="446" t="s">
        <v>671</v>
      </c>
      <c r="G4337" s="447">
        <v>1</v>
      </c>
      <c r="H4337" s="448">
        <v>30</v>
      </c>
      <c r="I4337" s="447">
        <v>30</v>
      </c>
      <c r="J4337" s="460">
        <v>1</v>
      </c>
      <c r="K4337" s="448">
        <v>5.26</v>
      </c>
      <c r="L4337" s="448">
        <v>5.26</v>
      </c>
      <c r="M4337" s="448">
        <f t="shared" si="134"/>
        <v>-24.74</v>
      </c>
      <c r="N4337" s="448">
        <f t="shared" si="135"/>
        <v>-82.47</v>
      </c>
      <c r="O4337" s="461"/>
    </row>
    <row r="4338" s="419" customFormat="1" customHeight="1" spans="1:15">
      <c r="A4338" s="443" t="s">
        <v>9358</v>
      </c>
      <c r="B4338" s="444" t="s">
        <v>9359</v>
      </c>
      <c r="C4338" s="445"/>
      <c r="D4338" s="446" t="s">
        <v>2918</v>
      </c>
      <c r="E4338" s="446" t="s">
        <v>667</v>
      </c>
      <c r="F4338" s="446" t="s">
        <v>671</v>
      </c>
      <c r="G4338" s="447">
        <v>1</v>
      </c>
      <c r="H4338" s="448">
        <v>43.33</v>
      </c>
      <c r="I4338" s="447">
        <v>43.33</v>
      </c>
      <c r="J4338" s="460">
        <v>1</v>
      </c>
      <c r="K4338" s="448">
        <v>15.17</v>
      </c>
      <c r="L4338" s="448">
        <v>15.17</v>
      </c>
      <c r="M4338" s="448">
        <f t="shared" si="134"/>
        <v>-28.16</v>
      </c>
      <c r="N4338" s="448">
        <f t="shared" si="135"/>
        <v>-64.99</v>
      </c>
      <c r="O4338" s="461"/>
    </row>
    <row r="4339" s="419" customFormat="1" customHeight="1" spans="1:15">
      <c r="A4339" s="443" t="s">
        <v>9360</v>
      </c>
      <c r="B4339" s="444" t="s">
        <v>9361</v>
      </c>
      <c r="C4339" s="445"/>
      <c r="D4339" s="446" t="s">
        <v>2918</v>
      </c>
      <c r="E4339" s="446" t="s">
        <v>142</v>
      </c>
      <c r="F4339" s="446" t="s">
        <v>671</v>
      </c>
      <c r="G4339" s="447">
        <v>12</v>
      </c>
      <c r="H4339" s="448">
        <v>30.17</v>
      </c>
      <c r="I4339" s="447">
        <v>362.07</v>
      </c>
      <c r="J4339" s="460">
        <v>12</v>
      </c>
      <c r="K4339" s="448">
        <v>5.29</v>
      </c>
      <c r="L4339" s="448">
        <v>63.48</v>
      </c>
      <c r="M4339" s="448">
        <f t="shared" si="134"/>
        <v>-298.59</v>
      </c>
      <c r="N4339" s="448">
        <f t="shared" si="135"/>
        <v>-82.47</v>
      </c>
      <c r="O4339" s="461"/>
    </row>
    <row r="4340" s="419" customFormat="1" customHeight="1" spans="1:15">
      <c r="A4340" s="443" t="s">
        <v>9362</v>
      </c>
      <c r="B4340" s="444" t="s">
        <v>9363</v>
      </c>
      <c r="C4340" s="445"/>
      <c r="D4340" s="446" t="s">
        <v>2918</v>
      </c>
      <c r="E4340" s="446" t="s">
        <v>142</v>
      </c>
      <c r="F4340" s="446" t="s">
        <v>671</v>
      </c>
      <c r="G4340" s="447">
        <v>5</v>
      </c>
      <c r="H4340" s="448">
        <v>82</v>
      </c>
      <c r="I4340" s="447">
        <v>410</v>
      </c>
      <c r="J4340" s="460">
        <v>5</v>
      </c>
      <c r="K4340" s="448">
        <v>14.37</v>
      </c>
      <c r="L4340" s="448">
        <v>71.85</v>
      </c>
      <c r="M4340" s="448">
        <f t="shared" si="134"/>
        <v>-338.15</v>
      </c>
      <c r="N4340" s="448">
        <f t="shared" si="135"/>
        <v>-82.48</v>
      </c>
      <c r="O4340" s="461"/>
    </row>
    <row r="4341" s="419" customFormat="1" customHeight="1" spans="1:15">
      <c r="A4341" s="443" t="s">
        <v>9364</v>
      </c>
      <c r="B4341" s="444" t="s">
        <v>9365</v>
      </c>
      <c r="C4341" s="445"/>
      <c r="D4341" s="446" t="s">
        <v>2918</v>
      </c>
      <c r="E4341" s="446" t="s">
        <v>142</v>
      </c>
      <c r="F4341" s="446" t="s">
        <v>671</v>
      </c>
      <c r="G4341" s="447">
        <v>4</v>
      </c>
      <c r="H4341" s="448">
        <v>82</v>
      </c>
      <c r="I4341" s="447">
        <v>328</v>
      </c>
      <c r="J4341" s="460">
        <v>4</v>
      </c>
      <c r="K4341" s="448">
        <v>14.37</v>
      </c>
      <c r="L4341" s="448">
        <v>57.48</v>
      </c>
      <c r="M4341" s="448">
        <f t="shared" si="134"/>
        <v>-270.52</v>
      </c>
      <c r="N4341" s="448">
        <f t="shared" si="135"/>
        <v>-82.48</v>
      </c>
      <c r="O4341" s="461"/>
    </row>
    <row r="4342" s="419" customFormat="1" customHeight="1" spans="1:15">
      <c r="A4342" s="443" t="s">
        <v>9366</v>
      </c>
      <c r="B4342" s="444" t="s">
        <v>9367</v>
      </c>
      <c r="C4342" s="445"/>
      <c r="D4342" s="446" t="s">
        <v>2996</v>
      </c>
      <c r="E4342" s="446" t="s">
        <v>667</v>
      </c>
      <c r="F4342" s="446" t="s">
        <v>671</v>
      </c>
      <c r="G4342" s="447">
        <v>140</v>
      </c>
      <c r="H4342" s="448">
        <v>25.66</v>
      </c>
      <c r="I4342" s="447">
        <v>3592.92</v>
      </c>
      <c r="J4342" s="460">
        <v>140</v>
      </c>
      <c r="K4342" s="448">
        <v>8.98</v>
      </c>
      <c r="L4342" s="448">
        <v>1257.2</v>
      </c>
      <c r="M4342" s="448">
        <f t="shared" si="134"/>
        <v>-2335.72</v>
      </c>
      <c r="N4342" s="448">
        <f t="shared" si="135"/>
        <v>-65.01</v>
      </c>
      <c r="O4342" s="461"/>
    </row>
    <row r="4343" s="419" customFormat="1" customHeight="1" spans="1:15">
      <c r="A4343" s="443" t="s">
        <v>9368</v>
      </c>
      <c r="B4343" s="444" t="s">
        <v>9369</v>
      </c>
      <c r="C4343" s="445"/>
      <c r="D4343" s="446" t="s">
        <v>2996</v>
      </c>
      <c r="E4343" s="446" t="s">
        <v>142</v>
      </c>
      <c r="F4343" s="446" t="s">
        <v>671</v>
      </c>
      <c r="G4343" s="447">
        <v>6</v>
      </c>
      <c r="H4343" s="448">
        <v>17.1</v>
      </c>
      <c r="I4343" s="447">
        <v>102.57</v>
      </c>
      <c r="J4343" s="460">
        <v>6</v>
      </c>
      <c r="K4343" s="448">
        <v>3</v>
      </c>
      <c r="L4343" s="448">
        <v>18</v>
      </c>
      <c r="M4343" s="448">
        <f t="shared" si="134"/>
        <v>-84.57</v>
      </c>
      <c r="N4343" s="448">
        <f t="shared" si="135"/>
        <v>-82.45</v>
      </c>
      <c r="O4343" s="461"/>
    </row>
    <row r="4344" s="419" customFormat="1" customHeight="1" spans="1:15">
      <c r="A4344" s="443" t="s">
        <v>9370</v>
      </c>
      <c r="B4344" s="444" t="s">
        <v>9371</v>
      </c>
      <c r="C4344" s="445"/>
      <c r="D4344" s="446" t="s">
        <v>2918</v>
      </c>
      <c r="E4344" s="446" t="s">
        <v>142</v>
      </c>
      <c r="F4344" s="446" t="s">
        <v>671</v>
      </c>
      <c r="G4344" s="447">
        <v>1</v>
      </c>
      <c r="H4344" s="448">
        <v>40</v>
      </c>
      <c r="I4344" s="447">
        <v>40</v>
      </c>
      <c r="J4344" s="460">
        <v>1</v>
      </c>
      <c r="K4344" s="448">
        <v>7.01</v>
      </c>
      <c r="L4344" s="448">
        <v>7.01</v>
      </c>
      <c r="M4344" s="448">
        <f t="shared" si="134"/>
        <v>-32.99</v>
      </c>
      <c r="N4344" s="448">
        <f t="shared" si="135"/>
        <v>-82.48</v>
      </c>
      <c r="O4344" s="461"/>
    </row>
    <row r="4345" s="419" customFormat="1" customHeight="1" spans="1:15">
      <c r="A4345" s="443" t="s">
        <v>9372</v>
      </c>
      <c r="B4345" s="444" t="s">
        <v>9373</v>
      </c>
      <c r="C4345" s="445"/>
      <c r="D4345" s="446" t="s">
        <v>2533</v>
      </c>
      <c r="E4345" s="446" t="s">
        <v>667</v>
      </c>
      <c r="F4345" s="446" t="s">
        <v>671</v>
      </c>
      <c r="G4345" s="447">
        <v>11</v>
      </c>
      <c r="H4345" s="448">
        <v>70.8</v>
      </c>
      <c r="I4345" s="447">
        <v>778.76</v>
      </c>
      <c r="J4345" s="460">
        <v>11</v>
      </c>
      <c r="K4345" s="448">
        <v>24.78</v>
      </c>
      <c r="L4345" s="448">
        <v>272.58</v>
      </c>
      <c r="M4345" s="448">
        <f t="shared" si="134"/>
        <v>-506.18</v>
      </c>
      <c r="N4345" s="448">
        <f t="shared" si="135"/>
        <v>-65</v>
      </c>
      <c r="O4345" s="461"/>
    </row>
    <row r="4346" s="419" customFormat="1" customHeight="1" spans="1:15">
      <c r="A4346" s="443" t="s">
        <v>9374</v>
      </c>
      <c r="B4346" s="444" t="s">
        <v>9375</v>
      </c>
      <c r="C4346" s="445"/>
      <c r="D4346" s="446" t="s">
        <v>2533</v>
      </c>
      <c r="E4346" s="446" t="s">
        <v>667</v>
      </c>
      <c r="F4346" s="446" t="s">
        <v>671</v>
      </c>
      <c r="G4346" s="447">
        <v>6</v>
      </c>
      <c r="H4346" s="448">
        <v>72.57</v>
      </c>
      <c r="I4346" s="447">
        <v>435.4</v>
      </c>
      <c r="J4346" s="460">
        <v>6</v>
      </c>
      <c r="K4346" s="448">
        <v>25.4</v>
      </c>
      <c r="L4346" s="448">
        <v>152.4</v>
      </c>
      <c r="M4346" s="448">
        <f t="shared" si="134"/>
        <v>-283</v>
      </c>
      <c r="N4346" s="448">
        <f t="shared" si="135"/>
        <v>-65</v>
      </c>
      <c r="O4346" s="461"/>
    </row>
    <row r="4347" s="419" customFormat="1" customHeight="1" spans="1:15">
      <c r="A4347" s="443" t="s">
        <v>9376</v>
      </c>
      <c r="B4347" s="444" t="s">
        <v>9377</v>
      </c>
      <c r="C4347" s="445"/>
      <c r="D4347" s="446" t="s">
        <v>2918</v>
      </c>
      <c r="E4347" s="446" t="s">
        <v>142</v>
      </c>
      <c r="F4347" s="446" t="s">
        <v>671</v>
      </c>
      <c r="G4347" s="447">
        <v>2</v>
      </c>
      <c r="H4347" s="448">
        <v>30</v>
      </c>
      <c r="I4347" s="447">
        <v>60</v>
      </c>
      <c r="J4347" s="460">
        <v>2</v>
      </c>
      <c r="K4347" s="448">
        <v>5.26</v>
      </c>
      <c r="L4347" s="448">
        <v>10.52</v>
      </c>
      <c r="M4347" s="448">
        <f t="shared" si="134"/>
        <v>-49.48</v>
      </c>
      <c r="N4347" s="448">
        <f t="shared" si="135"/>
        <v>-82.47</v>
      </c>
      <c r="O4347" s="461"/>
    </row>
    <row r="4348" s="419" customFormat="1" customHeight="1" spans="1:15">
      <c r="A4348" s="443" t="s">
        <v>9378</v>
      </c>
      <c r="B4348" s="444" t="s">
        <v>9379</v>
      </c>
      <c r="C4348" s="445"/>
      <c r="D4348" s="446" t="s">
        <v>4473</v>
      </c>
      <c r="E4348" s="446" t="s">
        <v>667</v>
      </c>
      <c r="F4348" s="446" t="s">
        <v>671</v>
      </c>
      <c r="G4348" s="447">
        <v>1</v>
      </c>
      <c r="H4348" s="448">
        <v>510.2</v>
      </c>
      <c r="I4348" s="447">
        <v>510.2</v>
      </c>
      <c r="J4348" s="460">
        <v>1</v>
      </c>
      <c r="K4348" s="448">
        <v>178.57</v>
      </c>
      <c r="L4348" s="448">
        <v>178.57</v>
      </c>
      <c r="M4348" s="448">
        <f t="shared" si="134"/>
        <v>-331.63</v>
      </c>
      <c r="N4348" s="448">
        <f t="shared" si="135"/>
        <v>-65</v>
      </c>
      <c r="O4348" s="461"/>
    </row>
    <row r="4349" s="419" customFormat="1" customHeight="1" spans="1:15">
      <c r="A4349" s="443" t="s">
        <v>9380</v>
      </c>
      <c r="B4349" s="444" t="s">
        <v>9381</v>
      </c>
      <c r="C4349" s="445"/>
      <c r="D4349" s="446" t="s">
        <v>2918</v>
      </c>
      <c r="E4349" s="446" t="s">
        <v>142</v>
      </c>
      <c r="F4349" s="446" t="s">
        <v>671</v>
      </c>
      <c r="G4349" s="447">
        <v>33</v>
      </c>
      <c r="H4349" s="448">
        <v>6.43</v>
      </c>
      <c r="I4349" s="447">
        <v>212.21</v>
      </c>
      <c r="J4349" s="460">
        <v>33</v>
      </c>
      <c r="K4349" s="448">
        <v>1.13</v>
      </c>
      <c r="L4349" s="448">
        <v>37.29</v>
      </c>
      <c r="M4349" s="448">
        <f t="shared" si="134"/>
        <v>-174.92</v>
      </c>
      <c r="N4349" s="448">
        <f t="shared" si="135"/>
        <v>-82.43</v>
      </c>
      <c r="O4349" s="461"/>
    </row>
    <row r="4350" s="419" customFormat="1" customHeight="1" spans="1:15">
      <c r="A4350" s="443" t="s">
        <v>9382</v>
      </c>
      <c r="B4350" s="444" t="s">
        <v>9383</v>
      </c>
      <c r="C4350" s="445"/>
      <c r="D4350" s="446" t="s">
        <v>2918</v>
      </c>
      <c r="E4350" s="446" t="s">
        <v>142</v>
      </c>
      <c r="F4350" s="446" t="s">
        <v>671</v>
      </c>
      <c r="G4350" s="447">
        <v>16</v>
      </c>
      <c r="H4350" s="448">
        <v>6.42</v>
      </c>
      <c r="I4350" s="447">
        <v>102.79</v>
      </c>
      <c r="J4350" s="460">
        <v>16</v>
      </c>
      <c r="K4350" s="448">
        <v>1.12</v>
      </c>
      <c r="L4350" s="448">
        <v>17.92</v>
      </c>
      <c r="M4350" s="448">
        <f t="shared" si="134"/>
        <v>-84.87</v>
      </c>
      <c r="N4350" s="448">
        <f t="shared" si="135"/>
        <v>-82.57</v>
      </c>
      <c r="O4350" s="461"/>
    </row>
    <row r="4351" s="419" customFormat="1" customHeight="1" spans="1:15">
      <c r="A4351" s="443" t="s">
        <v>9384</v>
      </c>
      <c r="B4351" s="444" t="s">
        <v>9385</v>
      </c>
      <c r="C4351" s="445"/>
      <c r="D4351" s="446" t="s">
        <v>2918</v>
      </c>
      <c r="E4351" s="446" t="s">
        <v>667</v>
      </c>
      <c r="F4351" s="446" t="s">
        <v>671</v>
      </c>
      <c r="G4351" s="447">
        <v>3</v>
      </c>
      <c r="H4351" s="448">
        <v>7.97</v>
      </c>
      <c r="I4351" s="447">
        <v>23.9</v>
      </c>
      <c r="J4351" s="460">
        <v>3</v>
      </c>
      <c r="K4351" s="448">
        <v>2.79</v>
      </c>
      <c r="L4351" s="448">
        <v>8.37</v>
      </c>
      <c r="M4351" s="448">
        <f t="shared" si="134"/>
        <v>-15.53</v>
      </c>
      <c r="N4351" s="448">
        <f t="shared" si="135"/>
        <v>-64.98</v>
      </c>
      <c r="O4351" s="461"/>
    </row>
    <row r="4352" s="419" customFormat="1" customHeight="1" spans="1:15">
      <c r="A4352" s="443" t="s">
        <v>9386</v>
      </c>
      <c r="B4352" s="444" t="s">
        <v>9387</v>
      </c>
      <c r="C4352" s="445"/>
      <c r="D4352" s="446" t="s">
        <v>2996</v>
      </c>
      <c r="E4352" s="446" t="s">
        <v>682</v>
      </c>
      <c r="F4352" s="446" t="s">
        <v>671</v>
      </c>
      <c r="G4352" s="447">
        <v>4.5</v>
      </c>
      <c r="H4352" s="448">
        <v>2</v>
      </c>
      <c r="I4352" s="447">
        <v>9</v>
      </c>
      <c r="J4352" s="460">
        <v>4.5</v>
      </c>
      <c r="K4352" s="448">
        <v>0.23</v>
      </c>
      <c r="L4352" s="448">
        <v>1.04</v>
      </c>
      <c r="M4352" s="448">
        <f t="shared" si="134"/>
        <v>-7.96</v>
      </c>
      <c r="N4352" s="448">
        <f t="shared" si="135"/>
        <v>-88.44</v>
      </c>
      <c r="O4352" s="461"/>
    </row>
    <row r="4353" s="419" customFormat="1" customHeight="1" spans="1:15">
      <c r="A4353" s="443" t="s">
        <v>9388</v>
      </c>
      <c r="B4353" s="444" t="s">
        <v>9389</v>
      </c>
      <c r="C4353" s="445"/>
      <c r="D4353" s="446" t="s">
        <v>2996</v>
      </c>
      <c r="E4353" s="446" t="s">
        <v>682</v>
      </c>
      <c r="F4353" s="446" t="s">
        <v>671</v>
      </c>
      <c r="G4353" s="447">
        <v>225</v>
      </c>
      <c r="H4353" s="448">
        <v>5.4</v>
      </c>
      <c r="I4353" s="447">
        <v>1215</v>
      </c>
      <c r="J4353" s="460">
        <v>225</v>
      </c>
      <c r="K4353" s="448">
        <v>0.62</v>
      </c>
      <c r="L4353" s="448">
        <v>139.5</v>
      </c>
      <c r="M4353" s="448">
        <f t="shared" si="134"/>
        <v>-1075.5</v>
      </c>
      <c r="N4353" s="448">
        <f t="shared" si="135"/>
        <v>-88.52</v>
      </c>
      <c r="O4353" s="461"/>
    </row>
    <row r="4354" s="419" customFormat="1" customHeight="1" spans="1:15">
      <c r="A4354" s="443" t="s">
        <v>9390</v>
      </c>
      <c r="B4354" s="444" t="s">
        <v>9391</v>
      </c>
      <c r="C4354" s="445"/>
      <c r="D4354" s="446" t="s">
        <v>2996</v>
      </c>
      <c r="E4354" s="446" t="s">
        <v>682</v>
      </c>
      <c r="F4354" s="446" t="s">
        <v>671</v>
      </c>
      <c r="G4354" s="447">
        <v>10</v>
      </c>
      <c r="H4354" s="448">
        <v>64.96</v>
      </c>
      <c r="I4354" s="447">
        <v>649.58</v>
      </c>
      <c r="J4354" s="460">
        <v>10</v>
      </c>
      <c r="K4354" s="448">
        <v>7.46</v>
      </c>
      <c r="L4354" s="448">
        <v>74.6</v>
      </c>
      <c r="M4354" s="448">
        <f t="shared" si="134"/>
        <v>-574.98</v>
      </c>
      <c r="N4354" s="448">
        <f t="shared" si="135"/>
        <v>-88.52</v>
      </c>
      <c r="O4354" s="461"/>
    </row>
    <row r="4355" s="419" customFormat="1" customHeight="1" spans="1:15">
      <c r="A4355" s="443" t="s">
        <v>9392</v>
      </c>
      <c r="B4355" s="444" t="s">
        <v>9393</v>
      </c>
      <c r="C4355" s="445"/>
      <c r="D4355" s="446" t="s">
        <v>2996</v>
      </c>
      <c r="E4355" s="446" t="s">
        <v>667</v>
      </c>
      <c r="F4355" s="446" t="s">
        <v>671</v>
      </c>
      <c r="G4355" s="447">
        <v>200</v>
      </c>
      <c r="H4355" s="448">
        <v>19.47</v>
      </c>
      <c r="I4355" s="447">
        <v>3893.81</v>
      </c>
      <c r="J4355" s="460">
        <v>200</v>
      </c>
      <c r="K4355" s="448">
        <v>6.81</v>
      </c>
      <c r="L4355" s="448">
        <v>1362</v>
      </c>
      <c r="M4355" s="448">
        <f t="shared" si="134"/>
        <v>-2531.81</v>
      </c>
      <c r="N4355" s="448">
        <f t="shared" si="135"/>
        <v>-65.02</v>
      </c>
      <c r="O4355" s="461"/>
    </row>
    <row r="4356" s="419" customFormat="1" customHeight="1" spans="1:15">
      <c r="A4356" s="443" t="s">
        <v>9394</v>
      </c>
      <c r="B4356" s="444" t="s">
        <v>9395</v>
      </c>
      <c r="C4356" s="445"/>
      <c r="D4356" s="446" t="s">
        <v>2533</v>
      </c>
      <c r="E4356" s="446" t="s">
        <v>667</v>
      </c>
      <c r="F4356" s="446" t="s">
        <v>671</v>
      </c>
      <c r="G4356" s="447">
        <v>10</v>
      </c>
      <c r="H4356" s="448">
        <v>49.56</v>
      </c>
      <c r="I4356" s="447">
        <v>495.56</v>
      </c>
      <c r="J4356" s="460">
        <v>10</v>
      </c>
      <c r="K4356" s="448">
        <v>17.35</v>
      </c>
      <c r="L4356" s="448">
        <v>173.5</v>
      </c>
      <c r="M4356" s="448">
        <f t="shared" si="134"/>
        <v>-322.06</v>
      </c>
      <c r="N4356" s="448">
        <f t="shared" si="135"/>
        <v>-64.99</v>
      </c>
      <c r="O4356" s="461"/>
    </row>
    <row r="4357" s="419" customFormat="1" customHeight="1" spans="1:15">
      <c r="A4357" s="443" t="s">
        <v>9396</v>
      </c>
      <c r="B4357" s="444" t="s">
        <v>9397</v>
      </c>
      <c r="C4357" s="445"/>
      <c r="D4357" s="446" t="s">
        <v>5537</v>
      </c>
      <c r="E4357" s="446" t="s">
        <v>682</v>
      </c>
      <c r="F4357" s="446" t="s">
        <v>671</v>
      </c>
      <c r="G4357" s="447">
        <v>100</v>
      </c>
      <c r="H4357" s="448">
        <v>14.7</v>
      </c>
      <c r="I4357" s="447">
        <v>1470.09</v>
      </c>
      <c r="J4357" s="460">
        <v>100</v>
      </c>
      <c r="K4357" s="448">
        <v>1.69</v>
      </c>
      <c r="L4357" s="448">
        <v>169</v>
      </c>
      <c r="M4357" s="448">
        <f t="shared" si="134"/>
        <v>-1301.09</v>
      </c>
      <c r="N4357" s="448">
        <f t="shared" si="135"/>
        <v>-88.5</v>
      </c>
      <c r="O4357" s="461"/>
    </row>
    <row r="4358" s="419" customFormat="1" customHeight="1" spans="1:15">
      <c r="A4358" s="443" t="s">
        <v>9398</v>
      </c>
      <c r="B4358" s="444" t="s">
        <v>9399</v>
      </c>
      <c r="C4358" s="445"/>
      <c r="D4358" s="446" t="s">
        <v>5537</v>
      </c>
      <c r="E4358" s="446" t="s">
        <v>682</v>
      </c>
      <c r="F4358" s="446" t="s">
        <v>671</v>
      </c>
      <c r="G4358" s="447">
        <v>80</v>
      </c>
      <c r="H4358" s="448">
        <v>39.6</v>
      </c>
      <c r="I4358" s="447">
        <v>3167.9</v>
      </c>
      <c r="J4358" s="460">
        <v>80</v>
      </c>
      <c r="K4358" s="448">
        <v>4.55</v>
      </c>
      <c r="L4358" s="448">
        <v>364</v>
      </c>
      <c r="M4358" s="448">
        <f t="shared" si="134"/>
        <v>-2803.9</v>
      </c>
      <c r="N4358" s="448">
        <f t="shared" si="135"/>
        <v>-88.51</v>
      </c>
      <c r="O4358" s="461"/>
    </row>
    <row r="4359" s="419" customFormat="1" customHeight="1" spans="1:15">
      <c r="A4359" s="443" t="s">
        <v>9400</v>
      </c>
      <c r="B4359" s="444" t="s">
        <v>9401</v>
      </c>
      <c r="C4359" s="445"/>
      <c r="D4359" s="446" t="s">
        <v>679</v>
      </c>
      <c r="E4359" s="446" t="s">
        <v>667</v>
      </c>
      <c r="F4359" s="446" t="s">
        <v>671</v>
      </c>
      <c r="G4359" s="447">
        <v>86</v>
      </c>
      <c r="H4359" s="448">
        <v>27.88</v>
      </c>
      <c r="I4359" s="447">
        <v>2397.35</v>
      </c>
      <c r="J4359" s="460">
        <v>86</v>
      </c>
      <c r="K4359" s="448">
        <v>9.76</v>
      </c>
      <c r="L4359" s="448">
        <v>839.36</v>
      </c>
      <c r="M4359" s="448">
        <f t="shared" si="134"/>
        <v>-1557.99</v>
      </c>
      <c r="N4359" s="448">
        <f t="shared" si="135"/>
        <v>-64.99</v>
      </c>
      <c r="O4359" s="461"/>
    </row>
    <row r="4360" s="419" customFormat="1" customHeight="1" spans="1:15">
      <c r="A4360" s="443" t="s">
        <v>9402</v>
      </c>
      <c r="B4360" s="444" t="s">
        <v>9403</v>
      </c>
      <c r="C4360" s="445"/>
      <c r="D4360" s="446" t="s">
        <v>679</v>
      </c>
      <c r="E4360" s="446" t="s">
        <v>667</v>
      </c>
      <c r="F4360" s="446" t="s">
        <v>671</v>
      </c>
      <c r="G4360" s="447">
        <v>100</v>
      </c>
      <c r="H4360" s="448">
        <v>29.65</v>
      </c>
      <c r="I4360" s="447">
        <v>2964.6</v>
      </c>
      <c r="J4360" s="460">
        <v>100</v>
      </c>
      <c r="K4360" s="448">
        <v>10.38</v>
      </c>
      <c r="L4360" s="448">
        <v>1038</v>
      </c>
      <c r="M4360" s="448">
        <f t="shared" ref="M4360:M4423" si="136">L4360-I4360</f>
        <v>-1926.6</v>
      </c>
      <c r="N4360" s="448">
        <f t="shared" ref="N4360:N4423" si="137">IF(I4360=0,0,ROUND(M4360/I4360*100,2))</f>
        <v>-64.99</v>
      </c>
      <c r="O4360" s="461"/>
    </row>
    <row r="4361" s="419" customFormat="1" customHeight="1" spans="1:15">
      <c r="A4361" s="443" t="s">
        <v>9404</v>
      </c>
      <c r="B4361" s="444" t="s">
        <v>9405</v>
      </c>
      <c r="C4361" s="445"/>
      <c r="D4361" s="446" t="s">
        <v>679</v>
      </c>
      <c r="E4361" s="446" t="s">
        <v>667</v>
      </c>
      <c r="F4361" s="446" t="s">
        <v>671</v>
      </c>
      <c r="G4361" s="447">
        <v>209</v>
      </c>
      <c r="H4361" s="448">
        <v>27.02</v>
      </c>
      <c r="I4361" s="447">
        <v>5646.91</v>
      </c>
      <c r="J4361" s="460">
        <v>209</v>
      </c>
      <c r="K4361" s="448">
        <v>9.46</v>
      </c>
      <c r="L4361" s="448">
        <v>1977.14</v>
      </c>
      <c r="M4361" s="448">
        <f t="shared" si="136"/>
        <v>-3669.77</v>
      </c>
      <c r="N4361" s="448">
        <f t="shared" si="137"/>
        <v>-64.99</v>
      </c>
      <c r="O4361" s="461"/>
    </row>
    <row r="4362" s="419" customFormat="1" customHeight="1" spans="1:15">
      <c r="A4362" s="443" t="s">
        <v>9406</v>
      </c>
      <c r="B4362" s="444" t="s">
        <v>9407</v>
      </c>
      <c r="C4362" s="445"/>
      <c r="D4362" s="446" t="s">
        <v>679</v>
      </c>
      <c r="E4362" s="446" t="s">
        <v>667</v>
      </c>
      <c r="F4362" s="446" t="s">
        <v>671</v>
      </c>
      <c r="G4362" s="447">
        <v>611</v>
      </c>
      <c r="H4362" s="448">
        <v>26.99</v>
      </c>
      <c r="I4362" s="447">
        <v>16491.59</v>
      </c>
      <c r="J4362" s="460">
        <v>611</v>
      </c>
      <c r="K4362" s="448">
        <v>9.45</v>
      </c>
      <c r="L4362" s="448">
        <v>5773.95</v>
      </c>
      <c r="M4362" s="448">
        <f t="shared" si="136"/>
        <v>-10717.64</v>
      </c>
      <c r="N4362" s="448">
        <f t="shared" si="137"/>
        <v>-64.99</v>
      </c>
      <c r="O4362" s="461"/>
    </row>
    <row r="4363" s="419" customFormat="1" customHeight="1" spans="1:15">
      <c r="A4363" s="443" t="s">
        <v>9408</v>
      </c>
      <c r="B4363" s="444" t="s">
        <v>9409</v>
      </c>
      <c r="C4363" s="445"/>
      <c r="D4363" s="446" t="s">
        <v>679</v>
      </c>
      <c r="E4363" s="446" t="s">
        <v>667</v>
      </c>
      <c r="F4363" s="446" t="s">
        <v>671</v>
      </c>
      <c r="G4363" s="447">
        <v>210</v>
      </c>
      <c r="H4363" s="448">
        <v>14.77</v>
      </c>
      <c r="I4363" s="447">
        <v>3101.5</v>
      </c>
      <c r="J4363" s="460">
        <v>210</v>
      </c>
      <c r="K4363" s="448">
        <v>5.17</v>
      </c>
      <c r="L4363" s="448">
        <v>1085.7</v>
      </c>
      <c r="M4363" s="448">
        <f t="shared" si="136"/>
        <v>-2015.8</v>
      </c>
      <c r="N4363" s="448">
        <f t="shared" si="137"/>
        <v>-64.99</v>
      </c>
      <c r="O4363" s="461"/>
    </row>
    <row r="4364" s="419" customFormat="1" customHeight="1" spans="1:15">
      <c r="A4364" s="443" t="s">
        <v>9410</v>
      </c>
      <c r="B4364" s="444" t="s">
        <v>9411</v>
      </c>
      <c r="C4364" s="445"/>
      <c r="D4364" s="446" t="s">
        <v>703</v>
      </c>
      <c r="E4364" s="446" t="s">
        <v>667</v>
      </c>
      <c r="F4364" s="446" t="s">
        <v>671</v>
      </c>
      <c r="G4364" s="447">
        <v>3</v>
      </c>
      <c r="H4364" s="448">
        <v>331.86</v>
      </c>
      <c r="I4364" s="447">
        <v>995.58</v>
      </c>
      <c r="J4364" s="460">
        <v>3</v>
      </c>
      <c r="K4364" s="448">
        <v>116.15</v>
      </c>
      <c r="L4364" s="448">
        <v>348.45</v>
      </c>
      <c r="M4364" s="448">
        <f t="shared" si="136"/>
        <v>-647.13</v>
      </c>
      <c r="N4364" s="448">
        <f t="shared" si="137"/>
        <v>-65</v>
      </c>
      <c r="O4364" s="461"/>
    </row>
    <row r="4365" s="419" customFormat="1" customHeight="1" spans="1:15">
      <c r="A4365" s="443" t="s">
        <v>9412</v>
      </c>
      <c r="B4365" s="444" t="s">
        <v>9413</v>
      </c>
      <c r="C4365" s="445"/>
      <c r="D4365" s="446" t="s">
        <v>703</v>
      </c>
      <c r="E4365" s="446" t="s">
        <v>682</v>
      </c>
      <c r="F4365" s="446" t="s">
        <v>671</v>
      </c>
      <c r="G4365" s="447">
        <v>1</v>
      </c>
      <c r="H4365" s="448">
        <v>625</v>
      </c>
      <c r="I4365" s="447">
        <v>625</v>
      </c>
      <c r="J4365" s="460">
        <v>1</v>
      </c>
      <c r="K4365" s="448">
        <v>71.75</v>
      </c>
      <c r="L4365" s="448">
        <v>71.75</v>
      </c>
      <c r="M4365" s="448">
        <f t="shared" si="136"/>
        <v>-553.25</v>
      </c>
      <c r="N4365" s="448">
        <f t="shared" si="137"/>
        <v>-88.52</v>
      </c>
      <c r="O4365" s="461"/>
    </row>
    <row r="4366" s="419" customFormat="1" customHeight="1" spans="1:15">
      <c r="A4366" s="443" t="s">
        <v>9414</v>
      </c>
      <c r="B4366" s="444" t="s">
        <v>9415</v>
      </c>
      <c r="C4366" s="445"/>
      <c r="D4366" s="446" t="s">
        <v>2985</v>
      </c>
      <c r="E4366" s="446" t="s">
        <v>682</v>
      </c>
      <c r="F4366" s="446" t="s">
        <v>671</v>
      </c>
      <c r="G4366" s="447">
        <v>3</v>
      </c>
      <c r="H4366" s="448">
        <v>2224.14</v>
      </c>
      <c r="I4366" s="447">
        <v>6672.41</v>
      </c>
      <c r="J4366" s="460">
        <v>3</v>
      </c>
      <c r="K4366" s="448">
        <v>255.33</v>
      </c>
      <c r="L4366" s="448">
        <v>765.99</v>
      </c>
      <c r="M4366" s="448">
        <f t="shared" si="136"/>
        <v>-5906.42</v>
      </c>
      <c r="N4366" s="448">
        <f t="shared" si="137"/>
        <v>-88.52</v>
      </c>
      <c r="O4366" s="461"/>
    </row>
    <row r="4367" s="419" customFormat="1" customHeight="1" spans="1:15">
      <c r="A4367" s="443" t="s">
        <v>9416</v>
      </c>
      <c r="B4367" s="444" t="s">
        <v>9417</v>
      </c>
      <c r="C4367" s="445"/>
      <c r="D4367" s="446" t="s">
        <v>698</v>
      </c>
      <c r="E4367" s="446" t="s">
        <v>682</v>
      </c>
      <c r="F4367" s="446" t="s">
        <v>671</v>
      </c>
      <c r="G4367" s="447">
        <v>1</v>
      </c>
      <c r="H4367" s="448">
        <v>40399.15</v>
      </c>
      <c r="I4367" s="447">
        <v>40399.15</v>
      </c>
      <c r="J4367" s="460">
        <v>1</v>
      </c>
      <c r="K4367" s="448">
        <v>4637.82</v>
      </c>
      <c r="L4367" s="448">
        <v>4637.82</v>
      </c>
      <c r="M4367" s="448">
        <f t="shared" si="136"/>
        <v>-35761.33</v>
      </c>
      <c r="N4367" s="448">
        <f t="shared" si="137"/>
        <v>-88.52</v>
      </c>
      <c r="O4367" s="461"/>
    </row>
    <row r="4368" s="419" customFormat="1" customHeight="1" spans="1:15">
      <c r="A4368" s="443" t="s">
        <v>9418</v>
      </c>
      <c r="B4368" s="444" t="s">
        <v>9419</v>
      </c>
      <c r="C4368" s="445"/>
      <c r="D4368" s="446" t="s">
        <v>2985</v>
      </c>
      <c r="E4368" s="446" t="s">
        <v>682</v>
      </c>
      <c r="F4368" s="446" t="s">
        <v>671</v>
      </c>
      <c r="G4368" s="447">
        <v>1</v>
      </c>
      <c r="H4368" s="448">
        <v>899</v>
      </c>
      <c r="I4368" s="447">
        <v>899</v>
      </c>
      <c r="J4368" s="460">
        <v>1</v>
      </c>
      <c r="K4368" s="448">
        <v>103.21</v>
      </c>
      <c r="L4368" s="448">
        <v>103.21</v>
      </c>
      <c r="M4368" s="448">
        <f t="shared" si="136"/>
        <v>-795.79</v>
      </c>
      <c r="N4368" s="448">
        <f t="shared" si="137"/>
        <v>-88.52</v>
      </c>
      <c r="O4368" s="461"/>
    </row>
    <row r="4369" s="419" customFormat="1" customHeight="1" spans="1:15">
      <c r="A4369" s="443" t="s">
        <v>9420</v>
      </c>
      <c r="B4369" s="444" t="s">
        <v>9421</v>
      </c>
      <c r="C4369" s="445"/>
      <c r="D4369" s="446" t="s">
        <v>703</v>
      </c>
      <c r="E4369" s="446" t="s">
        <v>682</v>
      </c>
      <c r="F4369" s="446" t="s">
        <v>671</v>
      </c>
      <c r="G4369" s="447">
        <v>1</v>
      </c>
      <c r="H4369" s="448">
        <v>742.09</v>
      </c>
      <c r="I4369" s="447">
        <v>742.09</v>
      </c>
      <c r="J4369" s="460">
        <v>1</v>
      </c>
      <c r="K4369" s="448">
        <v>85.19</v>
      </c>
      <c r="L4369" s="448">
        <v>85.19</v>
      </c>
      <c r="M4369" s="448">
        <f t="shared" si="136"/>
        <v>-656.9</v>
      </c>
      <c r="N4369" s="448">
        <f t="shared" si="137"/>
        <v>-88.52</v>
      </c>
      <c r="O4369" s="461"/>
    </row>
    <row r="4370" s="419" customFormat="1" customHeight="1" spans="1:15">
      <c r="A4370" s="443" t="s">
        <v>9422</v>
      </c>
      <c r="B4370" s="444" t="s">
        <v>9423</v>
      </c>
      <c r="C4370" s="445"/>
      <c r="D4370" s="446" t="s">
        <v>679</v>
      </c>
      <c r="E4370" s="446" t="s">
        <v>682</v>
      </c>
      <c r="F4370" s="446" t="s">
        <v>671</v>
      </c>
      <c r="G4370" s="447">
        <v>3</v>
      </c>
      <c r="H4370" s="448">
        <v>3817.29</v>
      </c>
      <c r="I4370" s="447">
        <v>11451.87</v>
      </c>
      <c r="J4370" s="460">
        <v>3</v>
      </c>
      <c r="K4370" s="448">
        <v>438.23</v>
      </c>
      <c r="L4370" s="448">
        <v>1314.69</v>
      </c>
      <c r="M4370" s="448">
        <f t="shared" si="136"/>
        <v>-10137.18</v>
      </c>
      <c r="N4370" s="448">
        <f t="shared" si="137"/>
        <v>-88.52</v>
      </c>
      <c r="O4370" s="461"/>
    </row>
    <row r="4371" s="419" customFormat="1" customHeight="1" spans="1:15">
      <c r="A4371" s="443" t="s">
        <v>9424</v>
      </c>
      <c r="B4371" s="444" t="s">
        <v>9425</v>
      </c>
      <c r="C4371" s="445"/>
      <c r="D4371" s="446" t="s">
        <v>703</v>
      </c>
      <c r="E4371" s="446" t="s">
        <v>682</v>
      </c>
      <c r="F4371" s="446" t="s">
        <v>671</v>
      </c>
      <c r="G4371" s="447">
        <v>4</v>
      </c>
      <c r="H4371" s="448">
        <v>19.2</v>
      </c>
      <c r="I4371" s="447">
        <v>76.8</v>
      </c>
      <c r="J4371" s="460">
        <v>4</v>
      </c>
      <c r="K4371" s="448">
        <v>2.2</v>
      </c>
      <c r="L4371" s="448">
        <v>8.8</v>
      </c>
      <c r="M4371" s="448">
        <f t="shared" si="136"/>
        <v>-68</v>
      </c>
      <c r="N4371" s="448">
        <f t="shared" si="137"/>
        <v>-88.54</v>
      </c>
      <c r="O4371" s="461"/>
    </row>
    <row r="4372" s="419" customFormat="1" customHeight="1" spans="1:15">
      <c r="A4372" s="443" t="s">
        <v>9426</v>
      </c>
      <c r="B4372" s="444" t="s">
        <v>9427</v>
      </c>
      <c r="C4372" s="445"/>
      <c r="D4372" s="446" t="s">
        <v>679</v>
      </c>
      <c r="E4372" s="446" t="s">
        <v>682</v>
      </c>
      <c r="F4372" s="446" t="s">
        <v>671</v>
      </c>
      <c r="G4372" s="447">
        <v>3</v>
      </c>
      <c r="H4372" s="448">
        <v>430.08</v>
      </c>
      <c r="I4372" s="447">
        <v>1290.24</v>
      </c>
      <c r="J4372" s="460">
        <v>3</v>
      </c>
      <c r="K4372" s="448">
        <v>49.37</v>
      </c>
      <c r="L4372" s="448">
        <v>148.11</v>
      </c>
      <c r="M4372" s="448">
        <f t="shared" si="136"/>
        <v>-1142.13</v>
      </c>
      <c r="N4372" s="448">
        <f t="shared" si="137"/>
        <v>-88.52</v>
      </c>
      <c r="O4372" s="461"/>
    </row>
    <row r="4373" s="419" customFormat="1" customHeight="1" spans="1:15">
      <c r="A4373" s="443" t="s">
        <v>9428</v>
      </c>
      <c r="B4373" s="444" t="s">
        <v>9429</v>
      </c>
      <c r="C4373" s="445"/>
      <c r="D4373" s="446" t="s">
        <v>679</v>
      </c>
      <c r="E4373" s="446" t="s">
        <v>682</v>
      </c>
      <c r="F4373" s="446" t="s">
        <v>671</v>
      </c>
      <c r="G4373" s="447">
        <v>3</v>
      </c>
      <c r="H4373" s="448">
        <v>849.6</v>
      </c>
      <c r="I4373" s="447">
        <v>2548.79</v>
      </c>
      <c r="J4373" s="460">
        <v>3</v>
      </c>
      <c r="K4373" s="448">
        <v>97.53</v>
      </c>
      <c r="L4373" s="448">
        <v>292.59</v>
      </c>
      <c r="M4373" s="448">
        <f t="shared" si="136"/>
        <v>-2256.2</v>
      </c>
      <c r="N4373" s="448">
        <f t="shared" si="137"/>
        <v>-88.52</v>
      </c>
      <c r="O4373" s="461"/>
    </row>
    <row r="4374" s="419" customFormat="1" customHeight="1" spans="1:15">
      <c r="A4374" s="443" t="s">
        <v>9430</v>
      </c>
      <c r="B4374" s="444" t="s">
        <v>9431</v>
      </c>
      <c r="C4374" s="445"/>
      <c r="D4374" s="446" t="s">
        <v>684</v>
      </c>
      <c r="E4374" s="446" t="s">
        <v>682</v>
      </c>
      <c r="F4374" s="446" t="s">
        <v>671</v>
      </c>
      <c r="G4374" s="447">
        <v>1</v>
      </c>
      <c r="H4374" s="448">
        <v>1038.72</v>
      </c>
      <c r="I4374" s="447">
        <v>1038.72</v>
      </c>
      <c r="J4374" s="460">
        <v>1</v>
      </c>
      <c r="K4374" s="448">
        <v>119.25</v>
      </c>
      <c r="L4374" s="448">
        <v>119.25</v>
      </c>
      <c r="M4374" s="448">
        <f t="shared" si="136"/>
        <v>-919.47</v>
      </c>
      <c r="N4374" s="448">
        <f t="shared" si="137"/>
        <v>-88.52</v>
      </c>
      <c r="O4374" s="461"/>
    </row>
    <row r="4375" s="419" customFormat="1" customHeight="1" spans="1:15">
      <c r="A4375" s="443" t="s">
        <v>9432</v>
      </c>
      <c r="B4375" s="444" t="s">
        <v>9433</v>
      </c>
      <c r="C4375" s="445"/>
      <c r="D4375" s="446" t="s">
        <v>684</v>
      </c>
      <c r="E4375" s="446" t="s">
        <v>682</v>
      </c>
      <c r="F4375" s="446" t="s">
        <v>671</v>
      </c>
      <c r="G4375" s="447">
        <v>1</v>
      </c>
      <c r="H4375" s="448">
        <v>1573.44</v>
      </c>
      <c r="I4375" s="447">
        <v>1573.44</v>
      </c>
      <c r="J4375" s="460">
        <v>1</v>
      </c>
      <c r="K4375" s="448">
        <v>180.63</v>
      </c>
      <c r="L4375" s="448">
        <v>180.63</v>
      </c>
      <c r="M4375" s="448">
        <f t="shared" si="136"/>
        <v>-1392.81</v>
      </c>
      <c r="N4375" s="448">
        <f t="shared" si="137"/>
        <v>-88.52</v>
      </c>
      <c r="O4375" s="461"/>
    </row>
    <row r="4376" s="419" customFormat="1" customHeight="1" spans="1:15">
      <c r="A4376" s="443" t="s">
        <v>9434</v>
      </c>
      <c r="B4376" s="444" t="s">
        <v>9435</v>
      </c>
      <c r="C4376" s="445"/>
      <c r="D4376" s="446" t="s">
        <v>684</v>
      </c>
      <c r="E4376" s="446" t="s">
        <v>682</v>
      </c>
      <c r="F4376" s="446" t="s">
        <v>671</v>
      </c>
      <c r="G4376" s="447">
        <v>2</v>
      </c>
      <c r="H4376" s="448">
        <v>664.32</v>
      </c>
      <c r="I4376" s="447">
        <v>1328.63</v>
      </c>
      <c r="J4376" s="460">
        <v>2</v>
      </c>
      <c r="K4376" s="448">
        <v>76.26</v>
      </c>
      <c r="L4376" s="448">
        <v>152.52</v>
      </c>
      <c r="M4376" s="448">
        <f t="shared" si="136"/>
        <v>-1176.11</v>
      </c>
      <c r="N4376" s="448">
        <f t="shared" si="137"/>
        <v>-88.52</v>
      </c>
      <c r="O4376" s="461"/>
    </row>
    <row r="4377" s="419" customFormat="1" customHeight="1" spans="1:15">
      <c r="A4377" s="443" t="s">
        <v>9436</v>
      </c>
      <c r="B4377" s="444" t="s">
        <v>9437</v>
      </c>
      <c r="C4377" s="445"/>
      <c r="D4377" s="446" t="s">
        <v>684</v>
      </c>
      <c r="E4377" s="446" t="s">
        <v>682</v>
      </c>
      <c r="F4377" s="446" t="s">
        <v>671</v>
      </c>
      <c r="G4377" s="447">
        <v>1</v>
      </c>
      <c r="H4377" s="448">
        <v>643.2</v>
      </c>
      <c r="I4377" s="447">
        <v>643.2</v>
      </c>
      <c r="J4377" s="460">
        <v>1</v>
      </c>
      <c r="K4377" s="448">
        <v>73.84</v>
      </c>
      <c r="L4377" s="448">
        <v>73.84</v>
      </c>
      <c r="M4377" s="448">
        <f t="shared" si="136"/>
        <v>-569.36</v>
      </c>
      <c r="N4377" s="448">
        <f t="shared" si="137"/>
        <v>-88.52</v>
      </c>
      <c r="O4377" s="461"/>
    </row>
    <row r="4378" s="419" customFormat="1" customHeight="1" spans="1:15">
      <c r="A4378" s="443" t="s">
        <v>9438</v>
      </c>
      <c r="B4378" s="444" t="s">
        <v>9439</v>
      </c>
      <c r="C4378" s="445"/>
      <c r="D4378" s="446" t="s">
        <v>684</v>
      </c>
      <c r="E4378" s="446" t="s">
        <v>682</v>
      </c>
      <c r="F4378" s="446" t="s">
        <v>671</v>
      </c>
      <c r="G4378" s="447">
        <v>2</v>
      </c>
      <c r="H4378" s="448">
        <v>325.44</v>
      </c>
      <c r="I4378" s="447">
        <v>650.87</v>
      </c>
      <c r="J4378" s="460">
        <v>2</v>
      </c>
      <c r="K4378" s="448">
        <v>37.36</v>
      </c>
      <c r="L4378" s="448">
        <v>74.72</v>
      </c>
      <c r="M4378" s="448">
        <f t="shared" si="136"/>
        <v>-576.15</v>
      </c>
      <c r="N4378" s="448">
        <f t="shared" si="137"/>
        <v>-88.52</v>
      </c>
      <c r="O4378" s="461"/>
    </row>
    <row r="4379" s="419" customFormat="1" customHeight="1" spans="1:15">
      <c r="A4379" s="443" t="s">
        <v>9440</v>
      </c>
      <c r="B4379" s="444" t="s">
        <v>9441</v>
      </c>
      <c r="C4379" s="445"/>
      <c r="D4379" s="446" t="s">
        <v>684</v>
      </c>
      <c r="E4379" s="446" t="s">
        <v>682</v>
      </c>
      <c r="F4379" s="446" t="s">
        <v>671</v>
      </c>
      <c r="G4379" s="447">
        <v>1</v>
      </c>
      <c r="H4379" s="448">
        <v>418.57</v>
      </c>
      <c r="I4379" s="447">
        <v>418.57</v>
      </c>
      <c r="J4379" s="460">
        <v>1</v>
      </c>
      <c r="K4379" s="448">
        <v>48.05</v>
      </c>
      <c r="L4379" s="448">
        <v>48.05</v>
      </c>
      <c r="M4379" s="448">
        <f t="shared" si="136"/>
        <v>-370.52</v>
      </c>
      <c r="N4379" s="448">
        <f t="shared" si="137"/>
        <v>-88.52</v>
      </c>
      <c r="O4379" s="461"/>
    </row>
    <row r="4380" s="419" customFormat="1" customHeight="1" spans="1:15">
      <c r="A4380" s="443" t="s">
        <v>9442</v>
      </c>
      <c r="B4380" s="444" t="s">
        <v>9443</v>
      </c>
      <c r="C4380" s="445"/>
      <c r="D4380" s="446" t="s">
        <v>684</v>
      </c>
      <c r="E4380" s="446" t="s">
        <v>667</v>
      </c>
      <c r="F4380" s="446" t="s">
        <v>671</v>
      </c>
      <c r="G4380" s="447">
        <v>3</v>
      </c>
      <c r="H4380" s="448">
        <v>2425</v>
      </c>
      <c r="I4380" s="447">
        <v>7274.99</v>
      </c>
      <c r="J4380" s="460">
        <v>3</v>
      </c>
      <c r="K4380" s="448">
        <v>848.75</v>
      </c>
      <c r="L4380" s="448">
        <v>2546.25</v>
      </c>
      <c r="M4380" s="448">
        <f t="shared" si="136"/>
        <v>-4728.74</v>
      </c>
      <c r="N4380" s="448">
        <f t="shared" si="137"/>
        <v>-65</v>
      </c>
      <c r="O4380" s="461"/>
    </row>
    <row r="4381" s="419" customFormat="1" customHeight="1" spans="1:15">
      <c r="A4381" s="443" t="s">
        <v>9444</v>
      </c>
      <c r="B4381" s="444" t="s">
        <v>9445</v>
      </c>
      <c r="C4381" s="445"/>
      <c r="D4381" s="446" t="s">
        <v>679</v>
      </c>
      <c r="E4381" s="446" t="s">
        <v>682</v>
      </c>
      <c r="F4381" s="446" t="s">
        <v>671</v>
      </c>
      <c r="G4381" s="447">
        <v>1</v>
      </c>
      <c r="H4381" s="448">
        <v>841</v>
      </c>
      <c r="I4381" s="447">
        <v>841</v>
      </c>
      <c r="J4381" s="460">
        <v>1</v>
      </c>
      <c r="K4381" s="448">
        <v>96.55</v>
      </c>
      <c r="L4381" s="448">
        <v>96.55</v>
      </c>
      <c r="M4381" s="448">
        <f t="shared" si="136"/>
        <v>-744.45</v>
      </c>
      <c r="N4381" s="448">
        <f t="shared" si="137"/>
        <v>-88.52</v>
      </c>
      <c r="O4381" s="461"/>
    </row>
    <row r="4382" s="419" customFormat="1" customHeight="1" spans="1:15">
      <c r="A4382" s="443" t="s">
        <v>9446</v>
      </c>
      <c r="B4382" s="444" t="s">
        <v>9447</v>
      </c>
      <c r="C4382" s="445"/>
      <c r="D4382" s="446" t="s">
        <v>679</v>
      </c>
      <c r="E4382" s="446" t="s">
        <v>682</v>
      </c>
      <c r="F4382" s="446" t="s">
        <v>671</v>
      </c>
      <c r="G4382" s="447">
        <v>1</v>
      </c>
      <c r="H4382" s="448">
        <v>103.33</v>
      </c>
      <c r="I4382" s="447">
        <v>103.33</v>
      </c>
      <c r="J4382" s="460">
        <v>1</v>
      </c>
      <c r="K4382" s="448">
        <v>11.86</v>
      </c>
      <c r="L4382" s="448">
        <v>11.86</v>
      </c>
      <c r="M4382" s="448">
        <f t="shared" si="136"/>
        <v>-91.47</v>
      </c>
      <c r="N4382" s="448">
        <f t="shared" si="137"/>
        <v>-88.52</v>
      </c>
      <c r="O4382" s="461"/>
    </row>
    <row r="4383" s="419" customFormat="1" customHeight="1" spans="1:15">
      <c r="A4383" s="443" t="s">
        <v>9448</v>
      </c>
      <c r="B4383" s="444" t="s">
        <v>9449</v>
      </c>
      <c r="C4383" s="445"/>
      <c r="D4383" s="446" t="s">
        <v>679</v>
      </c>
      <c r="E4383" s="446" t="s">
        <v>682</v>
      </c>
      <c r="F4383" s="446" t="s">
        <v>671</v>
      </c>
      <c r="G4383" s="447">
        <v>1</v>
      </c>
      <c r="H4383" s="448">
        <v>1588.4</v>
      </c>
      <c r="I4383" s="447">
        <v>1588.4</v>
      </c>
      <c r="J4383" s="460">
        <v>1</v>
      </c>
      <c r="K4383" s="448">
        <v>182.35</v>
      </c>
      <c r="L4383" s="448">
        <v>182.35</v>
      </c>
      <c r="M4383" s="448">
        <f t="shared" si="136"/>
        <v>-1406.05</v>
      </c>
      <c r="N4383" s="448">
        <f t="shared" si="137"/>
        <v>-88.52</v>
      </c>
      <c r="O4383" s="461"/>
    </row>
    <row r="4384" s="419" customFormat="1" customHeight="1" spans="1:15">
      <c r="A4384" s="443" t="s">
        <v>9450</v>
      </c>
      <c r="B4384" s="444" t="s">
        <v>9451</v>
      </c>
      <c r="C4384" s="445"/>
      <c r="D4384" s="446" t="s">
        <v>679</v>
      </c>
      <c r="E4384" s="446" t="s">
        <v>682</v>
      </c>
      <c r="F4384" s="446" t="s">
        <v>671</v>
      </c>
      <c r="G4384" s="447">
        <v>1</v>
      </c>
      <c r="H4384" s="448">
        <v>1500</v>
      </c>
      <c r="I4384" s="447">
        <v>1500</v>
      </c>
      <c r="J4384" s="460">
        <v>1</v>
      </c>
      <c r="K4384" s="448">
        <v>86.1</v>
      </c>
      <c r="L4384" s="448">
        <v>86.1</v>
      </c>
      <c r="M4384" s="448">
        <f t="shared" si="136"/>
        <v>-1413.9</v>
      </c>
      <c r="N4384" s="448">
        <f t="shared" si="137"/>
        <v>-94.26</v>
      </c>
      <c r="O4384" s="461"/>
    </row>
    <row r="4385" s="419" customFormat="1" customHeight="1" spans="1:15">
      <c r="A4385" s="443" t="s">
        <v>9452</v>
      </c>
      <c r="B4385" s="444" t="s">
        <v>9453</v>
      </c>
      <c r="C4385" s="445"/>
      <c r="D4385" s="446" t="s">
        <v>679</v>
      </c>
      <c r="E4385" s="446" t="s">
        <v>682</v>
      </c>
      <c r="F4385" s="446" t="s">
        <v>671</v>
      </c>
      <c r="G4385" s="447">
        <v>3</v>
      </c>
      <c r="H4385" s="448">
        <v>171.75</v>
      </c>
      <c r="I4385" s="447">
        <v>515.26</v>
      </c>
      <c r="J4385" s="460">
        <v>3</v>
      </c>
      <c r="K4385" s="448">
        <v>19.72</v>
      </c>
      <c r="L4385" s="448">
        <v>59.16</v>
      </c>
      <c r="M4385" s="448">
        <f t="shared" si="136"/>
        <v>-456.1</v>
      </c>
      <c r="N4385" s="448">
        <f t="shared" si="137"/>
        <v>-88.52</v>
      </c>
      <c r="O4385" s="461"/>
    </row>
    <row r="4386" s="419" customFormat="1" customHeight="1" spans="1:15">
      <c r="A4386" s="443" t="s">
        <v>9454</v>
      </c>
      <c r="B4386" s="444" t="s">
        <v>9455</v>
      </c>
      <c r="C4386" s="445"/>
      <c r="D4386" s="446" t="s">
        <v>679</v>
      </c>
      <c r="E4386" s="446" t="s">
        <v>682</v>
      </c>
      <c r="F4386" s="446" t="s">
        <v>671</v>
      </c>
      <c r="G4386" s="447">
        <v>1</v>
      </c>
      <c r="H4386" s="448">
        <v>1477.74</v>
      </c>
      <c r="I4386" s="447">
        <v>1477.74</v>
      </c>
      <c r="J4386" s="460">
        <v>1</v>
      </c>
      <c r="K4386" s="448">
        <v>169.65</v>
      </c>
      <c r="L4386" s="448">
        <v>169.65</v>
      </c>
      <c r="M4386" s="448">
        <f t="shared" si="136"/>
        <v>-1308.09</v>
      </c>
      <c r="N4386" s="448">
        <f t="shared" si="137"/>
        <v>-88.52</v>
      </c>
      <c r="O4386" s="461"/>
    </row>
    <row r="4387" s="419" customFormat="1" customHeight="1" spans="1:15">
      <c r="A4387" s="443" t="s">
        <v>9456</v>
      </c>
      <c r="B4387" s="444" t="s">
        <v>9457</v>
      </c>
      <c r="C4387" s="445"/>
      <c r="D4387" s="446" t="s">
        <v>2996</v>
      </c>
      <c r="E4387" s="446" t="s">
        <v>667</v>
      </c>
      <c r="F4387" s="446" t="s">
        <v>671</v>
      </c>
      <c r="G4387" s="447">
        <v>140</v>
      </c>
      <c r="H4387" s="448">
        <v>6.95</v>
      </c>
      <c r="I4387" s="447">
        <v>972.41</v>
      </c>
      <c r="J4387" s="460">
        <v>140</v>
      </c>
      <c r="K4387" s="448">
        <v>2.43</v>
      </c>
      <c r="L4387" s="448">
        <v>340.2</v>
      </c>
      <c r="M4387" s="448">
        <f t="shared" si="136"/>
        <v>-632.21</v>
      </c>
      <c r="N4387" s="448">
        <f t="shared" si="137"/>
        <v>-65.01</v>
      </c>
      <c r="O4387" s="461"/>
    </row>
    <row r="4388" s="419" customFormat="1" customHeight="1" spans="1:15">
      <c r="A4388" s="443" t="s">
        <v>9458</v>
      </c>
      <c r="B4388" s="444" t="s">
        <v>9459</v>
      </c>
      <c r="C4388" s="445"/>
      <c r="D4388" s="446" t="s">
        <v>703</v>
      </c>
      <c r="E4388" s="446" t="s">
        <v>682</v>
      </c>
      <c r="F4388" s="446" t="s">
        <v>671</v>
      </c>
      <c r="G4388" s="447">
        <v>1</v>
      </c>
      <c r="H4388" s="448">
        <v>5207.96</v>
      </c>
      <c r="I4388" s="447">
        <v>5207.96</v>
      </c>
      <c r="J4388" s="460">
        <v>1</v>
      </c>
      <c r="K4388" s="448">
        <v>597.87</v>
      </c>
      <c r="L4388" s="448">
        <v>597.87</v>
      </c>
      <c r="M4388" s="448">
        <f t="shared" si="136"/>
        <v>-4610.09</v>
      </c>
      <c r="N4388" s="448">
        <f t="shared" si="137"/>
        <v>-88.52</v>
      </c>
      <c r="O4388" s="461"/>
    </row>
    <row r="4389" s="419" customFormat="1" customHeight="1" spans="1:15">
      <c r="A4389" s="443" t="s">
        <v>9460</v>
      </c>
      <c r="B4389" s="444" t="s">
        <v>9461</v>
      </c>
      <c r="C4389" s="445"/>
      <c r="D4389" s="446" t="s">
        <v>2985</v>
      </c>
      <c r="E4389" s="446" t="s">
        <v>682</v>
      </c>
      <c r="F4389" s="446" t="s">
        <v>671</v>
      </c>
      <c r="G4389" s="447">
        <v>1</v>
      </c>
      <c r="H4389" s="448">
        <v>6672.49</v>
      </c>
      <c r="I4389" s="447">
        <v>6672.49</v>
      </c>
      <c r="J4389" s="460">
        <v>1</v>
      </c>
      <c r="K4389" s="448">
        <v>766</v>
      </c>
      <c r="L4389" s="448">
        <v>766</v>
      </c>
      <c r="M4389" s="448">
        <f t="shared" si="136"/>
        <v>-5906.49</v>
      </c>
      <c r="N4389" s="448">
        <f t="shared" si="137"/>
        <v>-88.52</v>
      </c>
      <c r="O4389" s="461"/>
    </row>
    <row r="4390" s="419" customFormat="1" customHeight="1" spans="1:15">
      <c r="A4390" s="443" t="s">
        <v>9462</v>
      </c>
      <c r="B4390" s="444" t="s">
        <v>9463</v>
      </c>
      <c r="C4390" s="445"/>
      <c r="D4390" s="446" t="s">
        <v>2985</v>
      </c>
      <c r="E4390" s="446" t="s">
        <v>682</v>
      </c>
      <c r="F4390" s="446" t="s">
        <v>671</v>
      </c>
      <c r="G4390" s="447">
        <v>1</v>
      </c>
      <c r="H4390" s="448">
        <v>29000</v>
      </c>
      <c r="I4390" s="447">
        <v>29000</v>
      </c>
      <c r="J4390" s="460">
        <v>1</v>
      </c>
      <c r="K4390" s="448">
        <v>3329.2</v>
      </c>
      <c r="L4390" s="448">
        <v>3329.2</v>
      </c>
      <c r="M4390" s="448">
        <f t="shared" si="136"/>
        <v>-25670.8</v>
      </c>
      <c r="N4390" s="448">
        <f t="shared" si="137"/>
        <v>-88.52</v>
      </c>
      <c r="O4390" s="461"/>
    </row>
    <row r="4391" s="419" customFormat="1" customHeight="1" spans="1:15">
      <c r="A4391" s="443" t="s">
        <v>9464</v>
      </c>
      <c r="B4391" s="444" t="s">
        <v>9465</v>
      </c>
      <c r="C4391" s="445"/>
      <c r="D4391" s="446" t="s">
        <v>2985</v>
      </c>
      <c r="E4391" s="446" t="s">
        <v>682</v>
      </c>
      <c r="F4391" s="446" t="s">
        <v>671</v>
      </c>
      <c r="G4391" s="447">
        <v>1</v>
      </c>
      <c r="H4391" s="448">
        <v>16200</v>
      </c>
      <c r="I4391" s="447">
        <v>16200</v>
      </c>
      <c r="J4391" s="460">
        <v>1</v>
      </c>
      <c r="K4391" s="448">
        <v>1859.76</v>
      </c>
      <c r="L4391" s="448">
        <v>1859.76</v>
      </c>
      <c r="M4391" s="448">
        <f t="shared" si="136"/>
        <v>-14340.24</v>
      </c>
      <c r="N4391" s="448">
        <f t="shared" si="137"/>
        <v>-88.52</v>
      </c>
      <c r="O4391" s="461"/>
    </row>
    <row r="4392" s="419" customFormat="1" customHeight="1" spans="1:15">
      <c r="A4392" s="443" t="s">
        <v>9466</v>
      </c>
      <c r="B4392" s="444" t="s">
        <v>9467</v>
      </c>
      <c r="C4392" s="445"/>
      <c r="D4392" s="446" t="s">
        <v>2985</v>
      </c>
      <c r="E4392" s="446" t="s">
        <v>682</v>
      </c>
      <c r="F4392" s="446" t="s">
        <v>671</v>
      </c>
      <c r="G4392" s="447">
        <v>1</v>
      </c>
      <c r="H4392" s="448">
        <v>408.62</v>
      </c>
      <c r="I4392" s="447">
        <v>408.62</v>
      </c>
      <c r="J4392" s="460">
        <v>1</v>
      </c>
      <c r="K4392" s="448">
        <v>46.91</v>
      </c>
      <c r="L4392" s="448">
        <v>46.91</v>
      </c>
      <c r="M4392" s="448">
        <f t="shared" si="136"/>
        <v>-361.71</v>
      </c>
      <c r="N4392" s="448">
        <f t="shared" si="137"/>
        <v>-88.52</v>
      </c>
      <c r="O4392" s="461"/>
    </row>
    <row r="4393" s="419" customFormat="1" customHeight="1" spans="1:15">
      <c r="A4393" s="443" t="s">
        <v>9468</v>
      </c>
      <c r="B4393" s="444" t="s">
        <v>9469</v>
      </c>
      <c r="C4393" s="445"/>
      <c r="D4393" s="446" t="s">
        <v>1934</v>
      </c>
      <c r="E4393" s="446" t="s">
        <v>667</v>
      </c>
      <c r="F4393" s="446" t="s">
        <v>671</v>
      </c>
      <c r="G4393" s="447">
        <v>204.5</v>
      </c>
      <c r="H4393" s="448">
        <v>9.54</v>
      </c>
      <c r="I4393" s="447">
        <v>1950.72</v>
      </c>
      <c r="J4393" s="460">
        <v>204.5</v>
      </c>
      <c r="K4393" s="448">
        <v>3.34</v>
      </c>
      <c r="L4393" s="448">
        <v>683.03</v>
      </c>
      <c r="M4393" s="448">
        <f t="shared" si="136"/>
        <v>-1267.69</v>
      </c>
      <c r="N4393" s="448">
        <f t="shared" si="137"/>
        <v>-64.99</v>
      </c>
      <c r="O4393" s="461"/>
    </row>
    <row r="4394" s="419" customFormat="1" customHeight="1" spans="1:15">
      <c r="A4394" s="443" t="s">
        <v>9470</v>
      </c>
      <c r="B4394" s="444" t="s">
        <v>9471</v>
      </c>
      <c r="C4394" s="445"/>
      <c r="D4394" s="446" t="s">
        <v>679</v>
      </c>
      <c r="E4394" s="446" t="s">
        <v>682</v>
      </c>
      <c r="F4394" s="446" t="s">
        <v>671</v>
      </c>
      <c r="G4394" s="447">
        <v>5</v>
      </c>
      <c r="H4394" s="448">
        <v>66</v>
      </c>
      <c r="I4394" s="447">
        <v>330</v>
      </c>
      <c r="J4394" s="460">
        <v>5</v>
      </c>
      <c r="K4394" s="448">
        <v>7.58</v>
      </c>
      <c r="L4394" s="448">
        <v>37.9</v>
      </c>
      <c r="M4394" s="448">
        <f t="shared" si="136"/>
        <v>-292.1</v>
      </c>
      <c r="N4394" s="448">
        <f t="shared" si="137"/>
        <v>-88.52</v>
      </c>
      <c r="O4394" s="461"/>
    </row>
    <row r="4395" s="419" customFormat="1" customHeight="1" spans="1:15">
      <c r="A4395" s="443" t="s">
        <v>9472</v>
      </c>
      <c r="B4395" s="444" t="s">
        <v>9473</v>
      </c>
      <c r="C4395" s="445"/>
      <c r="D4395" s="446" t="s">
        <v>679</v>
      </c>
      <c r="E4395" s="446" t="s">
        <v>168</v>
      </c>
      <c r="F4395" s="446" t="s">
        <v>671</v>
      </c>
      <c r="G4395" s="447">
        <v>15</v>
      </c>
      <c r="H4395" s="448">
        <v>20.04</v>
      </c>
      <c r="I4395" s="447">
        <v>300.57</v>
      </c>
      <c r="J4395" s="460">
        <v>15</v>
      </c>
      <c r="K4395" s="448">
        <v>2.33</v>
      </c>
      <c r="L4395" s="448">
        <v>34.95</v>
      </c>
      <c r="M4395" s="448">
        <f t="shared" si="136"/>
        <v>-265.62</v>
      </c>
      <c r="N4395" s="448">
        <f t="shared" si="137"/>
        <v>-88.37</v>
      </c>
      <c r="O4395" s="461"/>
    </row>
    <row r="4396" s="419" customFormat="1" customHeight="1" spans="1:15">
      <c r="A4396" s="443" t="s">
        <v>9474</v>
      </c>
      <c r="B4396" s="444" t="s">
        <v>9475</v>
      </c>
      <c r="C4396" s="445"/>
      <c r="D4396" s="446" t="s">
        <v>703</v>
      </c>
      <c r="E4396" s="446" t="s">
        <v>667</v>
      </c>
      <c r="F4396" s="446" t="s">
        <v>671</v>
      </c>
      <c r="G4396" s="447">
        <v>2</v>
      </c>
      <c r="H4396" s="448">
        <v>21778.23</v>
      </c>
      <c r="I4396" s="447">
        <v>43556.46</v>
      </c>
      <c r="J4396" s="460">
        <v>2</v>
      </c>
      <c r="K4396" s="448">
        <v>7622.38</v>
      </c>
      <c r="L4396" s="448">
        <v>15244.76</v>
      </c>
      <c r="M4396" s="448">
        <f t="shared" si="136"/>
        <v>-28311.7</v>
      </c>
      <c r="N4396" s="448">
        <f t="shared" si="137"/>
        <v>-65</v>
      </c>
      <c r="O4396" s="461"/>
    </row>
    <row r="4397" s="419" customFormat="1" customHeight="1" spans="1:15">
      <c r="A4397" s="443" t="s">
        <v>9476</v>
      </c>
      <c r="B4397" s="444" t="s">
        <v>9477</v>
      </c>
      <c r="C4397" s="445"/>
      <c r="D4397" s="446" t="s">
        <v>679</v>
      </c>
      <c r="E4397" s="446" t="s">
        <v>168</v>
      </c>
      <c r="F4397" s="446" t="s">
        <v>671</v>
      </c>
      <c r="G4397" s="447">
        <v>5</v>
      </c>
      <c r="H4397" s="448">
        <v>104.31</v>
      </c>
      <c r="I4397" s="447">
        <v>521.55</v>
      </c>
      <c r="J4397" s="460">
        <v>5</v>
      </c>
      <c r="K4397" s="448">
        <v>12.14</v>
      </c>
      <c r="L4397" s="448">
        <v>60.7</v>
      </c>
      <c r="M4397" s="448">
        <f t="shared" si="136"/>
        <v>-460.85</v>
      </c>
      <c r="N4397" s="448">
        <f t="shared" si="137"/>
        <v>-88.36</v>
      </c>
      <c r="O4397" s="461"/>
    </row>
    <row r="4398" s="419" customFormat="1" customHeight="1" spans="1:15">
      <c r="A4398" s="443" t="s">
        <v>9478</v>
      </c>
      <c r="B4398" s="444" t="s">
        <v>9479</v>
      </c>
      <c r="C4398" s="445"/>
      <c r="D4398" s="446" t="s">
        <v>679</v>
      </c>
      <c r="E4398" s="446" t="s">
        <v>168</v>
      </c>
      <c r="F4398" s="446" t="s">
        <v>671</v>
      </c>
      <c r="G4398" s="447">
        <v>5</v>
      </c>
      <c r="H4398" s="448">
        <v>205.17</v>
      </c>
      <c r="I4398" s="447">
        <v>1025.86</v>
      </c>
      <c r="J4398" s="460">
        <v>5</v>
      </c>
      <c r="K4398" s="448">
        <v>23.88</v>
      </c>
      <c r="L4398" s="448">
        <v>119.4</v>
      </c>
      <c r="M4398" s="448">
        <f t="shared" si="136"/>
        <v>-906.46</v>
      </c>
      <c r="N4398" s="448">
        <f t="shared" si="137"/>
        <v>-88.36</v>
      </c>
      <c r="O4398" s="461"/>
    </row>
    <row r="4399" s="419" customFormat="1" customHeight="1" spans="1:15">
      <c r="A4399" s="443" t="s">
        <v>9480</v>
      </c>
      <c r="B4399" s="444" t="s">
        <v>9481</v>
      </c>
      <c r="C4399" s="445"/>
      <c r="D4399" s="446" t="s">
        <v>679</v>
      </c>
      <c r="E4399" s="446" t="s">
        <v>168</v>
      </c>
      <c r="F4399" s="446" t="s">
        <v>671</v>
      </c>
      <c r="G4399" s="447">
        <v>1</v>
      </c>
      <c r="H4399" s="448">
        <v>285.35</v>
      </c>
      <c r="I4399" s="447">
        <v>285.35</v>
      </c>
      <c r="J4399" s="460">
        <v>1</v>
      </c>
      <c r="K4399" s="448">
        <v>33.22</v>
      </c>
      <c r="L4399" s="448">
        <v>33.22</v>
      </c>
      <c r="M4399" s="448">
        <f t="shared" si="136"/>
        <v>-252.13</v>
      </c>
      <c r="N4399" s="448">
        <f t="shared" si="137"/>
        <v>-88.36</v>
      </c>
      <c r="O4399" s="461"/>
    </row>
    <row r="4400" s="419" customFormat="1" customHeight="1" spans="1:15">
      <c r="A4400" s="443" t="s">
        <v>9482</v>
      </c>
      <c r="B4400" s="444" t="s">
        <v>9483</v>
      </c>
      <c r="C4400" s="445"/>
      <c r="D4400" s="446" t="s">
        <v>679</v>
      </c>
      <c r="E4400" s="446" t="s">
        <v>168</v>
      </c>
      <c r="F4400" s="446" t="s">
        <v>671</v>
      </c>
      <c r="G4400" s="447">
        <v>1</v>
      </c>
      <c r="H4400" s="448">
        <v>487.93</v>
      </c>
      <c r="I4400" s="447">
        <v>487.93</v>
      </c>
      <c r="J4400" s="460">
        <v>1</v>
      </c>
      <c r="K4400" s="448">
        <v>56.8</v>
      </c>
      <c r="L4400" s="448">
        <v>56.8</v>
      </c>
      <c r="M4400" s="448">
        <f t="shared" si="136"/>
        <v>-431.13</v>
      </c>
      <c r="N4400" s="448">
        <f t="shared" si="137"/>
        <v>-88.36</v>
      </c>
      <c r="O4400" s="461"/>
    </row>
    <row r="4401" s="419" customFormat="1" customHeight="1" spans="1:15">
      <c r="A4401" s="443" t="s">
        <v>9484</v>
      </c>
      <c r="B4401" s="444" t="s">
        <v>9485</v>
      </c>
      <c r="C4401" s="445"/>
      <c r="D4401" s="446" t="s">
        <v>2985</v>
      </c>
      <c r="E4401" s="446" t="s">
        <v>168</v>
      </c>
      <c r="F4401" s="446" t="s">
        <v>671</v>
      </c>
      <c r="G4401" s="447">
        <v>3</v>
      </c>
      <c r="H4401" s="448">
        <v>2112.07</v>
      </c>
      <c r="I4401" s="447">
        <v>6336.21</v>
      </c>
      <c r="J4401" s="460">
        <v>3</v>
      </c>
      <c r="K4401" s="448">
        <v>245.85</v>
      </c>
      <c r="L4401" s="448">
        <v>737.55</v>
      </c>
      <c r="M4401" s="448">
        <f t="shared" si="136"/>
        <v>-5598.66</v>
      </c>
      <c r="N4401" s="448">
        <f t="shared" si="137"/>
        <v>-88.36</v>
      </c>
      <c r="O4401" s="461"/>
    </row>
    <row r="4402" s="419" customFormat="1" customHeight="1" spans="1:15">
      <c r="A4402" s="443" t="s">
        <v>9486</v>
      </c>
      <c r="B4402" s="444" t="s">
        <v>9487</v>
      </c>
      <c r="C4402" s="445"/>
      <c r="D4402" s="446" t="s">
        <v>2985</v>
      </c>
      <c r="E4402" s="446" t="s">
        <v>168</v>
      </c>
      <c r="F4402" s="446" t="s">
        <v>671</v>
      </c>
      <c r="G4402" s="447">
        <v>1</v>
      </c>
      <c r="H4402" s="448">
        <v>2025.86</v>
      </c>
      <c r="I4402" s="447">
        <v>2025.86</v>
      </c>
      <c r="J4402" s="460">
        <v>1</v>
      </c>
      <c r="K4402" s="448">
        <v>235.81</v>
      </c>
      <c r="L4402" s="448">
        <v>235.81</v>
      </c>
      <c r="M4402" s="448">
        <f t="shared" si="136"/>
        <v>-1790.05</v>
      </c>
      <c r="N4402" s="448">
        <f t="shared" si="137"/>
        <v>-88.36</v>
      </c>
      <c r="O4402" s="461"/>
    </row>
    <row r="4403" s="419" customFormat="1" customHeight="1" spans="1:15">
      <c r="A4403" s="443" t="s">
        <v>9488</v>
      </c>
      <c r="B4403" s="444" t="s">
        <v>9489</v>
      </c>
      <c r="C4403" s="445"/>
      <c r="D4403" s="446" t="s">
        <v>679</v>
      </c>
      <c r="E4403" s="446" t="s">
        <v>168</v>
      </c>
      <c r="F4403" s="446" t="s">
        <v>671</v>
      </c>
      <c r="G4403" s="447">
        <v>1</v>
      </c>
      <c r="H4403" s="448">
        <v>560.34</v>
      </c>
      <c r="I4403" s="447">
        <v>560.34</v>
      </c>
      <c r="J4403" s="460">
        <v>1</v>
      </c>
      <c r="K4403" s="448">
        <v>65.22</v>
      </c>
      <c r="L4403" s="448">
        <v>65.22</v>
      </c>
      <c r="M4403" s="448">
        <f t="shared" si="136"/>
        <v>-495.12</v>
      </c>
      <c r="N4403" s="448">
        <f t="shared" si="137"/>
        <v>-88.36</v>
      </c>
      <c r="O4403" s="461"/>
    </row>
    <row r="4404" s="419" customFormat="1" customHeight="1" spans="1:15">
      <c r="A4404" s="443" t="s">
        <v>9490</v>
      </c>
      <c r="B4404" s="444" t="s">
        <v>9491</v>
      </c>
      <c r="C4404" s="445"/>
      <c r="D4404" s="446" t="s">
        <v>2985</v>
      </c>
      <c r="E4404" s="446" t="s">
        <v>168</v>
      </c>
      <c r="F4404" s="446" t="s">
        <v>671</v>
      </c>
      <c r="G4404" s="447">
        <v>1</v>
      </c>
      <c r="H4404" s="448">
        <v>582</v>
      </c>
      <c r="I4404" s="447">
        <v>582</v>
      </c>
      <c r="J4404" s="460">
        <v>1</v>
      </c>
      <c r="K4404" s="448">
        <v>33.87</v>
      </c>
      <c r="L4404" s="448">
        <v>33.87</v>
      </c>
      <c r="M4404" s="448">
        <f t="shared" si="136"/>
        <v>-548.13</v>
      </c>
      <c r="N4404" s="448">
        <f t="shared" si="137"/>
        <v>-94.18</v>
      </c>
      <c r="O4404" s="461"/>
    </row>
    <row r="4405" s="419" customFormat="1" customHeight="1" spans="1:15">
      <c r="A4405" s="443" t="s">
        <v>9492</v>
      </c>
      <c r="B4405" s="444" t="s">
        <v>9493</v>
      </c>
      <c r="C4405" s="445"/>
      <c r="D4405" s="446" t="s">
        <v>2985</v>
      </c>
      <c r="E4405" s="446" t="s">
        <v>168</v>
      </c>
      <c r="F4405" s="446" t="s">
        <v>671</v>
      </c>
      <c r="G4405" s="447">
        <v>1</v>
      </c>
      <c r="H4405" s="448">
        <v>8381</v>
      </c>
      <c r="I4405" s="447">
        <v>8381</v>
      </c>
      <c r="J4405" s="460">
        <v>1</v>
      </c>
      <c r="K4405" s="448">
        <v>975.55</v>
      </c>
      <c r="L4405" s="448">
        <v>975.55</v>
      </c>
      <c r="M4405" s="448">
        <f t="shared" si="136"/>
        <v>-7405.45</v>
      </c>
      <c r="N4405" s="448">
        <f t="shared" si="137"/>
        <v>-88.36</v>
      </c>
      <c r="O4405" s="461"/>
    </row>
    <row r="4406" s="419" customFormat="1" customHeight="1" spans="1:15">
      <c r="A4406" s="443" t="s">
        <v>9494</v>
      </c>
      <c r="B4406" s="444" t="s">
        <v>9495</v>
      </c>
      <c r="C4406" s="445"/>
      <c r="D4406" s="446" t="s">
        <v>2985</v>
      </c>
      <c r="E4406" s="446" t="s">
        <v>168</v>
      </c>
      <c r="F4406" s="446" t="s">
        <v>671</v>
      </c>
      <c r="G4406" s="447">
        <v>8</v>
      </c>
      <c r="H4406" s="448">
        <v>75</v>
      </c>
      <c r="I4406" s="447">
        <v>600</v>
      </c>
      <c r="J4406" s="460">
        <v>8</v>
      </c>
      <c r="K4406" s="448">
        <v>8.73</v>
      </c>
      <c r="L4406" s="448">
        <v>69.84</v>
      </c>
      <c r="M4406" s="448">
        <f t="shared" si="136"/>
        <v>-530.16</v>
      </c>
      <c r="N4406" s="448">
        <f t="shared" si="137"/>
        <v>-88.36</v>
      </c>
      <c r="O4406" s="461"/>
    </row>
    <row r="4407" s="419" customFormat="1" customHeight="1" spans="1:15">
      <c r="A4407" s="443" t="s">
        <v>9496</v>
      </c>
      <c r="B4407" s="444" t="s">
        <v>9497</v>
      </c>
      <c r="C4407" s="445"/>
      <c r="D4407" s="446" t="s">
        <v>2985</v>
      </c>
      <c r="E4407" s="446" t="s">
        <v>168</v>
      </c>
      <c r="F4407" s="446" t="s">
        <v>671</v>
      </c>
      <c r="G4407" s="447">
        <v>1</v>
      </c>
      <c r="H4407" s="448">
        <v>196</v>
      </c>
      <c r="I4407" s="447">
        <v>196</v>
      </c>
      <c r="J4407" s="460">
        <v>1</v>
      </c>
      <c r="K4407" s="448">
        <v>11.41</v>
      </c>
      <c r="L4407" s="448">
        <v>11.41</v>
      </c>
      <c r="M4407" s="448">
        <f t="shared" si="136"/>
        <v>-184.59</v>
      </c>
      <c r="N4407" s="448">
        <f t="shared" si="137"/>
        <v>-94.18</v>
      </c>
      <c r="O4407" s="461"/>
    </row>
    <row r="4408" s="419" customFormat="1" customHeight="1" spans="1:15">
      <c r="A4408" s="443" t="s">
        <v>9498</v>
      </c>
      <c r="B4408" s="444" t="s">
        <v>9499</v>
      </c>
      <c r="C4408" s="445"/>
      <c r="D4408" s="446" t="s">
        <v>2985</v>
      </c>
      <c r="E4408" s="446" t="s">
        <v>168</v>
      </c>
      <c r="F4408" s="446" t="s">
        <v>671</v>
      </c>
      <c r="G4408" s="447">
        <v>1</v>
      </c>
      <c r="H4408" s="448">
        <v>671</v>
      </c>
      <c r="I4408" s="447">
        <v>671</v>
      </c>
      <c r="J4408" s="460">
        <v>1</v>
      </c>
      <c r="K4408" s="448">
        <v>39.05</v>
      </c>
      <c r="L4408" s="448">
        <v>39.05</v>
      </c>
      <c r="M4408" s="448">
        <f t="shared" si="136"/>
        <v>-631.95</v>
      </c>
      <c r="N4408" s="448">
        <f t="shared" si="137"/>
        <v>-94.18</v>
      </c>
      <c r="O4408" s="461"/>
    </row>
    <row r="4409" s="419" customFormat="1" customHeight="1" spans="1:15">
      <c r="A4409" s="443" t="s">
        <v>9500</v>
      </c>
      <c r="B4409" s="444" t="s">
        <v>9501</v>
      </c>
      <c r="C4409" s="445"/>
      <c r="D4409" s="446" t="s">
        <v>679</v>
      </c>
      <c r="E4409" s="446" t="s">
        <v>168</v>
      </c>
      <c r="F4409" s="446" t="s">
        <v>671</v>
      </c>
      <c r="G4409" s="447">
        <v>3</v>
      </c>
      <c r="H4409" s="448">
        <v>753.98</v>
      </c>
      <c r="I4409" s="447">
        <v>2261.95</v>
      </c>
      <c r="J4409" s="460">
        <v>3</v>
      </c>
      <c r="K4409" s="448">
        <v>43.88</v>
      </c>
      <c r="L4409" s="448">
        <v>131.64</v>
      </c>
      <c r="M4409" s="448">
        <f t="shared" si="136"/>
        <v>-2130.31</v>
      </c>
      <c r="N4409" s="448">
        <f t="shared" si="137"/>
        <v>-94.18</v>
      </c>
      <c r="O4409" s="461"/>
    </row>
    <row r="4410" s="419" customFormat="1" customHeight="1" spans="1:15">
      <c r="A4410" s="443" t="s">
        <v>9502</v>
      </c>
      <c r="B4410" s="444" t="s">
        <v>9503</v>
      </c>
      <c r="C4410" s="445"/>
      <c r="D4410" s="446" t="s">
        <v>2985</v>
      </c>
      <c r="E4410" s="446" t="s">
        <v>168</v>
      </c>
      <c r="F4410" s="446" t="s">
        <v>671</v>
      </c>
      <c r="G4410" s="447">
        <v>1</v>
      </c>
      <c r="H4410" s="448">
        <v>16970</v>
      </c>
      <c r="I4410" s="447">
        <v>16970</v>
      </c>
      <c r="J4410" s="460">
        <v>1</v>
      </c>
      <c r="K4410" s="448">
        <v>1975.31</v>
      </c>
      <c r="L4410" s="448">
        <v>1975.31</v>
      </c>
      <c r="M4410" s="448">
        <f t="shared" si="136"/>
        <v>-14994.69</v>
      </c>
      <c r="N4410" s="448">
        <f t="shared" si="137"/>
        <v>-88.36</v>
      </c>
      <c r="O4410" s="461"/>
    </row>
    <row r="4411" s="419" customFormat="1" customHeight="1" spans="1:15">
      <c r="A4411" s="443" t="s">
        <v>9504</v>
      </c>
      <c r="B4411" s="444" t="s">
        <v>9505</v>
      </c>
      <c r="C4411" s="445"/>
      <c r="D4411" s="446" t="s">
        <v>2985</v>
      </c>
      <c r="E4411" s="446" t="s">
        <v>168</v>
      </c>
      <c r="F4411" s="446" t="s">
        <v>671</v>
      </c>
      <c r="G4411" s="447">
        <v>1</v>
      </c>
      <c r="H4411" s="448">
        <v>3118.13</v>
      </c>
      <c r="I4411" s="447">
        <v>3118.13</v>
      </c>
      <c r="J4411" s="460">
        <v>1</v>
      </c>
      <c r="K4411" s="448">
        <v>362.95</v>
      </c>
      <c r="L4411" s="448">
        <v>362.95</v>
      </c>
      <c r="M4411" s="448">
        <f t="shared" si="136"/>
        <v>-2755.18</v>
      </c>
      <c r="N4411" s="448">
        <f t="shared" si="137"/>
        <v>-88.36</v>
      </c>
      <c r="O4411" s="461"/>
    </row>
    <row r="4412" s="419" customFormat="1" customHeight="1" spans="1:15">
      <c r="A4412" s="443" t="s">
        <v>9506</v>
      </c>
      <c r="B4412" s="444" t="s">
        <v>9507</v>
      </c>
      <c r="C4412" s="445"/>
      <c r="D4412" s="446" t="s">
        <v>2985</v>
      </c>
      <c r="E4412" s="446" t="s">
        <v>168</v>
      </c>
      <c r="F4412" s="446" t="s">
        <v>671</v>
      </c>
      <c r="G4412" s="447">
        <v>3</v>
      </c>
      <c r="H4412" s="448">
        <v>127.09</v>
      </c>
      <c r="I4412" s="447">
        <v>381.27</v>
      </c>
      <c r="J4412" s="460">
        <v>3</v>
      </c>
      <c r="K4412" s="448">
        <v>14.79</v>
      </c>
      <c r="L4412" s="448">
        <v>44.37</v>
      </c>
      <c r="M4412" s="448">
        <f t="shared" si="136"/>
        <v>-336.9</v>
      </c>
      <c r="N4412" s="448">
        <f t="shared" si="137"/>
        <v>-88.36</v>
      </c>
      <c r="O4412" s="461"/>
    </row>
    <row r="4413" s="419" customFormat="1" customHeight="1" spans="1:15">
      <c r="A4413" s="443" t="s">
        <v>9508</v>
      </c>
      <c r="B4413" s="444" t="s">
        <v>9509</v>
      </c>
      <c r="C4413" s="445"/>
      <c r="D4413" s="446" t="s">
        <v>703</v>
      </c>
      <c r="E4413" s="446" t="s">
        <v>168</v>
      </c>
      <c r="F4413" s="446" t="s">
        <v>671</v>
      </c>
      <c r="G4413" s="447">
        <v>2</v>
      </c>
      <c r="H4413" s="448">
        <v>973.45</v>
      </c>
      <c r="I4413" s="447">
        <v>1946.9</v>
      </c>
      <c r="J4413" s="460">
        <v>2</v>
      </c>
      <c r="K4413" s="448">
        <v>113.31</v>
      </c>
      <c r="L4413" s="448">
        <v>226.62</v>
      </c>
      <c r="M4413" s="448">
        <f t="shared" si="136"/>
        <v>-1720.28</v>
      </c>
      <c r="N4413" s="448">
        <f t="shared" si="137"/>
        <v>-88.36</v>
      </c>
      <c r="O4413" s="461"/>
    </row>
    <row r="4414" s="419" customFormat="1" customHeight="1" spans="1:15">
      <c r="A4414" s="443" t="s">
        <v>9510</v>
      </c>
      <c r="B4414" s="444" t="s">
        <v>9511</v>
      </c>
      <c r="C4414" s="445"/>
      <c r="D4414" s="446" t="s">
        <v>703</v>
      </c>
      <c r="E4414" s="446" t="s">
        <v>168</v>
      </c>
      <c r="F4414" s="446" t="s">
        <v>671</v>
      </c>
      <c r="G4414" s="447">
        <v>1</v>
      </c>
      <c r="H4414" s="448">
        <v>3175.22</v>
      </c>
      <c r="I4414" s="447">
        <v>3175.22</v>
      </c>
      <c r="J4414" s="460">
        <v>1</v>
      </c>
      <c r="K4414" s="448">
        <v>369.6</v>
      </c>
      <c r="L4414" s="448">
        <v>369.6</v>
      </c>
      <c r="M4414" s="448">
        <f t="shared" si="136"/>
        <v>-2805.62</v>
      </c>
      <c r="N4414" s="448">
        <f t="shared" si="137"/>
        <v>-88.36</v>
      </c>
      <c r="O4414" s="461"/>
    </row>
    <row r="4415" s="419" customFormat="1" customHeight="1" spans="1:15">
      <c r="A4415" s="443" t="s">
        <v>9512</v>
      </c>
      <c r="B4415" s="444" t="s">
        <v>9513</v>
      </c>
      <c r="C4415" s="445"/>
      <c r="D4415" s="446" t="s">
        <v>703</v>
      </c>
      <c r="E4415" s="446" t="s">
        <v>168</v>
      </c>
      <c r="F4415" s="446" t="s">
        <v>671</v>
      </c>
      <c r="G4415" s="447">
        <v>50</v>
      </c>
      <c r="H4415" s="448">
        <v>15.04</v>
      </c>
      <c r="I4415" s="447">
        <v>752.21</v>
      </c>
      <c r="J4415" s="460">
        <v>50</v>
      </c>
      <c r="K4415" s="448">
        <v>1.75</v>
      </c>
      <c r="L4415" s="448">
        <v>87.5</v>
      </c>
      <c r="M4415" s="448">
        <f t="shared" si="136"/>
        <v>-664.71</v>
      </c>
      <c r="N4415" s="448">
        <f t="shared" si="137"/>
        <v>-88.37</v>
      </c>
      <c r="O4415" s="461"/>
    </row>
    <row r="4416" s="419" customFormat="1" customHeight="1" spans="1:15">
      <c r="A4416" s="443" t="s">
        <v>9514</v>
      </c>
      <c r="B4416" s="444" t="s">
        <v>9515</v>
      </c>
      <c r="C4416" s="445"/>
      <c r="D4416" s="446" t="s">
        <v>703</v>
      </c>
      <c r="E4416" s="446" t="s">
        <v>168</v>
      </c>
      <c r="F4416" s="446" t="s">
        <v>671</v>
      </c>
      <c r="G4416" s="447">
        <v>2</v>
      </c>
      <c r="H4416" s="448">
        <v>1991.15</v>
      </c>
      <c r="I4416" s="447">
        <v>3982.3</v>
      </c>
      <c r="J4416" s="460">
        <v>2</v>
      </c>
      <c r="K4416" s="448">
        <v>231.77</v>
      </c>
      <c r="L4416" s="448">
        <v>463.54</v>
      </c>
      <c r="M4416" s="448">
        <f t="shared" si="136"/>
        <v>-3518.76</v>
      </c>
      <c r="N4416" s="448">
        <f t="shared" si="137"/>
        <v>-88.36</v>
      </c>
      <c r="O4416" s="461"/>
    </row>
    <row r="4417" s="419" customFormat="1" customHeight="1" spans="1:15">
      <c r="A4417" s="443" t="s">
        <v>9516</v>
      </c>
      <c r="B4417" s="444" t="s">
        <v>9517</v>
      </c>
      <c r="C4417" s="445"/>
      <c r="D4417" s="446" t="s">
        <v>2985</v>
      </c>
      <c r="E4417" s="446" t="s">
        <v>667</v>
      </c>
      <c r="F4417" s="446" t="s">
        <v>671</v>
      </c>
      <c r="G4417" s="447">
        <v>2</v>
      </c>
      <c r="H4417" s="448">
        <v>6500</v>
      </c>
      <c r="I4417" s="447">
        <v>13000</v>
      </c>
      <c r="J4417" s="460">
        <v>2</v>
      </c>
      <c r="K4417" s="448">
        <v>2275</v>
      </c>
      <c r="L4417" s="448">
        <v>4550</v>
      </c>
      <c r="M4417" s="448">
        <f t="shared" si="136"/>
        <v>-8450</v>
      </c>
      <c r="N4417" s="448">
        <f t="shared" si="137"/>
        <v>-65</v>
      </c>
      <c r="O4417" s="461"/>
    </row>
    <row r="4418" s="419" customFormat="1" customHeight="1" spans="1:15">
      <c r="A4418" s="443" t="s">
        <v>9518</v>
      </c>
      <c r="B4418" s="444" t="s">
        <v>9519</v>
      </c>
      <c r="C4418" s="445"/>
      <c r="D4418" s="446" t="s">
        <v>2985</v>
      </c>
      <c r="E4418" s="446" t="s">
        <v>667</v>
      </c>
      <c r="F4418" s="446" t="s">
        <v>671</v>
      </c>
      <c r="G4418" s="447">
        <v>2</v>
      </c>
      <c r="H4418" s="448">
        <v>2430</v>
      </c>
      <c r="I4418" s="447">
        <v>4860</v>
      </c>
      <c r="J4418" s="460">
        <v>2</v>
      </c>
      <c r="K4418" s="448">
        <v>850.5</v>
      </c>
      <c r="L4418" s="448">
        <v>1701</v>
      </c>
      <c r="M4418" s="448">
        <f t="shared" si="136"/>
        <v>-3159</v>
      </c>
      <c r="N4418" s="448">
        <f t="shared" si="137"/>
        <v>-65</v>
      </c>
      <c r="O4418" s="461"/>
    </row>
    <row r="4419" s="419" customFormat="1" customHeight="1" spans="1:15">
      <c r="A4419" s="443" t="s">
        <v>9520</v>
      </c>
      <c r="B4419" s="444" t="s">
        <v>9521</v>
      </c>
      <c r="C4419" s="445"/>
      <c r="D4419" s="446" t="s">
        <v>2985</v>
      </c>
      <c r="E4419" s="446" t="s">
        <v>667</v>
      </c>
      <c r="F4419" s="446" t="s">
        <v>671</v>
      </c>
      <c r="G4419" s="447">
        <v>1</v>
      </c>
      <c r="H4419" s="448">
        <v>550</v>
      </c>
      <c r="I4419" s="447">
        <v>550</v>
      </c>
      <c r="J4419" s="460">
        <v>1</v>
      </c>
      <c r="K4419" s="448">
        <v>192.5</v>
      </c>
      <c r="L4419" s="448">
        <v>192.5</v>
      </c>
      <c r="M4419" s="448">
        <f t="shared" si="136"/>
        <v>-357.5</v>
      </c>
      <c r="N4419" s="448">
        <f t="shared" si="137"/>
        <v>-65</v>
      </c>
      <c r="O4419" s="461"/>
    </row>
    <row r="4420" s="419" customFormat="1" customHeight="1" spans="1:15">
      <c r="A4420" s="443" t="s">
        <v>9522</v>
      </c>
      <c r="B4420" s="444" t="s">
        <v>9523</v>
      </c>
      <c r="C4420" s="445"/>
      <c r="D4420" s="446" t="s">
        <v>2985</v>
      </c>
      <c r="E4420" s="446" t="s">
        <v>667</v>
      </c>
      <c r="F4420" s="446" t="s">
        <v>671</v>
      </c>
      <c r="G4420" s="447">
        <v>1</v>
      </c>
      <c r="H4420" s="448">
        <v>830</v>
      </c>
      <c r="I4420" s="447">
        <v>830</v>
      </c>
      <c r="J4420" s="460">
        <v>1</v>
      </c>
      <c r="K4420" s="448">
        <v>290.5</v>
      </c>
      <c r="L4420" s="448">
        <v>290.5</v>
      </c>
      <c r="M4420" s="448">
        <f t="shared" si="136"/>
        <v>-539.5</v>
      </c>
      <c r="N4420" s="448">
        <f t="shared" si="137"/>
        <v>-65</v>
      </c>
      <c r="O4420" s="461"/>
    </row>
    <row r="4421" s="419" customFormat="1" customHeight="1" spans="1:15">
      <c r="A4421" s="443" t="s">
        <v>9524</v>
      </c>
      <c r="B4421" s="444" t="s">
        <v>9525</v>
      </c>
      <c r="C4421" s="445"/>
      <c r="D4421" s="446" t="s">
        <v>2985</v>
      </c>
      <c r="E4421" s="446" t="s">
        <v>667</v>
      </c>
      <c r="F4421" s="446" t="s">
        <v>671</v>
      </c>
      <c r="G4421" s="447">
        <v>1</v>
      </c>
      <c r="H4421" s="448">
        <v>132</v>
      </c>
      <c r="I4421" s="447">
        <v>132</v>
      </c>
      <c r="J4421" s="460">
        <v>1</v>
      </c>
      <c r="K4421" s="448">
        <v>46.2</v>
      </c>
      <c r="L4421" s="448">
        <v>46.2</v>
      </c>
      <c r="M4421" s="448">
        <f t="shared" si="136"/>
        <v>-85.8</v>
      </c>
      <c r="N4421" s="448">
        <f t="shared" si="137"/>
        <v>-65</v>
      </c>
      <c r="O4421" s="461"/>
    </row>
    <row r="4422" s="419" customFormat="1" customHeight="1" spans="1:15">
      <c r="A4422" s="443" t="s">
        <v>9526</v>
      </c>
      <c r="B4422" s="444" t="s">
        <v>9527</v>
      </c>
      <c r="C4422" s="445"/>
      <c r="D4422" s="446" t="s">
        <v>2985</v>
      </c>
      <c r="E4422" s="446" t="s">
        <v>667</v>
      </c>
      <c r="F4422" s="446" t="s">
        <v>671</v>
      </c>
      <c r="G4422" s="447">
        <v>18</v>
      </c>
      <c r="H4422" s="448">
        <v>420</v>
      </c>
      <c r="I4422" s="447">
        <v>7560</v>
      </c>
      <c r="J4422" s="460">
        <v>18</v>
      </c>
      <c r="K4422" s="448">
        <v>147</v>
      </c>
      <c r="L4422" s="448">
        <v>2646</v>
      </c>
      <c r="M4422" s="448">
        <f t="shared" si="136"/>
        <v>-4914</v>
      </c>
      <c r="N4422" s="448">
        <f t="shared" si="137"/>
        <v>-65</v>
      </c>
      <c r="O4422" s="461"/>
    </row>
    <row r="4423" s="419" customFormat="1" customHeight="1" spans="1:15">
      <c r="A4423" s="443" t="s">
        <v>9528</v>
      </c>
      <c r="B4423" s="444" t="s">
        <v>9529</v>
      </c>
      <c r="C4423" s="445"/>
      <c r="D4423" s="446" t="s">
        <v>698</v>
      </c>
      <c r="E4423" s="446" t="s">
        <v>667</v>
      </c>
      <c r="F4423" s="446" t="s">
        <v>671</v>
      </c>
      <c r="G4423" s="447">
        <v>1</v>
      </c>
      <c r="H4423" s="448">
        <v>6061.94</v>
      </c>
      <c r="I4423" s="447">
        <v>6061.94</v>
      </c>
      <c r="J4423" s="460">
        <v>1</v>
      </c>
      <c r="K4423" s="448">
        <v>2121.68</v>
      </c>
      <c r="L4423" s="448">
        <v>2121.68</v>
      </c>
      <c r="M4423" s="448">
        <f t="shared" si="136"/>
        <v>-3940.26</v>
      </c>
      <c r="N4423" s="448">
        <f t="shared" si="137"/>
        <v>-65</v>
      </c>
      <c r="O4423" s="461"/>
    </row>
    <row r="4424" s="419" customFormat="1" customHeight="1" spans="1:15">
      <c r="A4424" s="443" t="s">
        <v>9530</v>
      </c>
      <c r="B4424" s="444" t="s">
        <v>9531</v>
      </c>
      <c r="C4424" s="445"/>
      <c r="D4424" s="446" t="s">
        <v>698</v>
      </c>
      <c r="E4424" s="446" t="s">
        <v>667</v>
      </c>
      <c r="F4424" s="446" t="s">
        <v>671</v>
      </c>
      <c r="G4424" s="447">
        <v>1</v>
      </c>
      <c r="H4424" s="448">
        <v>2654.87</v>
      </c>
      <c r="I4424" s="447">
        <v>2654.87</v>
      </c>
      <c r="J4424" s="460">
        <v>1</v>
      </c>
      <c r="K4424" s="448">
        <v>929.2</v>
      </c>
      <c r="L4424" s="448">
        <v>929.2</v>
      </c>
      <c r="M4424" s="448">
        <f t="shared" ref="M4424:M4487" si="138">L4424-I4424</f>
        <v>-1725.67</v>
      </c>
      <c r="N4424" s="448">
        <f t="shared" ref="N4424:N4487" si="139">IF(I4424=0,0,ROUND(M4424/I4424*100,2))</f>
        <v>-65</v>
      </c>
      <c r="O4424" s="461"/>
    </row>
    <row r="4425" s="419" customFormat="1" customHeight="1" spans="1:15">
      <c r="A4425" s="443" t="s">
        <v>9532</v>
      </c>
      <c r="B4425" s="444" t="s">
        <v>9533</v>
      </c>
      <c r="C4425" s="445"/>
      <c r="D4425" s="446" t="s">
        <v>703</v>
      </c>
      <c r="E4425" s="446" t="s">
        <v>667</v>
      </c>
      <c r="F4425" s="446" t="s">
        <v>671</v>
      </c>
      <c r="G4425" s="447">
        <v>2</v>
      </c>
      <c r="H4425" s="448">
        <v>1017.7</v>
      </c>
      <c r="I4425" s="447">
        <v>2035.4</v>
      </c>
      <c r="J4425" s="460">
        <v>2</v>
      </c>
      <c r="K4425" s="448">
        <v>356.2</v>
      </c>
      <c r="L4425" s="448">
        <v>712.4</v>
      </c>
      <c r="M4425" s="448">
        <f t="shared" si="138"/>
        <v>-1323</v>
      </c>
      <c r="N4425" s="448">
        <f t="shared" si="139"/>
        <v>-65</v>
      </c>
      <c r="O4425" s="461"/>
    </row>
    <row r="4426" s="419" customFormat="1" customHeight="1" spans="1:15">
      <c r="A4426" s="443" t="s">
        <v>9534</v>
      </c>
      <c r="B4426" s="444" t="s">
        <v>9535</v>
      </c>
      <c r="C4426" s="445"/>
      <c r="D4426" s="446" t="s">
        <v>679</v>
      </c>
      <c r="E4426" s="446" t="s">
        <v>667</v>
      </c>
      <c r="F4426" s="446" t="s">
        <v>671</v>
      </c>
      <c r="G4426" s="447">
        <v>3</v>
      </c>
      <c r="H4426" s="448">
        <v>761.06</v>
      </c>
      <c r="I4426" s="447">
        <v>2283.19</v>
      </c>
      <c r="J4426" s="460">
        <v>3</v>
      </c>
      <c r="K4426" s="448">
        <v>266.37</v>
      </c>
      <c r="L4426" s="448">
        <v>799.11</v>
      </c>
      <c r="M4426" s="448">
        <f t="shared" si="138"/>
        <v>-1484.08</v>
      </c>
      <c r="N4426" s="448">
        <f t="shared" si="139"/>
        <v>-65</v>
      </c>
      <c r="O4426" s="461"/>
    </row>
    <row r="4427" s="419" customFormat="1" customHeight="1" spans="1:15">
      <c r="A4427" s="443" t="s">
        <v>9536</v>
      </c>
      <c r="B4427" s="444" t="s">
        <v>9537</v>
      </c>
      <c r="C4427" s="445"/>
      <c r="D4427" s="446" t="s">
        <v>679</v>
      </c>
      <c r="E4427" s="446" t="s">
        <v>667</v>
      </c>
      <c r="F4427" s="446" t="s">
        <v>671</v>
      </c>
      <c r="G4427" s="447">
        <v>3</v>
      </c>
      <c r="H4427" s="448">
        <v>955.75</v>
      </c>
      <c r="I4427" s="447">
        <v>2867.26</v>
      </c>
      <c r="J4427" s="460">
        <v>3</v>
      </c>
      <c r="K4427" s="448">
        <v>334.51</v>
      </c>
      <c r="L4427" s="448">
        <v>1003.53</v>
      </c>
      <c r="M4427" s="448">
        <f t="shared" si="138"/>
        <v>-1863.73</v>
      </c>
      <c r="N4427" s="448">
        <f t="shared" si="139"/>
        <v>-65</v>
      </c>
      <c r="O4427" s="461"/>
    </row>
    <row r="4428" s="419" customFormat="1" customHeight="1" spans="1:15">
      <c r="A4428" s="443" t="s">
        <v>9538</v>
      </c>
      <c r="B4428" s="444" t="s">
        <v>9539</v>
      </c>
      <c r="C4428" s="445"/>
      <c r="D4428" s="446" t="s">
        <v>677</v>
      </c>
      <c r="E4428" s="446" t="s">
        <v>667</v>
      </c>
      <c r="F4428" s="446" t="s">
        <v>671</v>
      </c>
      <c r="G4428" s="447">
        <v>11</v>
      </c>
      <c r="H4428" s="448">
        <v>6.19</v>
      </c>
      <c r="I4428" s="447">
        <v>68.14</v>
      </c>
      <c r="J4428" s="460">
        <v>11</v>
      </c>
      <c r="K4428" s="448">
        <v>2.17</v>
      </c>
      <c r="L4428" s="448">
        <v>23.87</v>
      </c>
      <c r="M4428" s="448">
        <f t="shared" si="138"/>
        <v>-44.27</v>
      </c>
      <c r="N4428" s="448">
        <f t="shared" si="139"/>
        <v>-64.97</v>
      </c>
      <c r="O4428" s="461"/>
    </row>
    <row r="4429" s="419" customFormat="1" customHeight="1" spans="1:15">
      <c r="A4429" s="443" t="s">
        <v>9540</v>
      </c>
      <c r="B4429" s="444" t="s">
        <v>9541</v>
      </c>
      <c r="C4429" s="445"/>
      <c r="D4429" s="446" t="s">
        <v>2985</v>
      </c>
      <c r="E4429" s="446" t="s">
        <v>667</v>
      </c>
      <c r="F4429" s="446" t="s">
        <v>671</v>
      </c>
      <c r="G4429" s="447">
        <v>2</v>
      </c>
      <c r="H4429" s="448">
        <v>353.98</v>
      </c>
      <c r="I4429" s="447">
        <v>707.96</v>
      </c>
      <c r="J4429" s="460">
        <v>2</v>
      </c>
      <c r="K4429" s="448">
        <v>123.89</v>
      </c>
      <c r="L4429" s="448">
        <v>247.78</v>
      </c>
      <c r="M4429" s="448">
        <f t="shared" si="138"/>
        <v>-460.18</v>
      </c>
      <c r="N4429" s="448">
        <f t="shared" si="139"/>
        <v>-65</v>
      </c>
      <c r="O4429" s="461"/>
    </row>
    <row r="4430" s="419" customFormat="1" customHeight="1" spans="1:15">
      <c r="A4430" s="443" t="s">
        <v>9542</v>
      </c>
      <c r="B4430" s="444" t="s">
        <v>9543</v>
      </c>
      <c r="C4430" s="445"/>
      <c r="D4430" s="446" t="s">
        <v>2985</v>
      </c>
      <c r="E4430" s="446" t="s">
        <v>667</v>
      </c>
      <c r="F4430" s="446" t="s">
        <v>671</v>
      </c>
      <c r="G4430" s="447">
        <v>2</v>
      </c>
      <c r="H4430" s="448">
        <v>524.78</v>
      </c>
      <c r="I4430" s="447">
        <v>1049.56</v>
      </c>
      <c r="J4430" s="460">
        <v>2</v>
      </c>
      <c r="K4430" s="448">
        <v>183.67</v>
      </c>
      <c r="L4430" s="448">
        <v>367.34</v>
      </c>
      <c r="M4430" s="448">
        <f t="shared" si="138"/>
        <v>-682.22</v>
      </c>
      <c r="N4430" s="448">
        <f t="shared" si="139"/>
        <v>-65</v>
      </c>
      <c r="O4430" s="461"/>
    </row>
    <row r="4431" s="419" customFormat="1" customHeight="1" spans="1:15">
      <c r="A4431" s="443" t="s">
        <v>9544</v>
      </c>
      <c r="B4431" s="444" t="s">
        <v>9545</v>
      </c>
      <c r="C4431" s="445"/>
      <c r="D4431" s="446" t="s">
        <v>2985</v>
      </c>
      <c r="E4431" s="446" t="s">
        <v>667</v>
      </c>
      <c r="F4431" s="446" t="s">
        <v>671</v>
      </c>
      <c r="G4431" s="447">
        <v>1</v>
      </c>
      <c r="H4431" s="448">
        <v>2822.12</v>
      </c>
      <c r="I4431" s="447">
        <v>2822.12</v>
      </c>
      <c r="J4431" s="460">
        <v>1</v>
      </c>
      <c r="K4431" s="448">
        <v>987.74</v>
      </c>
      <c r="L4431" s="448">
        <v>987.74</v>
      </c>
      <c r="M4431" s="448">
        <f t="shared" si="138"/>
        <v>-1834.38</v>
      </c>
      <c r="N4431" s="448">
        <f t="shared" si="139"/>
        <v>-65</v>
      </c>
      <c r="O4431" s="461"/>
    </row>
    <row r="4432" s="419" customFormat="1" customHeight="1" spans="1:15">
      <c r="A4432" s="443" t="s">
        <v>9546</v>
      </c>
      <c r="B4432" s="444" t="s">
        <v>9547</v>
      </c>
      <c r="C4432" s="445"/>
      <c r="D4432" s="446" t="s">
        <v>2985</v>
      </c>
      <c r="E4432" s="446" t="s">
        <v>667</v>
      </c>
      <c r="F4432" s="446" t="s">
        <v>671</v>
      </c>
      <c r="G4432" s="447">
        <v>2</v>
      </c>
      <c r="H4432" s="448">
        <v>233.63</v>
      </c>
      <c r="I4432" s="447">
        <v>467.26</v>
      </c>
      <c r="J4432" s="460">
        <v>2</v>
      </c>
      <c r="K4432" s="448">
        <v>81.77</v>
      </c>
      <c r="L4432" s="448">
        <v>163.54</v>
      </c>
      <c r="M4432" s="448">
        <f t="shared" si="138"/>
        <v>-303.72</v>
      </c>
      <c r="N4432" s="448">
        <f t="shared" si="139"/>
        <v>-65</v>
      </c>
      <c r="O4432" s="461"/>
    </row>
    <row r="4433" s="419" customFormat="1" customHeight="1" spans="1:15">
      <c r="A4433" s="443" t="s">
        <v>9548</v>
      </c>
      <c r="B4433" s="444" t="s">
        <v>9549</v>
      </c>
      <c r="C4433" s="445"/>
      <c r="D4433" s="446" t="s">
        <v>3122</v>
      </c>
      <c r="E4433" s="446" t="s">
        <v>667</v>
      </c>
      <c r="F4433" s="446" t="s">
        <v>671</v>
      </c>
      <c r="G4433" s="447">
        <v>918</v>
      </c>
      <c r="H4433" s="448">
        <v>1.77</v>
      </c>
      <c r="I4433" s="447">
        <v>1624.77</v>
      </c>
      <c r="J4433" s="460">
        <v>918</v>
      </c>
      <c r="K4433" s="448">
        <v>0.62</v>
      </c>
      <c r="L4433" s="448">
        <v>569.16</v>
      </c>
      <c r="M4433" s="448">
        <f t="shared" si="138"/>
        <v>-1055.61</v>
      </c>
      <c r="N4433" s="448">
        <f t="shared" si="139"/>
        <v>-64.97</v>
      </c>
      <c r="O4433" s="461"/>
    </row>
    <row r="4434" s="419" customFormat="1" customHeight="1" spans="1:15">
      <c r="A4434" s="443" t="s">
        <v>9550</v>
      </c>
      <c r="B4434" s="444" t="s">
        <v>9551</v>
      </c>
      <c r="C4434" s="445"/>
      <c r="D4434" s="446" t="s">
        <v>679</v>
      </c>
      <c r="E4434" s="446" t="s">
        <v>667</v>
      </c>
      <c r="F4434" s="446" t="s">
        <v>671</v>
      </c>
      <c r="G4434" s="447">
        <v>2</v>
      </c>
      <c r="H4434" s="448">
        <v>247.79</v>
      </c>
      <c r="I4434" s="447">
        <v>495.58</v>
      </c>
      <c r="J4434" s="460">
        <v>2</v>
      </c>
      <c r="K4434" s="448">
        <v>86.73</v>
      </c>
      <c r="L4434" s="448">
        <v>173.46</v>
      </c>
      <c r="M4434" s="448">
        <f t="shared" si="138"/>
        <v>-322.12</v>
      </c>
      <c r="N4434" s="448">
        <f t="shared" si="139"/>
        <v>-65</v>
      </c>
      <c r="O4434" s="461"/>
    </row>
    <row r="4435" s="419" customFormat="1" customHeight="1" spans="1:15">
      <c r="A4435" s="443" t="s">
        <v>9552</v>
      </c>
      <c r="B4435" s="444" t="s">
        <v>9553</v>
      </c>
      <c r="C4435" s="445"/>
      <c r="D4435" s="446" t="s">
        <v>703</v>
      </c>
      <c r="E4435" s="446" t="s">
        <v>667</v>
      </c>
      <c r="F4435" s="446" t="s">
        <v>671</v>
      </c>
      <c r="G4435" s="447">
        <v>3</v>
      </c>
      <c r="H4435" s="448">
        <v>48.67</v>
      </c>
      <c r="I4435" s="447">
        <v>146.02</v>
      </c>
      <c r="J4435" s="460">
        <v>3</v>
      </c>
      <c r="K4435" s="448">
        <v>17.03</v>
      </c>
      <c r="L4435" s="448">
        <v>51.09</v>
      </c>
      <c r="M4435" s="448">
        <f t="shared" si="138"/>
        <v>-94.93</v>
      </c>
      <c r="N4435" s="448">
        <f t="shared" si="139"/>
        <v>-65.01</v>
      </c>
      <c r="O4435" s="461"/>
    </row>
    <row r="4436" s="419" customFormat="1" customHeight="1" spans="1:15">
      <c r="A4436" s="443" t="s">
        <v>9554</v>
      </c>
      <c r="B4436" s="444" t="s">
        <v>9555</v>
      </c>
      <c r="C4436" s="445"/>
      <c r="D4436" s="446" t="s">
        <v>698</v>
      </c>
      <c r="E4436" s="446" t="s">
        <v>667</v>
      </c>
      <c r="F4436" s="446" t="s">
        <v>671</v>
      </c>
      <c r="G4436" s="447">
        <v>1</v>
      </c>
      <c r="H4436" s="448">
        <v>25398.23</v>
      </c>
      <c r="I4436" s="447">
        <v>25398.23</v>
      </c>
      <c r="J4436" s="460">
        <v>1</v>
      </c>
      <c r="K4436" s="448">
        <v>8889.38</v>
      </c>
      <c r="L4436" s="448">
        <v>8889.38</v>
      </c>
      <c r="M4436" s="448">
        <f t="shared" si="138"/>
        <v>-16508.85</v>
      </c>
      <c r="N4436" s="448">
        <f t="shared" si="139"/>
        <v>-65</v>
      </c>
      <c r="O4436" s="461"/>
    </row>
    <row r="4437" s="419" customFormat="1" customHeight="1" spans="1:15">
      <c r="A4437" s="443" t="s">
        <v>9556</v>
      </c>
      <c r="B4437" s="444" t="s">
        <v>9557</v>
      </c>
      <c r="C4437" s="445"/>
      <c r="D4437" s="446" t="s">
        <v>679</v>
      </c>
      <c r="E4437" s="446" t="s">
        <v>667</v>
      </c>
      <c r="F4437" s="446" t="s">
        <v>671</v>
      </c>
      <c r="G4437" s="447">
        <v>2</v>
      </c>
      <c r="H4437" s="448">
        <v>329.21</v>
      </c>
      <c r="I4437" s="447">
        <v>658.41</v>
      </c>
      <c r="J4437" s="460">
        <v>2</v>
      </c>
      <c r="K4437" s="448">
        <v>115.22</v>
      </c>
      <c r="L4437" s="448">
        <v>230.44</v>
      </c>
      <c r="M4437" s="448">
        <f t="shared" si="138"/>
        <v>-427.97</v>
      </c>
      <c r="N4437" s="448">
        <f t="shared" si="139"/>
        <v>-65</v>
      </c>
      <c r="O4437" s="461"/>
    </row>
    <row r="4438" s="419" customFormat="1" customHeight="1" spans="1:15">
      <c r="A4438" s="443" t="s">
        <v>9558</v>
      </c>
      <c r="B4438" s="444" t="s">
        <v>9559</v>
      </c>
      <c r="C4438" s="445"/>
      <c r="D4438" s="446" t="s">
        <v>679</v>
      </c>
      <c r="E4438" s="446" t="s">
        <v>667</v>
      </c>
      <c r="F4438" s="446" t="s">
        <v>671</v>
      </c>
      <c r="G4438" s="447">
        <v>2</v>
      </c>
      <c r="H4438" s="448">
        <v>245.14</v>
      </c>
      <c r="I4438" s="447">
        <v>490.27</v>
      </c>
      <c r="J4438" s="460">
        <v>2</v>
      </c>
      <c r="K4438" s="448">
        <v>85.8</v>
      </c>
      <c r="L4438" s="448">
        <v>171.6</v>
      </c>
      <c r="M4438" s="448">
        <f t="shared" si="138"/>
        <v>-318.67</v>
      </c>
      <c r="N4438" s="448">
        <f t="shared" si="139"/>
        <v>-65</v>
      </c>
      <c r="O4438" s="461"/>
    </row>
    <row r="4439" s="419" customFormat="1" customHeight="1" spans="1:15">
      <c r="A4439" s="443" t="s">
        <v>9560</v>
      </c>
      <c r="B4439" s="444" t="s">
        <v>9561</v>
      </c>
      <c r="C4439" s="445"/>
      <c r="D4439" s="446" t="s">
        <v>684</v>
      </c>
      <c r="E4439" s="446" t="s">
        <v>667</v>
      </c>
      <c r="F4439" s="446" t="s">
        <v>671</v>
      </c>
      <c r="G4439" s="447">
        <v>2</v>
      </c>
      <c r="H4439" s="448">
        <v>630.98</v>
      </c>
      <c r="I4439" s="447">
        <v>1261.95</v>
      </c>
      <c r="J4439" s="460">
        <v>2</v>
      </c>
      <c r="K4439" s="448">
        <v>220.84</v>
      </c>
      <c r="L4439" s="448">
        <v>441.68</v>
      </c>
      <c r="M4439" s="448">
        <f t="shared" si="138"/>
        <v>-820.27</v>
      </c>
      <c r="N4439" s="448">
        <f t="shared" si="139"/>
        <v>-65</v>
      </c>
      <c r="O4439" s="461"/>
    </row>
    <row r="4440" s="419" customFormat="1" customHeight="1" spans="1:15">
      <c r="A4440" s="443" t="s">
        <v>9562</v>
      </c>
      <c r="B4440" s="444" t="s">
        <v>9563</v>
      </c>
      <c r="C4440" s="445"/>
      <c r="D4440" s="446" t="s">
        <v>679</v>
      </c>
      <c r="E4440" s="446" t="s">
        <v>667</v>
      </c>
      <c r="F4440" s="446" t="s">
        <v>671</v>
      </c>
      <c r="G4440" s="447">
        <v>2</v>
      </c>
      <c r="H4440" s="448">
        <v>966.37</v>
      </c>
      <c r="I4440" s="447">
        <v>1932.74</v>
      </c>
      <c r="J4440" s="460">
        <v>2</v>
      </c>
      <c r="K4440" s="448">
        <v>338.23</v>
      </c>
      <c r="L4440" s="448">
        <v>676.46</v>
      </c>
      <c r="M4440" s="448">
        <f t="shared" si="138"/>
        <v>-1256.28</v>
      </c>
      <c r="N4440" s="448">
        <f t="shared" si="139"/>
        <v>-65</v>
      </c>
      <c r="O4440" s="461"/>
    </row>
    <row r="4441" s="419" customFormat="1" customHeight="1" spans="1:15">
      <c r="A4441" s="443" t="s">
        <v>9564</v>
      </c>
      <c r="B4441" s="444" t="s">
        <v>9565</v>
      </c>
      <c r="C4441" s="445"/>
      <c r="D4441" s="446" t="s">
        <v>679</v>
      </c>
      <c r="E4441" s="446" t="s">
        <v>667</v>
      </c>
      <c r="F4441" s="446" t="s">
        <v>671</v>
      </c>
      <c r="G4441" s="447">
        <v>2</v>
      </c>
      <c r="H4441" s="448">
        <v>1041.6</v>
      </c>
      <c r="I4441" s="447">
        <v>2083.19</v>
      </c>
      <c r="J4441" s="460">
        <v>2</v>
      </c>
      <c r="K4441" s="448">
        <v>364.56</v>
      </c>
      <c r="L4441" s="448">
        <v>729.12</v>
      </c>
      <c r="M4441" s="448">
        <f t="shared" si="138"/>
        <v>-1354.07</v>
      </c>
      <c r="N4441" s="448">
        <f t="shared" si="139"/>
        <v>-65</v>
      </c>
      <c r="O4441" s="461"/>
    </row>
    <row r="4442" s="419" customFormat="1" customHeight="1" spans="1:15">
      <c r="A4442" s="443" t="s">
        <v>9566</v>
      </c>
      <c r="B4442" s="444" t="s">
        <v>9567</v>
      </c>
      <c r="C4442" s="445"/>
      <c r="D4442" s="446" t="s">
        <v>679</v>
      </c>
      <c r="E4442" s="446" t="s">
        <v>667</v>
      </c>
      <c r="F4442" s="446" t="s">
        <v>671</v>
      </c>
      <c r="G4442" s="447">
        <v>3</v>
      </c>
      <c r="H4442" s="448">
        <v>2743.36</v>
      </c>
      <c r="I4442" s="447">
        <v>8230.09</v>
      </c>
      <c r="J4442" s="460">
        <v>3</v>
      </c>
      <c r="K4442" s="448">
        <v>960.18</v>
      </c>
      <c r="L4442" s="448">
        <v>2880.54</v>
      </c>
      <c r="M4442" s="448">
        <f t="shared" si="138"/>
        <v>-5349.55</v>
      </c>
      <c r="N4442" s="448">
        <f t="shared" si="139"/>
        <v>-65</v>
      </c>
      <c r="O4442" s="461"/>
    </row>
    <row r="4443" s="419" customFormat="1" customHeight="1" spans="1:15">
      <c r="A4443" s="443" t="s">
        <v>9568</v>
      </c>
      <c r="B4443" s="444" t="s">
        <v>9569</v>
      </c>
      <c r="C4443" s="445"/>
      <c r="D4443" s="446" t="s">
        <v>703</v>
      </c>
      <c r="E4443" s="446" t="s">
        <v>667</v>
      </c>
      <c r="F4443" s="446" t="s">
        <v>671</v>
      </c>
      <c r="G4443" s="447">
        <v>1</v>
      </c>
      <c r="H4443" s="448">
        <v>3849.56</v>
      </c>
      <c r="I4443" s="447">
        <v>3849.56</v>
      </c>
      <c r="J4443" s="460">
        <v>1</v>
      </c>
      <c r="K4443" s="448">
        <v>1347.35</v>
      </c>
      <c r="L4443" s="448">
        <v>1347.35</v>
      </c>
      <c r="M4443" s="448">
        <f t="shared" si="138"/>
        <v>-2502.21</v>
      </c>
      <c r="N4443" s="448">
        <f t="shared" si="139"/>
        <v>-65</v>
      </c>
      <c r="O4443" s="461"/>
    </row>
    <row r="4444" s="419" customFormat="1" customHeight="1" spans="1:15">
      <c r="A4444" s="443" t="s">
        <v>9570</v>
      </c>
      <c r="B4444" s="444" t="s">
        <v>9571</v>
      </c>
      <c r="C4444" s="445"/>
      <c r="D4444" s="446" t="s">
        <v>684</v>
      </c>
      <c r="E4444" s="446" t="s">
        <v>667</v>
      </c>
      <c r="F4444" s="446" t="s">
        <v>671</v>
      </c>
      <c r="G4444" s="447">
        <v>13</v>
      </c>
      <c r="H4444" s="448">
        <v>221.92</v>
      </c>
      <c r="I4444" s="447">
        <v>2884.96</v>
      </c>
      <c r="J4444" s="460">
        <v>13</v>
      </c>
      <c r="K4444" s="448">
        <v>77.67</v>
      </c>
      <c r="L4444" s="448">
        <v>1009.71</v>
      </c>
      <c r="M4444" s="448">
        <f t="shared" si="138"/>
        <v>-1875.25</v>
      </c>
      <c r="N4444" s="448">
        <f t="shared" si="139"/>
        <v>-65</v>
      </c>
      <c r="O4444" s="461"/>
    </row>
    <row r="4445" s="419" customFormat="1" customHeight="1" spans="1:15">
      <c r="A4445" s="443" t="s">
        <v>9572</v>
      </c>
      <c r="B4445" s="444" t="s">
        <v>9573</v>
      </c>
      <c r="C4445" s="445"/>
      <c r="D4445" s="446" t="s">
        <v>703</v>
      </c>
      <c r="E4445" s="446" t="s">
        <v>667</v>
      </c>
      <c r="F4445" s="446" t="s">
        <v>671</v>
      </c>
      <c r="G4445" s="447">
        <v>1</v>
      </c>
      <c r="H4445" s="448">
        <v>867.26</v>
      </c>
      <c r="I4445" s="447">
        <v>867.26</v>
      </c>
      <c r="J4445" s="460">
        <v>1</v>
      </c>
      <c r="K4445" s="448">
        <v>303.54</v>
      </c>
      <c r="L4445" s="448">
        <v>303.54</v>
      </c>
      <c r="M4445" s="448">
        <f t="shared" si="138"/>
        <v>-563.72</v>
      </c>
      <c r="N4445" s="448">
        <f t="shared" si="139"/>
        <v>-65</v>
      </c>
      <c r="O4445" s="461"/>
    </row>
    <row r="4446" s="419" customFormat="1" customHeight="1" spans="1:15">
      <c r="A4446" s="443" t="s">
        <v>9574</v>
      </c>
      <c r="B4446" s="444" t="s">
        <v>9575</v>
      </c>
      <c r="C4446" s="445"/>
      <c r="D4446" s="446" t="s">
        <v>703</v>
      </c>
      <c r="E4446" s="446" t="s">
        <v>667</v>
      </c>
      <c r="F4446" s="446" t="s">
        <v>671</v>
      </c>
      <c r="G4446" s="447">
        <v>6</v>
      </c>
      <c r="H4446" s="448">
        <v>725.66</v>
      </c>
      <c r="I4446" s="447">
        <v>4353.98</v>
      </c>
      <c r="J4446" s="460">
        <v>6</v>
      </c>
      <c r="K4446" s="448">
        <v>253.98</v>
      </c>
      <c r="L4446" s="448">
        <v>1523.88</v>
      </c>
      <c r="M4446" s="448">
        <f t="shared" si="138"/>
        <v>-2830.1</v>
      </c>
      <c r="N4446" s="448">
        <f t="shared" si="139"/>
        <v>-65</v>
      </c>
      <c r="O4446" s="461"/>
    </row>
    <row r="4447" s="419" customFormat="1" customHeight="1" spans="1:15">
      <c r="A4447" s="443" t="s">
        <v>9576</v>
      </c>
      <c r="B4447" s="444" t="s">
        <v>9577</v>
      </c>
      <c r="C4447" s="445"/>
      <c r="D4447" s="446" t="s">
        <v>679</v>
      </c>
      <c r="E4447" s="446" t="s">
        <v>667</v>
      </c>
      <c r="F4447" s="446" t="s">
        <v>671</v>
      </c>
      <c r="G4447" s="447">
        <v>1</v>
      </c>
      <c r="H4447" s="448">
        <v>194.69</v>
      </c>
      <c r="I4447" s="447">
        <v>194.69</v>
      </c>
      <c r="J4447" s="460">
        <v>1</v>
      </c>
      <c r="K4447" s="448">
        <v>68.14</v>
      </c>
      <c r="L4447" s="448">
        <v>68.14</v>
      </c>
      <c r="M4447" s="448">
        <f t="shared" si="138"/>
        <v>-126.55</v>
      </c>
      <c r="N4447" s="448">
        <f t="shared" si="139"/>
        <v>-65</v>
      </c>
      <c r="O4447" s="461"/>
    </row>
    <row r="4448" s="419" customFormat="1" customHeight="1" spans="1:15">
      <c r="A4448" s="443" t="s">
        <v>9578</v>
      </c>
      <c r="B4448" s="444" t="s">
        <v>9579</v>
      </c>
      <c r="C4448" s="445"/>
      <c r="D4448" s="446" t="s">
        <v>2985</v>
      </c>
      <c r="E4448" s="446" t="s">
        <v>667</v>
      </c>
      <c r="F4448" s="446" t="s">
        <v>671</v>
      </c>
      <c r="G4448" s="447">
        <v>1</v>
      </c>
      <c r="H4448" s="448">
        <v>1172.21</v>
      </c>
      <c r="I4448" s="447">
        <v>1172.21</v>
      </c>
      <c r="J4448" s="460">
        <v>1</v>
      </c>
      <c r="K4448" s="448">
        <v>410.27</v>
      </c>
      <c r="L4448" s="448">
        <v>410.27</v>
      </c>
      <c r="M4448" s="448">
        <f t="shared" si="138"/>
        <v>-761.94</v>
      </c>
      <c r="N4448" s="448">
        <f t="shared" si="139"/>
        <v>-65</v>
      </c>
      <c r="O4448" s="461"/>
    </row>
    <row r="4449" s="419" customFormat="1" customHeight="1" spans="1:15">
      <c r="A4449" s="443" t="s">
        <v>9580</v>
      </c>
      <c r="B4449" s="444" t="s">
        <v>9581</v>
      </c>
      <c r="C4449" s="445"/>
      <c r="D4449" s="446" t="s">
        <v>703</v>
      </c>
      <c r="E4449" s="446" t="s">
        <v>667</v>
      </c>
      <c r="F4449" s="446" t="s">
        <v>671</v>
      </c>
      <c r="G4449" s="447">
        <v>2</v>
      </c>
      <c r="H4449" s="448">
        <v>389.38</v>
      </c>
      <c r="I4449" s="447">
        <v>778.76</v>
      </c>
      <c r="J4449" s="460">
        <v>2</v>
      </c>
      <c r="K4449" s="448">
        <v>136.28</v>
      </c>
      <c r="L4449" s="448">
        <v>272.56</v>
      </c>
      <c r="M4449" s="448">
        <f t="shared" si="138"/>
        <v>-506.2</v>
      </c>
      <c r="N4449" s="448">
        <f t="shared" si="139"/>
        <v>-65</v>
      </c>
      <c r="O4449" s="461"/>
    </row>
    <row r="4450" s="419" customFormat="1" customHeight="1" spans="1:15">
      <c r="A4450" s="443" t="s">
        <v>9582</v>
      </c>
      <c r="B4450" s="444" t="s">
        <v>9583</v>
      </c>
      <c r="C4450" s="445"/>
      <c r="D4450" s="446" t="s">
        <v>679</v>
      </c>
      <c r="E4450" s="446" t="s">
        <v>667</v>
      </c>
      <c r="F4450" s="446" t="s">
        <v>671</v>
      </c>
      <c r="G4450" s="447">
        <v>3</v>
      </c>
      <c r="H4450" s="448">
        <v>238.94</v>
      </c>
      <c r="I4450" s="447">
        <v>716.81</v>
      </c>
      <c r="J4450" s="460">
        <v>3</v>
      </c>
      <c r="K4450" s="448">
        <v>83.63</v>
      </c>
      <c r="L4450" s="448">
        <v>250.89</v>
      </c>
      <c r="M4450" s="448">
        <f t="shared" si="138"/>
        <v>-465.92</v>
      </c>
      <c r="N4450" s="448">
        <f t="shared" si="139"/>
        <v>-65</v>
      </c>
      <c r="O4450" s="461"/>
    </row>
    <row r="4451" s="419" customFormat="1" customHeight="1" spans="1:15">
      <c r="A4451" s="443" t="s">
        <v>9584</v>
      </c>
      <c r="B4451" s="444" t="s">
        <v>9585</v>
      </c>
      <c r="C4451" s="445"/>
      <c r="D4451" s="446" t="s">
        <v>679</v>
      </c>
      <c r="E4451" s="446" t="s">
        <v>667</v>
      </c>
      <c r="F4451" s="446" t="s">
        <v>671</v>
      </c>
      <c r="G4451" s="447">
        <v>2</v>
      </c>
      <c r="H4451" s="448">
        <v>419.47</v>
      </c>
      <c r="I4451" s="447">
        <v>838.93</v>
      </c>
      <c r="J4451" s="460">
        <v>2</v>
      </c>
      <c r="K4451" s="448">
        <v>146.81</v>
      </c>
      <c r="L4451" s="448">
        <v>293.62</v>
      </c>
      <c r="M4451" s="448">
        <f t="shared" si="138"/>
        <v>-545.31</v>
      </c>
      <c r="N4451" s="448">
        <f t="shared" si="139"/>
        <v>-65</v>
      </c>
      <c r="O4451" s="461"/>
    </row>
    <row r="4452" s="419" customFormat="1" customHeight="1" spans="1:15">
      <c r="A4452" s="443" t="s">
        <v>9586</v>
      </c>
      <c r="B4452" s="444" t="s">
        <v>9587</v>
      </c>
      <c r="C4452" s="445"/>
      <c r="D4452" s="446" t="s">
        <v>679</v>
      </c>
      <c r="E4452" s="446" t="s">
        <v>667</v>
      </c>
      <c r="F4452" s="446" t="s">
        <v>671</v>
      </c>
      <c r="G4452" s="447">
        <v>3</v>
      </c>
      <c r="H4452" s="448">
        <v>513.27</v>
      </c>
      <c r="I4452" s="447">
        <v>1539.82</v>
      </c>
      <c r="J4452" s="460">
        <v>3</v>
      </c>
      <c r="K4452" s="448">
        <v>179.64</v>
      </c>
      <c r="L4452" s="448">
        <v>538.92</v>
      </c>
      <c r="M4452" s="448">
        <f t="shared" si="138"/>
        <v>-1000.9</v>
      </c>
      <c r="N4452" s="448">
        <f t="shared" si="139"/>
        <v>-65</v>
      </c>
      <c r="O4452" s="461"/>
    </row>
    <row r="4453" s="419" customFormat="1" customHeight="1" spans="1:15">
      <c r="A4453" s="443" t="s">
        <v>9588</v>
      </c>
      <c r="B4453" s="444" t="s">
        <v>9589</v>
      </c>
      <c r="C4453" s="445"/>
      <c r="D4453" s="446" t="s">
        <v>679</v>
      </c>
      <c r="E4453" s="446" t="s">
        <v>667</v>
      </c>
      <c r="F4453" s="446" t="s">
        <v>671</v>
      </c>
      <c r="G4453" s="447">
        <v>6</v>
      </c>
      <c r="H4453" s="448">
        <v>513.28</v>
      </c>
      <c r="I4453" s="447">
        <v>3079.65</v>
      </c>
      <c r="J4453" s="460">
        <v>6</v>
      </c>
      <c r="K4453" s="448">
        <v>179.65</v>
      </c>
      <c r="L4453" s="448">
        <v>1077.9</v>
      </c>
      <c r="M4453" s="448">
        <f t="shared" si="138"/>
        <v>-2001.75</v>
      </c>
      <c r="N4453" s="448">
        <f t="shared" si="139"/>
        <v>-65</v>
      </c>
      <c r="O4453" s="461"/>
    </row>
    <row r="4454" s="419" customFormat="1" customHeight="1" spans="1:15">
      <c r="A4454" s="443" t="s">
        <v>9590</v>
      </c>
      <c r="B4454" s="444" t="s">
        <v>9591</v>
      </c>
      <c r="C4454" s="445"/>
      <c r="D4454" s="446" t="s">
        <v>679</v>
      </c>
      <c r="E4454" s="446" t="s">
        <v>667</v>
      </c>
      <c r="F4454" s="446" t="s">
        <v>671</v>
      </c>
      <c r="G4454" s="447">
        <v>6</v>
      </c>
      <c r="H4454" s="448">
        <v>163.72</v>
      </c>
      <c r="I4454" s="447">
        <v>982.3</v>
      </c>
      <c r="J4454" s="460">
        <v>6</v>
      </c>
      <c r="K4454" s="448">
        <v>57.3</v>
      </c>
      <c r="L4454" s="448">
        <v>343.8</v>
      </c>
      <c r="M4454" s="448">
        <f t="shared" si="138"/>
        <v>-638.5</v>
      </c>
      <c r="N4454" s="448">
        <f t="shared" si="139"/>
        <v>-65</v>
      </c>
      <c r="O4454" s="461"/>
    </row>
    <row r="4455" s="419" customFormat="1" customHeight="1" spans="1:15">
      <c r="A4455" s="443" t="s">
        <v>9592</v>
      </c>
      <c r="B4455" s="444" t="s">
        <v>9593</v>
      </c>
      <c r="C4455" s="445"/>
      <c r="D4455" s="446" t="s">
        <v>2985</v>
      </c>
      <c r="E4455" s="446" t="s">
        <v>667</v>
      </c>
      <c r="F4455" s="446" t="s">
        <v>671</v>
      </c>
      <c r="G4455" s="447">
        <v>2</v>
      </c>
      <c r="H4455" s="448">
        <v>3495.58</v>
      </c>
      <c r="I4455" s="447">
        <v>6991.15</v>
      </c>
      <c r="J4455" s="460">
        <v>2</v>
      </c>
      <c r="K4455" s="448">
        <v>1223.45</v>
      </c>
      <c r="L4455" s="448">
        <v>2446.9</v>
      </c>
      <c r="M4455" s="448">
        <f t="shared" si="138"/>
        <v>-4544.25</v>
      </c>
      <c r="N4455" s="448">
        <f t="shared" si="139"/>
        <v>-65</v>
      </c>
      <c r="O4455" s="461"/>
    </row>
    <row r="4456" s="419" customFormat="1" customHeight="1" spans="1:15">
      <c r="A4456" s="443" t="s">
        <v>9594</v>
      </c>
      <c r="B4456" s="444" t="s">
        <v>9595</v>
      </c>
      <c r="C4456" s="445"/>
      <c r="D4456" s="446" t="s">
        <v>2985</v>
      </c>
      <c r="E4456" s="446" t="s">
        <v>667</v>
      </c>
      <c r="F4456" s="446" t="s">
        <v>671</v>
      </c>
      <c r="G4456" s="447">
        <v>2</v>
      </c>
      <c r="H4456" s="448">
        <v>3469.03</v>
      </c>
      <c r="I4456" s="447">
        <v>6938.05</v>
      </c>
      <c r="J4456" s="460">
        <v>2</v>
      </c>
      <c r="K4456" s="448">
        <v>1214.16</v>
      </c>
      <c r="L4456" s="448">
        <v>2428.32</v>
      </c>
      <c r="M4456" s="448">
        <f t="shared" si="138"/>
        <v>-4509.73</v>
      </c>
      <c r="N4456" s="448">
        <f t="shared" si="139"/>
        <v>-65</v>
      </c>
      <c r="O4456" s="461"/>
    </row>
    <row r="4457" s="419" customFormat="1" customHeight="1" spans="1:15">
      <c r="A4457" s="443" t="s">
        <v>9596</v>
      </c>
      <c r="B4457" s="444" t="s">
        <v>9597</v>
      </c>
      <c r="C4457" s="445"/>
      <c r="D4457" s="446" t="s">
        <v>2985</v>
      </c>
      <c r="E4457" s="446" t="s">
        <v>667</v>
      </c>
      <c r="F4457" s="446" t="s">
        <v>671</v>
      </c>
      <c r="G4457" s="447">
        <v>2</v>
      </c>
      <c r="H4457" s="448">
        <v>4070.8</v>
      </c>
      <c r="I4457" s="447">
        <v>8141.59</v>
      </c>
      <c r="J4457" s="460">
        <v>2</v>
      </c>
      <c r="K4457" s="448">
        <v>1424.78</v>
      </c>
      <c r="L4457" s="448">
        <v>2849.56</v>
      </c>
      <c r="M4457" s="448">
        <f t="shared" si="138"/>
        <v>-5292.03</v>
      </c>
      <c r="N4457" s="448">
        <f t="shared" si="139"/>
        <v>-65</v>
      </c>
      <c r="O4457" s="461"/>
    </row>
    <row r="4458" s="419" customFormat="1" customHeight="1" spans="1:15">
      <c r="A4458" s="443" t="s">
        <v>9598</v>
      </c>
      <c r="B4458" s="444" t="s">
        <v>9599</v>
      </c>
      <c r="C4458" s="445"/>
      <c r="D4458" s="446" t="s">
        <v>2985</v>
      </c>
      <c r="E4458" s="446" t="s">
        <v>667</v>
      </c>
      <c r="F4458" s="446" t="s">
        <v>671</v>
      </c>
      <c r="G4458" s="447">
        <v>2</v>
      </c>
      <c r="H4458" s="448">
        <v>287.61</v>
      </c>
      <c r="I4458" s="447">
        <v>575.22</v>
      </c>
      <c r="J4458" s="460">
        <v>2</v>
      </c>
      <c r="K4458" s="448">
        <v>100.66</v>
      </c>
      <c r="L4458" s="448">
        <v>201.32</v>
      </c>
      <c r="M4458" s="448">
        <f t="shared" si="138"/>
        <v>-373.9</v>
      </c>
      <c r="N4458" s="448">
        <f t="shared" si="139"/>
        <v>-65</v>
      </c>
      <c r="O4458" s="461"/>
    </row>
    <row r="4459" s="419" customFormat="1" customHeight="1" spans="1:15">
      <c r="A4459" s="443" t="s">
        <v>9600</v>
      </c>
      <c r="B4459" s="444" t="s">
        <v>9601</v>
      </c>
      <c r="C4459" s="445"/>
      <c r="D4459" s="446" t="s">
        <v>2985</v>
      </c>
      <c r="E4459" s="446" t="s">
        <v>667</v>
      </c>
      <c r="F4459" s="446" t="s">
        <v>671</v>
      </c>
      <c r="G4459" s="447">
        <v>2</v>
      </c>
      <c r="H4459" s="448">
        <v>2477.88</v>
      </c>
      <c r="I4459" s="447">
        <v>4955.75</v>
      </c>
      <c r="J4459" s="460">
        <v>2</v>
      </c>
      <c r="K4459" s="448">
        <v>867.26</v>
      </c>
      <c r="L4459" s="448">
        <v>1734.52</v>
      </c>
      <c r="M4459" s="448">
        <f t="shared" si="138"/>
        <v>-3221.23</v>
      </c>
      <c r="N4459" s="448">
        <f t="shared" si="139"/>
        <v>-65</v>
      </c>
      <c r="O4459" s="461"/>
    </row>
    <row r="4460" s="419" customFormat="1" customHeight="1" spans="1:15">
      <c r="A4460" s="443" t="s">
        <v>9602</v>
      </c>
      <c r="B4460" s="444" t="s">
        <v>9603</v>
      </c>
      <c r="C4460" s="445"/>
      <c r="D4460" s="446" t="s">
        <v>2985</v>
      </c>
      <c r="E4460" s="446" t="s">
        <v>667</v>
      </c>
      <c r="F4460" s="446" t="s">
        <v>671</v>
      </c>
      <c r="G4460" s="447">
        <v>2</v>
      </c>
      <c r="H4460" s="448">
        <v>2477.88</v>
      </c>
      <c r="I4460" s="447">
        <v>4955.75</v>
      </c>
      <c r="J4460" s="460">
        <v>2</v>
      </c>
      <c r="K4460" s="448">
        <v>867.26</v>
      </c>
      <c r="L4460" s="448">
        <v>1734.52</v>
      </c>
      <c r="M4460" s="448">
        <f t="shared" si="138"/>
        <v>-3221.23</v>
      </c>
      <c r="N4460" s="448">
        <f t="shared" si="139"/>
        <v>-65</v>
      </c>
      <c r="O4460" s="461"/>
    </row>
    <row r="4461" s="419" customFormat="1" customHeight="1" spans="1:15">
      <c r="A4461" s="443" t="s">
        <v>9604</v>
      </c>
      <c r="B4461" s="444" t="s">
        <v>9605</v>
      </c>
      <c r="C4461" s="445"/>
      <c r="D4461" s="446" t="s">
        <v>2985</v>
      </c>
      <c r="E4461" s="446" t="s">
        <v>667</v>
      </c>
      <c r="F4461" s="446" t="s">
        <v>671</v>
      </c>
      <c r="G4461" s="447">
        <v>2</v>
      </c>
      <c r="H4461" s="448">
        <v>2477.88</v>
      </c>
      <c r="I4461" s="447">
        <v>4955.75</v>
      </c>
      <c r="J4461" s="460">
        <v>2</v>
      </c>
      <c r="K4461" s="448">
        <v>867.26</v>
      </c>
      <c r="L4461" s="448">
        <v>1734.52</v>
      </c>
      <c r="M4461" s="448">
        <f t="shared" si="138"/>
        <v>-3221.23</v>
      </c>
      <c r="N4461" s="448">
        <f t="shared" si="139"/>
        <v>-65</v>
      </c>
      <c r="O4461" s="461"/>
    </row>
    <row r="4462" s="419" customFormat="1" customHeight="1" spans="1:15">
      <c r="A4462" s="443" t="s">
        <v>9606</v>
      </c>
      <c r="B4462" s="444" t="s">
        <v>9607</v>
      </c>
      <c r="C4462" s="445"/>
      <c r="D4462" s="446" t="s">
        <v>2985</v>
      </c>
      <c r="E4462" s="446" t="s">
        <v>667</v>
      </c>
      <c r="F4462" s="446" t="s">
        <v>671</v>
      </c>
      <c r="G4462" s="447">
        <v>2</v>
      </c>
      <c r="H4462" s="448">
        <v>3362.83</v>
      </c>
      <c r="I4462" s="447">
        <v>6725.66</v>
      </c>
      <c r="J4462" s="460">
        <v>2</v>
      </c>
      <c r="K4462" s="448">
        <v>1176.99</v>
      </c>
      <c r="L4462" s="448">
        <v>2353.98</v>
      </c>
      <c r="M4462" s="448">
        <f t="shared" si="138"/>
        <v>-4371.68</v>
      </c>
      <c r="N4462" s="448">
        <f t="shared" si="139"/>
        <v>-65</v>
      </c>
      <c r="O4462" s="461"/>
    </row>
    <row r="4463" s="419" customFormat="1" customHeight="1" spans="1:15">
      <c r="A4463" s="443" t="s">
        <v>9608</v>
      </c>
      <c r="B4463" s="444" t="s">
        <v>9609</v>
      </c>
      <c r="C4463" s="445"/>
      <c r="D4463" s="446" t="s">
        <v>2985</v>
      </c>
      <c r="E4463" s="446" t="s">
        <v>667</v>
      </c>
      <c r="F4463" s="446" t="s">
        <v>671</v>
      </c>
      <c r="G4463" s="447">
        <v>1</v>
      </c>
      <c r="H4463" s="448">
        <v>663.72</v>
      </c>
      <c r="I4463" s="447">
        <v>663.72</v>
      </c>
      <c r="J4463" s="460">
        <v>1</v>
      </c>
      <c r="K4463" s="448">
        <v>232.3</v>
      </c>
      <c r="L4463" s="448">
        <v>232.3</v>
      </c>
      <c r="M4463" s="448">
        <f t="shared" si="138"/>
        <v>-431.42</v>
      </c>
      <c r="N4463" s="448">
        <f t="shared" si="139"/>
        <v>-65</v>
      </c>
      <c r="O4463" s="461"/>
    </row>
    <row r="4464" s="419" customFormat="1" customHeight="1" spans="1:15">
      <c r="A4464" s="443" t="s">
        <v>9610</v>
      </c>
      <c r="B4464" s="444" t="s">
        <v>9611</v>
      </c>
      <c r="C4464" s="445"/>
      <c r="D4464" s="446" t="s">
        <v>2985</v>
      </c>
      <c r="E4464" s="446" t="s">
        <v>667</v>
      </c>
      <c r="F4464" s="446" t="s">
        <v>671</v>
      </c>
      <c r="G4464" s="447">
        <v>1</v>
      </c>
      <c r="H4464" s="448">
        <v>690.27</v>
      </c>
      <c r="I4464" s="447">
        <v>690.27</v>
      </c>
      <c r="J4464" s="460">
        <v>1</v>
      </c>
      <c r="K4464" s="448">
        <v>241.59</v>
      </c>
      <c r="L4464" s="448">
        <v>241.59</v>
      </c>
      <c r="M4464" s="448">
        <f t="shared" si="138"/>
        <v>-448.68</v>
      </c>
      <c r="N4464" s="448">
        <f t="shared" si="139"/>
        <v>-65</v>
      </c>
      <c r="O4464" s="461"/>
    </row>
    <row r="4465" s="419" customFormat="1" customHeight="1" spans="1:15">
      <c r="A4465" s="443" t="s">
        <v>9612</v>
      </c>
      <c r="B4465" s="444" t="s">
        <v>9613</v>
      </c>
      <c r="C4465" s="445"/>
      <c r="D4465" s="446" t="s">
        <v>2985</v>
      </c>
      <c r="E4465" s="446" t="s">
        <v>667</v>
      </c>
      <c r="F4465" s="446" t="s">
        <v>671</v>
      </c>
      <c r="G4465" s="447">
        <v>1</v>
      </c>
      <c r="H4465" s="448">
        <v>2123.89</v>
      </c>
      <c r="I4465" s="447">
        <v>2123.89</v>
      </c>
      <c r="J4465" s="460">
        <v>1</v>
      </c>
      <c r="K4465" s="448">
        <v>743.36</v>
      </c>
      <c r="L4465" s="448">
        <v>743.36</v>
      </c>
      <c r="M4465" s="448">
        <f t="shared" si="138"/>
        <v>-1380.53</v>
      </c>
      <c r="N4465" s="448">
        <f t="shared" si="139"/>
        <v>-65</v>
      </c>
      <c r="O4465" s="461"/>
    </row>
    <row r="4466" s="419" customFormat="1" customHeight="1" spans="1:15">
      <c r="A4466" s="443" t="s">
        <v>9614</v>
      </c>
      <c r="B4466" s="444" t="s">
        <v>9615</v>
      </c>
      <c r="C4466" s="445"/>
      <c r="D4466" s="446" t="s">
        <v>2985</v>
      </c>
      <c r="E4466" s="446" t="s">
        <v>667</v>
      </c>
      <c r="F4466" s="446" t="s">
        <v>671</v>
      </c>
      <c r="G4466" s="447">
        <v>1</v>
      </c>
      <c r="H4466" s="448">
        <v>1398.23</v>
      </c>
      <c r="I4466" s="447">
        <v>1398.23</v>
      </c>
      <c r="J4466" s="460">
        <v>1</v>
      </c>
      <c r="K4466" s="448">
        <v>489.38</v>
      </c>
      <c r="L4466" s="448">
        <v>489.38</v>
      </c>
      <c r="M4466" s="448">
        <f t="shared" si="138"/>
        <v>-908.85</v>
      </c>
      <c r="N4466" s="448">
        <f t="shared" si="139"/>
        <v>-65</v>
      </c>
      <c r="O4466" s="461"/>
    </row>
    <row r="4467" s="419" customFormat="1" customHeight="1" spans="1:15">
      <c r="A4467" s="443" t="s">
        <v>9616</v>
      </c>
      <c r="B4467" s="444" t="s">
        <v>9617</v>
      </c>
      <c r="C4467" s="445"/>
      <c r="D4467" s="446" t="s">
        <v>2985</v>
      </c>
      <c r="E4467" s="446" t="s">
        <v>667</v>
      </c>
      <c r="F4467" s="446" t="s">
        <v>671</v>
      </c>
      <c r="G4467" s="447">
        <v>1</v>
      </c>
      <c r="H4467" s="448">
        <v>3504.42</v>
      </c>
      <c r="I4467" s="447">
        <v>3504.42</v>
      </c>
      <c r="J4467" s="460">
        <v>1</v>
      </c>
      <c r="K4467" s="448">
        <v>1226.55</v>
      </c>
      <c r="L4467" s="448">
        <v>1226.55</v>
      </c>
      <c r="M4467" s="448">
        <f t="shared" si="138"/>
        <v>-2277.87</v>
      </c>
      <c r="N4467" s="448">
        <f t="shared" si="139"/>
        <v>-65</v>
      </c>
      <c r="O4467" s="461"/>
    </row>
    <row r="4468" s="419" customFormat="1" customHeight="1" spans="1:15">
      <c r="A4468" s="443" t="s">
        <v>9618</v>
      </c>
      <c r="B4468" s="444" t="s">
        <v>9619</v>
      </c>
      <c r="C4468" s="445"/>
      <c r="D4468" s="446" t="s">
        <v>2985</v>
      </c>
      <c r="E4468" s="446" t="s">
        <v>667</v>
      </c>
      <c r="F4468" s="446" t="s">
        <v>671</v>
      </c>
      <c r="G4468" s="447">
        <v>1</v>
      </c>
      <c r="H4468" s="448">
        <v>1283.19</v>
      </c>
      <c r="I4468" s="447">
        <v>1283.19</v>
      </c>
      <c r="J4468" s="460">
        <v>1</v>
      </c>
      <c r="K4468" s="448">
        <v>449.12</v>
      </c>
      <c r="L4468" s="448">
        <v>449.12</v>
      </c>
      <c r="M4468" s="448">
        <f t="shared" si="138"/>
        <v>-834.07</v>
      </c>
      <c r="N4468" s="448">
        <f t="shared" si="139"/>
        <v>-65</v>
      </c>
      <c r="O4468" s="461"/>
    </row>
    <row r="4469" s="419" customFormat="1" customHeight="1" spans="1:15">
      <c r="A4469" s="443" t="s">
        <v>9620</v>
      </c>
      <c r="B4469" s="444" t="s">
        <v>9621</v>
      </c>
      <c r="C4469" s="445"/>
      <c r="D4469" s="446" t="s">
        <v>2985</v>
      </c>
      <c r="E4469" s="446" t="s">
        <v>667</v>
      </c>
      <c r="F4469" s="446" t="s">
        <v>671</v>
      </c>
      <c r="G4469" s="447">
        <v>1</v>
      </c>
      <c r="H4469" s="448">
        <v>1283.19</v>
      </c>
      <c r="I4469" s="447">
        <v>1283.19</v>
      </c>
      <c r="J4469" s="460">
        <v>1</v>
      </c>
      <c r="K4469" s="448">
        <v>449.12</v>
      </c>
      <c r="L4469" s="448">
        <v>449.12</v>
      </c>
      <c r="M4469" s="448">
        <f t="shared" si="138"/>
        <v>-834.07</v>
      </c>
      <c r="N4469" s="448">
        <f t="shared" si="139"/>
        <v>-65</v>
      </c>
      <c r="O4469" s="461"/>
    </row>
    <row r="4470" s="419" customFormat="1" customHeight="1" spans="1:15">
      <c r="A4470" s="443" t="s">
        <v>9622</v>
      </c>
      <c r="B4470" s="444" t="s">
        <v>9623</v>
      </c>
      <c r="C4470" s="445"/>
      <c r="D4470" s="446" t="s">
        <v>2985</v>
      </c>
      <c r="E4470" s="446" t="s">
        <v>667</v>
      </c>
      <c r="F4470" s="446" t="s">
        <v>671</v>
      </c>
      <c r="G4470" s="447">
        <v>1</v>
      </c>
      <c r="H4470" s="448">
        <v>1044.25</v>
      </c>
      <c r="I4470" s="447">
        <v>1044.25</v>
      </c>
      <c r="J4470" s="460">
        <v>1</v>
      </c>
      <c r="K4470" s="448">
        <v>365.49</v>
      </c>
      <c r="L4470" s="448">
        <v>365.49</v>
      </c>
      <c r="M4470" s="448">
        <f t="shared" si="138"/>
        <v>-678.76</v>
      </c>
      <c r="N4470" s="448">
        <f t="shared" si="139"/>
        <v>-65</v>
      </c>
      <c r="O4470" s="461"/>
    </row>
    <row r="4471" s="419" customFormat="1" customHeight="1" spans="1:15">
      <c r="A4471" s="443" t="s">
        <v>9624</v>
      </c>
      <c r="B4471" s="444" t="s">
        <v>9625</v>
      </c>
      <c r="C4471" s="445"/>
      <c r="D4471" s="446" t="s">
        <v>2985</v>
      </c>
      <c r="E4471" s="446" t="s">
        <v>667</v>
      </c>
      <c r="F4471" s="446" t="s">
        <v>671</v>
      </c>
      <c r="G4471" s="447">
        <v>1</v>
      </c>
      <c r="H4471" s="448">
        <v>1592.92</v>
      </c>
      <c r="I4471" s="447">
        <v>1592.92</v>
      </c>
      <c r="J4471" s="460">
        <v>1</v>
      </c>
      <c r="K4471" s="448">
        <v>557.52</v>
      </c>
      <c r="L4471" s="448">
        <v>557.52</v>
      </c>
      <c r="M4471" s="448">
        <f t="shared" si="138"/>
        <v>-1035.4</v>
      </c>
      <c r="N4471" s="448">
        <f t="shared" si="139"/>
        <v>-65</v>
      </c>
      <c r="O4471" s="461"/>
    </row>
    <row r="4472" s="419" customFormat="1" customHeight="1" spans="1:15">
      <c r="A4472" s="443" t="s">
        <v>9626</v>
      </c>
      <c r="B4472" s="444" t="s">
        <v>9627</v>
      </c>
      <c r="C4472" s="445"/>
      <c r="D4472" s="446" t="s">
        <v>2985</v>
      </c>
      <c r="E4472" s="446" t="s">
        <v>667</v>
      </c>
      <c r="F4472" s="446" t="s">
        <v>671</v>
      </c>
      <c r="G4472" s="447">
        <v>1</v>
      </c>
      <c r="H4472" s="448">
        <v>16371.68</v>
      </c>
      <c r="I4472" s="447">
        <v>16371.68</v>
      </c>
      <c r="J4472" s="460">
        <v>1</v>
      </c>
      <c r="K4472" s="448">
        <v>5730.09</v>
      </c>
      <c r="L4472" s="448">
        <v>5730.09</v>
      </c>
      <c r="M4472" s="448">
        <f t="shared" si="138"/>
        <v>-10641.59</v>
      </c>
      <c r="N4472" s="448">
        <f t="shared" si="139"/>
        <v>-65</v>
      </c>
      <c r="O4472" s="461"/>
    </row>
    <row r="4473" s="419" customFormat="1" customHeight="1" spans="1:15">
      <c r="A4473" s="443" t="s">
        <v>9628</v>
      </c>
      <c r="B4473" s="444" t="s">
        <v>9629</v>
      </c>
      <c r="C4473" s="445"/>
      <c r="D4473" s="446" t="s">
        <v>2985</v>
      </c>
      <c r="E4473" s="446" t="s">
        <v>667</v>
      </c>
      <c r="F4473" s="446" t="s">
        <v>671</v>
      </c>
      <c r="G4473" s="447">
        <v>1</v>
      </c>
      <c r="H4473" s="448">
        <v>14601.77</v>
      </c>
      <c r="I4473" s="447">
        <v>14601.77</v>
      </c>
      <c r="J4473" s="460">
        <v>1</v>
      </c>
      <c r="K4473" s="448">
        <v>5110.62</v>
      </c>
      <c r="L4473" s="448">
        <v>5110.62</v>
      </c>
      <c r="M4473" s="448">
        <f t="shared" si="138"/>
        <v>-9491.15</v>
      </c>
      <c r="N4473" s="448">
        <f t="shared" si="139"/>
        <v>-65</v>
      </c>
      <c r="O4473" s="461"/>
    </row>
    <row r="4474" s="419" customFormat="1" customHeight="1" spans="1:15">
      <c r="A4474" s="443" t="s">
        <v>9630</v>
      </c>
      <c r="B4474" s="444" t="s">
        <v>9631</v>
      </c>
      <c r="C4474" s="445"/>
      <c r="D4474" s="446" t="s">
        <v>2985</v>
      </c>
      <c r="E4474" s="446" t="s">
        <v>667</v>
      </c>
      <c r="F4474" s="446" t="s">
        <v>671</v>
      </c>
      <c r="G4474" s="447">
        <v>1</v>
      </c>
      <c r="H4474" s="448">
        <v>14601.77</v>
      </c>
      <c r="I4474" s="447">
        <v>14601.77</v>
      </c>
      <c r="J4474" s="460">
        <v>1</v>
      </c>
      <c r="K4474" s="448">
        <v>5110.62</v>
      </c>
      <c r="L4474" s="448">
        <v>5110.62</v>
      </c>
      <c r="M4474" s="448">
        <f t="shared" si="138"/>
        <v>-9491.15</v>
      </c>
      <c r="N4474" s="448">
        <f t="shared" si="139"/>
        <v>-65</v>
      </c>
      <c r="O4474" s="461"/>
    </row>
    <row r="4475" s="419" customFormat="1" customHeight="1" spans="1:15">
      <c r="A4475" s="443" t="s">
        <v>9632</v>
      </c>
      <c r="B4475" s="444" t="s">
        <v>9633</v>
      </c>
      <c r="C4475" s="445"/>
      <c r="D4475" s="446" t="s">
        <v>2985</v>
      </c>
      <c r="E4475" s="446" t="s">
        <v>667</v>
      </c>
      <c r="F4475" s="446" t="s">
        <v>671</v>
      </c>
      <c r="G4475" s="447">
        <v>1</v>
      </c>
      <c r="H4475" s="448">
        <v>14601.77</v>
      </c>
      <c r="I4475" s="447">
        <v>14601.77</v>
      </c>
      <c r="J4475" s="460">
        <v>1</v>
      </c>
      <c r="K4475" s="448">
        <v>5110.62</v>
      </c>
      <c r="L4475" s="448">
        <v>5110.62</v>
      </c>
      <c r="M4475" s="448">
        <f t="shared" si="138"/>
        <v>-9491.15</v>
      </c>
      <c r="N4475" s="448">
        <f t="shared" si="139"/>
        <v>-65</v>
      </c>
      <c r="O4475" s="461"/>
    </row>
    <row r="4476" s="419" customFormat="1" customHeight="1" spans="1:15">
      <c r="A4476" s="443" t="s">
        <v>9634</v>
      </c>
      <c r="B4476" s="444" t="s">
        <v>9635</v>
      </c>
      <c r="C4476" s="445"/>
      <c r="D4476" s="446" t="s">
        <v>2985</v>
      </c>
      <c r="E4476" s="446" t="s">
        <v>667</v>
      </c>
      <c r="F4476" s="446" t="s">
        <v>671</v>
      </c>
      <c r="G4476" s="447">
        <v>1</v>
      </c>
      <c r="H4476" s="448">
        <v>14601.77</v>
      </c>
      <c r="I4476" s="447">
        <v>14601.77</v>
      </c>
      <c r="J4476" s="460">
        <v>1</v>
      </c>
      <c r="K4476" s="448">
        <v>5110.62</v>
      </c>
      <c r="L4476" s="448">
        <v>5110.62</v>
      </c>
      <c r="M4476" s="448">
        <f t="shared" si="138"/>
        <v>-9491.15</v>
      </c>
      <c r="N4476" s="448">
        <f t="shared" si="139"/>
        <v>-65</v>
      </c>
      <c r="O4476" s="461"/>
    </row>
    <row r="4477" s="419" customFormat="1" customHeight="1" spans="1:15">
      <c r="A4477" s="443" t="s">
        <v>9636</v>
      </c>
      <c r="B4477" s="444" t="s">
        <v>9637</v>
      </c>
      <c r="C4477" s="445"/>
      <c r="D4477" s="446" t="s">
        <v>2985</v>
      </c>
      <c r="E4477" s="446" t="s">
        <v>667</v>
      </c>
      <c r="F4477" s="446" t="s">
        <v>671</v>
      </c>
      <c r="G4477" s="447">
        <v>1</v>
      </c>
      <c r="H4477" s="448">
        <v>2017.7</v>
      </c>
      <c r="I4477" s="447">
        <v>2017.7</v>
      </c>
      <c r="J4477" s="460">
        <v>1</v>
      </c>
      <c r="K4477" s="448">
        <v>706.2</v>
      </c>
      <c r="L4477" s="448">
        <v>706.2</v>
      </c>
      <c r="M4477" s="448">
        <f t="shared" si="138"/>
        <v>-1311.5</v>
      </c>
      <c r="N4477" s="448">
        <f t="shared" si="139"/>
        <v>-65</v>
      </c>
      <c r="O4477" s="461"/>
    </row>
    <row r="4478" s="419" customFormat="1" customHeight="1" spans="1:15">
      <c r="A4478" s="443" t="s">
        <v>9638</v>
      </c>
      <c r="B4478" s="444" t="s">
        <v>9639</v>
      </c>
      <c r="C4478" s="445"/>
      <c r="D4478" s="446" t="s">
        <v>2985</v>
      </c>
      <c r="E4478" s="446" t="s">
        <v>667</v>
      </c>
      <c r="F4478" s="446" t="s">
        <v>671</v>
      </c>
      <c r="G4478" s="447">
        <v>1</v>
      </c>
      <c r="H4478" s="448">
        <v>663.72</v>
      </c>
      <c r="I4478" s="447">
        <v>663.72</v>
      </c>
      <c r="J4478" s="460">
        <v>1</v>
      </c>
      <c r="K4478" s="448">
        <v>232.3</v>
      </c>
      <c r="L4478" s="448">
        <v>232.3</v>
      </c>
      <c r="M4478" s="448">
        <f t="shared" si="138"/>
        <v>-431.42</v>
      </c>
      <c r="N4478" s="448">
        <f t="shared" si="139"/>
        <v>-65</v>
      </c>
      <c r="O4478" s="461"/>
    </row>
    <row r="4479" s="419" customFormat="1" customHeight="1" spans="1:15">
      <c r="A4479" s="443" t="s">
        <v>9640</v>
      </c>
      <c r="B4479" s="444" t="s">
        <v>9641</v>
      </c>
      <c r="C4479" s="445"/>
      <c r="D4479" s="446" t="s">
        <v>2985</v>
      </c>
      <c r="E4479" s="446" t="s">
        <v>667</v>
      </c>
      <c r="F4479" s="446" t="s">
        <v>671</v>
      </c>
      <c r="G4479" s="447">
        <v>1</v>
      </c>
      <c r="H4479" s="448">
        <v>8672.57</v>
      </c>
      <c r="I4479" s="447">
        <v>8672.57</v>
      </c>
      <c r="J4479" s="460">
        <v>1</v>
      </c>
      <c r="K4479" s="448">
        <v>3035.4</v>
      </c>
      <c r="L4479" s="448">
        <v>3035.4</v>
      </c>
      <c r="M4479" s="448">
        <f t="shared" si="138"/>
        <v>-5637.17</v>
      </c>
      <c r="N4479" s="448">
        <f t="shared" si="139"/>
        <v>-65</v>
      </c>
      <c r="O4479" s="461"/>
    </row>
    <row r="4480" s="419" customFormat="1" customHeight="1" spans="1:15">
      <c r="A4480" s="443" t="s">
        <v>9642</v>
      </c>
      <c r="B4480" s="444" t="s">
        <v>9643</v>
      </c>
      <c r="C4480" s="445"/>
      <c r="D4480" s="446" t="s">
        <v>2985</v>
      </c>
      <c r="E4480" s="446" t="s">
        <v>667</v>
      </c>
      <c r="F4480" s="446" t="s">
        <v>671</v>
      </c>
      <c r="G4480" s="447">
        <v>1</v>
      </c>
      <c r="H4480" s="448">
        <v>15309.73</v>
      </c>
      <c r="I4480" s="447">
        <v>15309.73</v>
      </c>
      <c r="J4480" s="460">
        <v>1</v>
      </c>
      <c r="K4480" s="448">
        <v>5358.41</v>
      </c>
      <c r="L4480" s="448">
        <v>5358.41</v>
      </c>
      <c r="M4480" s="448">
        <f t="shared" si="138"/>
        <v>-9951.32</v>
      </c>
      <c r="N4480" s="448">
        <f t="shared" si="139"/>
        <v>-65</v>
      </c>
      <c r="O4480" s="461"/>
    </row>
    <row r="4481" s="419" customFormat="1" customHeight="1" spans="1:15">
      <c r="A4481" s="443" t="s">
        <v>9644</v>
      </c>
      <c r="B4481" s="444" t="s">
        <v>9645</v>
      </c>
      <c r="C4481" s="445"/>
      <c r="D4481" s="446" t="s">
        <v>2985</v>
      </c>
      <c r="E4481" s="446" t="s">
        <v>667</v>
      </c>
      <c r="F4481" s="446" t="s">
        <v>671</v>
      </c>
      <c r="G4481" s="447">
        <v>1</v>
      </c>
      <c r="H4481" s="448">
        <v>50000</v>
      </c>
      <c r="I4481" s="447">
        <v>50000</v>
      </c>
      <c r="J4481" s="460">
        <v>1</v>
      </c>
      <c r="K4481" s="448">
        <v>17500</v>
      </c>
      <c r="L4481" s="448">
        <v>17500</v>
      </c>
      <c r="M4481" s="448">
        <f t="shared" si="138"/>
        <v>-32500</v>
      </c>
      <c r="N4481" s="448">
        <f t="shared" si="139"/>
        <v>-65</v>
      </c>
      <c r="O4481" s="461"/>
    </row>
    <row r="4482" s="419" customFormat="1" customHeight="1" spans="1:15">
      <c r="A4482" s="443" t="s">
        <v>9646</v>
      </c>
      <c r="B4482" s="444" t="s">
        <v>9647</v>
      </c>
      <c r="C4482" s="445"/>
      <c r="D4482" s="446" t="s">
        <v>703</v>
      </c>
      <c r="E4482" s="446" t="s">
        <v>667</v>
      </c>
      <c r="F4482" s="446" t="s">
        <v>671</v>
      </c>
      <c r="G4482" s="447">
        <v>2</v>
      </c>
      <c r="H4482" s="448">
        <v>4058.44</v>
      </c>
      <c r="I4482" s="447">
        <v>8116.88</v>
      </c>
      <c r="J4482" s="460">
        <v>2</v>
      </c>
      <c r="K4482" s="448">
        <v>1420.45</v>
      </c>
      <c r="L4482" s="448">
        <v>2840.9</v>
      </c>
      <c r="M4482" s="448">
        <f t="shared" si="138"/>
        <v>-5275.98</v>
      </c>
      <c r="N4482" s="448">
        <f t="shared" si="139"/>
        <v>-65</v>
      </c>
      <c r="O4482" s="461"/>
    </row>
    <row r="4483" s="419" customFormat="1" customHeight="1" spans="1:15">
      <c r="A4483" s="443" t="s">
        <v>9648</v>
      </c>
      <c r="B4483" s="444" t="s">
        <v>9649</v>
      </c>
      <c r="C4483" s="445"/>
      <c r="D4483" s="446" t="s">
        <v>679</v>
      </c>
      <c r="E4483" s="446" t="s">
        <v>667</v>
      </c>
      <c r="F4483" s="446" t="s">
        <v>671</v>
      </c>
      <c r="G4483" s="447">
        <v>100</v>
      </c>
      <c r="H4483" s="448">
        <v>2.65</v>
      </c>
      <c r="I4483" s="447">
        <v>265.49</v>
      </c>
      <c r="J4483" s="460">
        <v>100</v>
      </c>
      <c r="K4483" s="448">
        <v>0.93</v>
      </c>
      <c r="L4483" s="448">
        <v>93</v>
      </c>
      <c r="M4483" s="448">
        <f t="shared" si="138"/>
        <v>-172.49</v>
      </c>
      <c r="N4483" s="448">
        <f t="shared" si="139"/>
        <v>-64.97</v>
      </c>
      <c r="O4483" s="461"/>
    </row>
    <row r="4484" s="419" customFormat="1" customHeight="1" spans="1:15">
      <c r="A4484" s="443" t="s">
        <v>9650</v>
      </c>
      <c r="B4484" s="444" t="s">
        <v>9651</v>
      </c>
      <c r="C4484" s="445"/>
      <c r="D4484" s="446" t="s">
        <v>703</v>
      </c>
      <c r="E4484" s="446" t="s">
        <v>667</v>
      </c>
      <c r="F4484" s="446" t="s">
        <v>671</v>
      </c>
      <c r="G4484" s="447">
        <v>1</v>
      </c>
      <c r="H4484" s="448">
        <v>1442.48</v>
      </c>
      <c r="I4484" s="447">
        <v>1442.48</v>
      </c>
      <c r="J4484" s="460">
        <v>1</v>
      </c>
      <c r="K4484" s="448">
        <v>504.87</v>
      </c>
      <c r="L4484" s="448">
        <v>504.87</v>
      </c>
      <c r="M4484" s="448">
        <f t="shared" si="138"/>
        <v>-937.61</v>
      </c>
      <c r="N4484" s="448">
        <f t="shared" si="139"/>
        <v>-65</v>
      </c>
      <c r="O4484" s="461"/>
    </row>
    <row r="4485" s="419" customFormat="1" customHeight="1" spans="1:15">
      <c r="A4485" s="443" t="s">
        <v>9652</v>
      </c>
      <c r="B4485" s="444" t="s">
        <v>9653</v>
      </c>
      <c r="C4485" s="445"/>
      <c r="D4485" s="446" t="s">
        <v>698</v>
      </c>
      <c r="E4485" s="446" t="s">
        <v>667</v>
      </c>
      <c r="F4485" s="446" t="s">
        <v>671</v>
      </c>
      <c r="G4485" s="447">
        <v>2</v>
      </c>
      <c r="H4485" s="448">
        <v>1761.06</v>
      </c>
      <c r="I4485" s="447">
        <v>3522.12</v>
      </c>
      <c r="J4485" s="460">
        <v>2</v>
      </c>
      <c r="K4485" s="448">
        <v>616.37</v>
      </c>
      <c r="L4485" s="448">
        <v>1232.74</v>
      </c>
      <c r="M4485" s="448">
        <f t="shared" si="138"/>
        <v>-2289.38</v>
      </c>
      <c r="N4485" s="448">
        <f t="shared" si="139"/>
        <v>-65</v>
      </c>
      <c r="O4485" s="461"/>
    </row>
    <row r="4486" s="419" customFormat="1" customHeight="1" spans="1:15">
      <c r="A4486" s="443" t="s">
        <v>9654</v>
      </c>
      <c r="B4486" s="444" t="s">
        <v>9655</v>
      </c>
      <c r="C4486" s="445"/>
      <c r="D4486" s="446" t="s">
        <v>1934</v>
      </c>
      <c r="E4486" s="446" t="s">
        <v>667</v>
      </c>
      <c r="F4486" s="446" t="s">
        <v>671</v>
      </c>
      <c r="G4486" s="447">
        <v>8</v>
      </c>
      <c r="H4486" s="448">
        <v>336.28</v>
      </c>
      <c r="I4486" s="447">
        <v>2690.27</v>
      </c>
      <c r="J4486" s="460">
        <v>8</v>
      </c>
      <c r="K4486" s="448">
        <v>117.7</v>
      </c>
      <c r="L4486" s="448">
        <v>941.6</v>
      </c>
      <c r="M4486" s="448">
        <f t="shared" si="138"/>
        <v>-1748.67</v>
      </c>
      <c r="N4486" s="448">
        <f t="shared" si="139"/>
        <v>-65</v>
      </c>
      <c r="O4486" s="461"/>
    </row>
    <row r="4487" s="419" customFormat="1" customHeight="1" spans="1:15">
      <c r="A4487" s="443" t="s">
        <v>9656</v>
      </c>
      <c r="B4487" s="444" t="s">
        <v>9657</v>
      </c>
      <c r="C4487" s="445"/>
      <c r="D4487" s="446" t="s">
        <v>2533</v>
      </c>
      <c r="E4487" s="446" t="s">
        <v>667</v>
      </c>
      <c r="F4487" s="446" t="s">
        <v>671</v>
      </c>
      <c r="G4487" s="447">
        <v>1</v>
      </c>
      <c r="H4487" s="448">
        <v>216.81</v>
      </c>
      <c r="I4487" s="447">
        <v>216.81</v>
      </c>
      <c r="J4487" s="460">
        <v>1</v>
      </c>
      <c r="K4487" s="448">
        <v>75.88</v>
      </c>
      <c r="L4487" s="448">
        <v>75.88</v>
      </c>
      <c r="M4487" s="448">
        <f t="shared" si="138"/>
        <v>-140.93</v>
      </c>
      <c r="N4487" s="448">
        <f t="shared" si="139"/>
        <v>-65</v>
      </c>
      <c r="O4487" s="461"/>
    </row>
    <row r="4488" s="419" customFormat="1" customHeight="1" spans="1:15">
      <c r="A4488" s="443" t="s">
        <v>9658</v>
      </c>
      <c r="B4488" s="444" t="s">
        <v>9659</v>
      </c>
      <c r="C4488" s="445"/>
      <c r="D4488" s="446" t="s">
        <v>684</v>
      </c>
      <c r="E4488" s="446" t="s">
        <v>667</v>
      </c>
      <c r="F4488" s="446" t="s">
        <v>671</v>
      </c>
      <c r="G4488" s="447">
        <v>1</v>
      </c>
      <c r="H4488" s="448">
        <v>1940</v>
      </c>
      <c r="I4488" s="447">
        <v>1940</v>
      </c>
      <c r="J4488" s="460">
        <v>1</v>
      </c>
      <c r="K4488" s="448">
        <v>679</v>
      </c>
      <c r="L4488" s="448">
        <v>679</v>
      </c>
      <c r="M4488" s="448">
        <f t="shared" ref="M4488:M4551" si="140">L4488-I4488</f>
        <v>-1261</v>
      </c>
      <c r="N4488" s="448">
        <f t="shared" ref="N4488:N4551" si="141">IF(I4488=0,0,ROUND(M4488/I4488*100,2))</f>
        <v>-65</v>
      </c>
      <c r="O4488" s="461"/>
    </row>
    <row r="4489" s="419" customFormat="1" customHeight="1" spans="1:15">
      <c r="A4489" s="443" t="s">
        <v>9660</v>
      </c>
      <c r="B4489" s="444" t="s">
        <v>9661</v>
      </c>
      <c r="C4489" s="445"/>
      <c r="D4489" s="446" t="s">
        <v>679</v>
      </c>
      <c r="E4489" s="446" t="s">
        <v>667</v>
      </c>
      <c r="F4489" s="446" t="s">
        <v>671</v>
      </c>
      <c r="G4489" s="447">
        <v>7</v>
      </c>
      <c r="H4489" s="448">
        <v>1</v>
      </c>
      <c r="I4489" s="447">
        <v>7</v>
      </c>
      <c r="J4489" s="460">
        <v>7</v>
      </c>
      <c r="K4489" s="448">
        <v>0.35</v>
      </c>
      <c r="L4489" s="448">
        <v>2.45</v>
      </c>
      <c r="M4489" s="448">
        <f t="shared" si="140"/>
        <v>-4.55</v>
      </c>
      <c r="N4489" s="448">
        <f t="shared" si="141"/>
        <v>-65</v>
      </c>
      <c r="O4489" s="461"/>
    </row>
    <row r="4490" s="419" customFormat="1" customHeight="1" spans="1:15">
      <c r="A4490" s="443" t="s">
        <v>9662</v>
      </c>
      <c r="B4490" s="444" t="s">
        <v>9663</v>
      </c>
      <c r="C4490" s="445"/>
      <c r="D4490" s="446" t="s">
        <v>684</v>
      </c>
      <c r="E4490" s="446" t="s">
        <v>667</v>
      </c>
      <c r="F4490" s="446" t="s">
        <v>671</v>
      </c>
      <c r="G4490" s="447">
        <v>13</v>
      </c>
      <c r="H4490" s="448">
        <v>99.11</v>
      </c>
      <c r="I4490" s="447">
        <v>1288.49</v>
      </c>
      <c r="J4490" s="460">
        <v>13</v>
      </c>
      <c r="K4490" s="448">
        <v>34.69</v>
      </c>
      <c r="L4490" s="448">
        <v>450.97</v>
      </c>
      <c r="M4490" s="448">
        <f t="shared" si="140"/>
        <v>-837.52</v>
      </c>
      <c r="N4490" s="448">
        <f t="shared" si="141"/>
        <v>-65</v>
      </c>
      <c r="O4490" s="461"/>
    </row>
    <row r="4491" s="419" customFormat="1" customHeight="1" spans="1:15">
      <c r="A4491" s="443" t="s">
        <v>9664</v>
      </c>
      <c r="B4491" s="444" t="s">
        <v>9665</v>
      </c>
      <c r="C4491" s="445"/>
      <c r="D4491" s="446" t="s">
        <v>684</v>
      </c>
      <c r="E4491" s="446" t="s">
        <v>667</v>
      </c>
      <c r="F4491" s="446" t="s">
        <v>671</v>
      </c>
      <c r="G4491" s="447">
        <v>48</v>
      </c>
      <c r="H4491" s="448">
        <v>76.11</v>
      </c>
      <c r="I4491" s="447">
        <v>3653.1</v>
      </c>
      <c r="J4491" s="460">
        <v>48</v>
      </c>
      <c r="K4491" s="448">
        <v>26.64</v>
      </c>
      <c r="L4491" s="448">
        <v>1278.72</v>
      </c>
      <c r="M4491" s="448">
        <f t="shared" si="140"/>
        <v>-2374.38</v>
      </c>
      <c r="N4491" s="448">
        <f t="shared" si="141"/>
        <v>-65</v>
      </c>
      <c r="O4491" s="461"/>
    </row>
    <row r="4492" s="419" customFormat="1" customHeight="1" spans="1:15">
      <c r="A4492" s="443" t="s">
        <v>9666</v>
      </c>
      <c r="B4492" s="444" t="s">
        <v>9667</v>
      </c>
      <c r="C4492" s="445"/>
      <c r="D4492" s="446" t="s">
        <v>703</v>
      </c>
      <c r="E4492" s="446" t="s">
        <v>667</v>
      </c>
      <c r="F4492" s="446" t="s">
        <v>671</v>
      </c>
      <c r="G4492" s="447">
        <v>1</v>
      </c>
      <c r="H4492" s="448">
        <v>867.25</v>
      </c>
      <c r="I4492" s="447">
        <v>867.25</v>
      </c>
      <c r="J4492" s="460">
        <v>1</v>
      </c>
      <c r="K4492" s="448">
        <v>303.54</v>
      </c>
      <c r="L4492" s="448">
        <v>303.54</v>
      </c>
      <c r="M4492" s="448">
        <f t="shared" si="140"/>
        <v>-563.71</v>
      </c>
      <c r="N4492" s="448">
        <f t="shared" si="141"/>
        <v>-65</v>
      </c>
      <c r="O4492" s="461"/>
    </row>
    <row r="4493" s="419" customFormat="1" customHeight="1" spans="1:15">
      <c r="A4493" s="443" t="s">
        <v>9668</v>
      </c>
      <c r="B4493" s="444" t="s">
        <v>9669</v>
      </c>
      <c r="C4493" s="445"/>
      <c r="D4493" s="446" t="s">
        <v>679</v>
      </c>
      <c r="E4493" s="446" t="s">
        <v>667</v>
      </c>
      <c r="F4493" s="446" t="s">
        <v>671</v>
      </c>
      <c r="G4493" s="447">
        <v>3</v>
      </c>
      <c r="H4493" s="448">
        <v>22.12</v>
      </c>
      <c r="I4493" s="447">
        <v>66.37</v>
      </c>
      <c r="J4493" s="460">
        <v>3</v>
      </c>
      <c r="K4493" s="448">
        <v>7.74</v>
      </c>
      <c r="L4493" s="448">
        <v>23.22</v>
      </c>
      <c r="M4493" s="448">
        <f t="shared" si="140"/>
        <v>-43.15</v>
      </c>
      <c r="N4493" s="448">
        <f t="shared" si="141"/>
        <v>-65.01</v>
      </c>
      <c r="O4493" s="461"/>
    </row>
    <row r="4494" s="419" customFormat="1" customHeight="1" spans="1:15">
      <c r="A4494" s="443" t="s">
        <v>9670</v>
      </c>
      <c r="B4494" s="444" t="s">
        <v>9671</v>
      </c>
      <c r="C4494" s="445"/>
      <c r="D4494" s="446" t="s">
        <v>679</v>
      </c>
      <c r="E4494" s="446" t="s">
        <v>667</v>
      </c>
      <c r="F4494" s="446" t="s">
        <v>671</v>
      </c>
      <c r="G4494" s="447">
        <v>20</v>
      </c>
      <c r="H4494" s="448">
        <v>157.52</v>
      </c>
      <c r="I4494" s="447">
        <v>3150.44</v>
      </c>
      <c r="J4494" s="460">
        <v>20</v>
      </c>
      <c r="K4494" s="448">
        <v>55.13</v>
      </c>
      <c r="L4494" s="448">
        <v>1102.6</v>
      </c>
      <c r="M4494" s="448">
        <f t="shared" si="140"/>
        <v>-2047.84</v>
      </c>
      <c r="N4494" s="448">
        <f t="shared" si="141"/>
        <v>-65</v>
      </c>
      <c r="O4494" s="461"/>
    </row>
    <row r="4495" s="419" customFormat="1" customHeight="1" spans="1:15">
      <c r="A4495" s="443" t="s">
        <v>9672</v>
      </c>
      <c r="B4495" s="444" t="s">
        <v>9673</v>
      </c>
      <c r="C4495" s="445"/>
      <c r="D4495" s="446" t="s">
        <v>679</v>
      </c>
      <c r="E4495" s="446" t="s">
        <v>667</v>
      </c>
      <c r="F4495" s="446" t="s">
        <v>671</v>
      </c>
      <c r="G4495" s="447">
        <v>12</v>
      </c>
      <c r="H4495" s="448">
        <v>157.52</v>
      </c>
      <c r="I4495" s="447">
        <v>1890.25</v>
      </c>
      <c r="J4495" s="460">
        <v>12</v>
      </c>
      <c r="K4495" s="448">
        <v>55.13</v>
      </c>
      <c r="L4495" s="448">
        <v>661.56</v>
      </c>
      <c r="M4495" s="448">
        <f t="shared" si="140"/>
        <v>-1228.69</v>
      </c>
      <c r="N4495" s="448">
        <f t="shared" si="141"/>
        <v>-65</v>
      </c>
      <c r="O4495" s="461"/>
    </row>
    <row r="4496" s="419" customFormat="1" customHeight="1" spans="1:15">
      <c r="A4496" s="443" t="s">
        <v>9674</v>
      </c>
      <c r="B4496" s="444" t="s">
        <v>9675</v>
      </c>
      <c r="C4496" s="445"/>
      <c r="D4496" s="446" t="s">
        <v>679</v>
      </c>
      <c r="E4496" s="446" t="s">
        <v>667</v>
      </c>
      <c r="F4496" s="446" t="s">
        <v>671</v>
      </c>
      <c r="G4496" s="447">
        <v>1</v>
      </c>
      <c r="H4496" s="448">
        <v>3495.58</v>
      </c>
      <c r="I4496" s="447">
        <v>3495.58</v>
      </c>
      <c r="J4496" s="460">
        <v>1</v>
      </c>
      <c r="K4496" s="448">
        <v>1223.45</v>
      </c>
      <c r="L4496" s="448">
        <v>1223.45</v>
      </c>
      <c r="M4496" s="448">
        <f t="shared" si="140"/>
        <v>-2272.13</v>
      </c>
      <c r="N4496" s="448">
        <f t="shared" si="141"/>
        <v>-65</v>
      </c>
      <c r="O4496" s="461"/>
    </row>
    <row r="4497" s="419" customFormat="1" customHeight="1" spans="1:15">
      <c r="A4497" s="443" t="s">
        <v>9676</v>
      </c>
      <c r="B4497" s="444" t="s">
        <v>9677</v>
      </c>
      <c r="C4497" s="445"/>
      <c r="D4497" s="446" t="s">
        <v>679</v>
      </c>
      <c r="E4497" s="446" t="s">
        <v>667</v>
      </c>
      <c r="F4497" s="446" t="s">
        <v>671</v>
      </c>
      <c r="G4497" s="447">
        <v>15</v>
      </c>
      <c r="H4497" s="448">
        <v>7.96</v>
      </c>
      <c r="I4497" s="447">
        <v>119.47</v>
      </c>
      <c r="J4497" s="460">
        <v>15</v>
      </c>
      <c r="K4497" s="448">
        <v>2.79</v>
      </c>
      <c r="L4497" s="448">
        <v>41.85</v>
      </c>
      <c r="M4497" s="448">
        <f t="shared" si="140"/>
        <v>-77.62</v>
      </c>
      <c r="N4497" s="448">
        <f t="shared" si="141"/>
        <v>-64.97</v>
      </c>
      <c r="O4497" s="461"/>
    </row>
    <row r="4498" s="419" customFormat="1" customHeight="1" spans="1:15">
      <c r="A4498" s="443" t="s">
        <v>9678</v>
      </c>
      <c r="B4498" s="444" t="s">
        <v>9679</v>
      </c>
      <c r="C4498" s="445"/>
      <c r="D4498" s="446" t="s">
        <v>703</v>
      </c>
      <c r="E4498" s="446" t="s">
        <v>667</v>
      </c>
      <c r="F4498" s="446" t="s">
        <v>671</v>
      </c>
      <c r="G4498" s="447">
        <v>8</v>
      </c>
      <c r="H4498" s="448">
        <v>601.77</v>
      </c>
      <c r="I4498" s="447">
        <v>4814.16</v>
      </c>
      <c r="J4498" s="460">
        <v>8</v>
      </c>
      <c r="K4498" s="448">
        <v>210.62</v>
      </c>
      <c r="L4498" s="448">
        <v>1684.96</v>
      </c>
      <c r="M4498" s="448">
        <f t="shared" si="140"/>
        <v>-3129.2</v>
      </c>
      <c r="N4498" s="448">
        <f t="shared" si="141"/>
        <v>-65</v>
      </c>
      <c r="O4498" s="461"/>
    </row>
    <row r="4499" s="419" customFormat="1" customHeight="1" spans="1:15">
      <c r="A4499" s="443" t="s">
        <v>9680</v>
      </c>
      <c r="B4499" s="444" t="s">
        <v>9681</v>
      </c>
      <c r="C4499" s="445"/>
      <c r="D4499" s="446" t="s">
        <v>679</v>
      </c>
      <c r="E4499" s="446" t="s">
        <v>667</v>
      </c>
      <c r="F4499" s="446" t="s">
        <v>671</v>
      </c>
      <c r="G4499" s="447">
        <v>2</v>
      </c>
      <c r="H4499" s="448">
        <v>1752.21</v>
      </c>
      <c r="I4499" s="447">
        <v>3504.42</v>
      </c>
      <c r="J4499" s="460">
        <v>2</v>
      </c>
      <c r="K4499" s="448">
        <v>613.27</v>
      </c>
      <c r="L4499" s="448">
        <v>1226.54</v>
      </c>
      <c r="M4499" s="448">
        <f t="shared" si="140"/>
        <v>-2277.88</v>
      </c>
      <c r="N4499" s="448">
        <f t="shared" si="141"/>
        <v>-65</v>
      </c>
      <c r="O4499" s="461"/>
    </row>
    <row r="4500" s="419" customFormat="1" customHeight="1" spans="1:15">
      <c r="A4500" s="443" t="s">
        <v>9682</v>
      </c>
      <c r="B4500" s="444" t="s">
        <v>9683</v>
      </c>
      <c r="C4500" s="445"/>
      <c r="D4500" s="446" t="s">
        <v>703</v>
      </c>
      <c r="E4500" s="446" t="s">
        <v>672</v>
      </c>
      <c r="F4500" s="446" t="s">
        <v>671</v>
      </c>
      <c r="G4500" s="447">
        <v>1</v>
      </c>
      <c r="H4500" s="448">
        <v>7201.77</v>
      </c>
      <c r="I4500" s="447">
        <v>7201.77</v>
      </c>
      <c r="J4500" s="460">
        <v>1</v>
      </c>
      <c r="K4500" s="448">
        <v>2024.13</v>
      </c>
      <c r="L4500" s="448">
        <v>2024.13</v>
      </c>
      <c r="M4500" s="448">
        <f t="shared" si="140"/>
        <v>-5177.64</v>
      </c>
      <c r="N4500" s="448">
        <f t="shared" si="141"/>
        <v>-71.89</v>
      </c>
      <c r="O4500" s="461"/>
    </row>
    <row r="4501" s="419" customFormat="1" customHeight="1" spans="1:15">
      <c r="A4501" s="443" t="s">
        <v>9684</v>
      </c>
      <c r="B4501" s="444" t="s">
        <v>9685</v>
      </c>
      <c r="C4501" s="445"/>
      <c r="D4501" s="446" t="s">
        <v>679</v>
      </c>
      <c r="E4501" s="446" t="s">
        <v>672</v>
      </c>
      <c r="F4501" s="446" t="s">
        <v>671</v>
      </c>
      <c r="G4501" s="447">
        <v>2</v>
      </c>
      <c r="H4501" s="448">
        <v>230.09</v>
      </c>
      <c r="I4501" s="447">
        <v>460.18</v>
      </c>
      <c r="J4501" s="460">
        <v>2</v>
      </c>
      <c r="K4501" s="448">
        <v>64.67</v>
      </c>
      <c r="L4501" s="448">
        <v>129.34</v>
      </c>
      <c r="M4501" s="448">
        <f t="shared" si="140"/>
        <v>-330.84</v>
      </c>
      <c r="N4501" s="448">
        <f t="shared" si="141"/>
        <v>-71.89</v>
      </c>
      <c r="O4501" s="461"/>
    </row>
    <row r="4502" s="419" customFormat="1" customHeight="1" spans="1:15">
      <c r="A4502" s="443" t="s">
        <v>9686</v>
      </c>
      <c r="B4502" s="444" t="s">
        <v>9687</v>
      </c>
      <c r="C4502" s="445"/>
      <c r="D4502" s="446" t="s">
        <v>679</v>
      </c>
      <c r="E4502" s="446" t="s">
        <v>672</v>
      </c>
      <c r="F4502" s="446" t="s">
        <v>671</v>
      </c>
      <c r="G4502" s="447">
        <v>10</v>
      </c>
      <c r="H4502" s="448">
        <v>2.5</v>
      </c>
      <c r="I4502" s="447">
        <v>25</v>
      </c>
      <c r="J4502" s="460">
        <v>10</v>
      </c>
      <c r="K4502" s="448">
        <v>0.7</v>
      </c>
      <c r="L4502" s="448">
        <v>7</v>
      </c>
      <c r="M4502" s="448">
        <f t="shared" si="140"/>
        <v>-18</v>
      </c>
      <c r="N4502" s="448">
        <f t="shared" si="141"/>
        <v>-72</v>
      </c>
      <c r="O4502" s="461"/>
    </row>
    <row r="4503" s="419" customFormat="1" customHeight="1" spans="1:15">
      <c r="A4503" s="443" t="s">
        <v>9688</v>
      </c>
      <c r="B4503" s="444" t="s">
        <v>9689</v>
      </c>
      <c r="C4503" s="445"/>
      <c r="D4503" s="446" t="s">
        <v>703</v>
      </c>
      <c r="E4503" s="446" t="s">
        <v>672</v>
      </c>
      <c r="F4503" s="446" t="s">
        <v>671</v>
      </c>
      <c r="G4503" s="447">
        <v>50</v>
      </c>
      <c r="H4503" s="448">
        <v>63.81</v>
      </c>
      <c r="I4503" s="447">
        <v>3190.4</v>
      </c>
      <c r="J4503" s="460">
        <v>50</v>
      </c>
      <c r="K4503" s="448">
        <v>17.93</v>
      </c>
      <c r="L4503" s="448">
        <v>896.5</v>
      </c>
      <c r="M4503" s="448">
        <f t="shared" si="140"/>
        <v>-2293.9</v>
      </c>
      <c r="N4503" s="448">
        <f t="shared" si="141"/>
        <v>-71.9</v>
      </c>
      <c r="O4503" s="461"/>
    </row>
    <row r="4504" s="419" customFormat="1" customHeight="1" spans="1:15">
      <c r="A4504" s="443" t="s">
        <v>9690</v>
      </c>
      <c r="B4504" s="444" t="s">
        <v>9691</v>
      </c>
      <c r="C4504" s="445"/>
      <c r="D4504" s="446" t="s">
        <v>679</v>
      </c>
      <c r="E4504" s="446" t="s">
        <v>672</v>
      </c>
      <c r="F4504" s="446" t="s">
        <v>671</v>
      </c>
      <c r="G4504" s="447">
        <v>11</v>
      </c>
      <c r="H4504" s="448">
        <v>9.56</v>
      </c>
      <c r="I4504" s="447">
        <v>105.13</v>
      </c>
      <c r="J4504" s="460">
        <v>11</v>
      </c>
      <c r="K4504" s="448">
        <v>2.69</v>
      </c>
      <c r="L4504" s="448">
        <v>29.59</v>
      </c>
      <c r="M4504" s="448">
        <f t="shared" si="140"/>
        <v>-75.54</v>
      </c>
      <c r="N4504" s="448">
        <f t="shared" si="141"/>
        <v>-71.85</v>
      </c>
      <c r="O4504" s="461"/>
    </row>
    <row r="4505" s="419" customFormat="1" customHeight="1" spans="1:15">
      <c r="A4505" s="443" t="s">
        <v>9692</v>
      </c>
      <c r="B4505" s="444" t="s">
        <v>9693</v>
      </c>
      <c r="C4505" s="445"/>
      <c r="D4505" s="446" t="s">
        <v>679</v>
      </c>
      <c r="E4505" s="446" t="s">
        <v>672</v>
      </c>
      <c r="F4505" s="446" t="s">
        <v>671</v>
      </c>
      <c r="G4505" s="447">
        <v>6</v>
      </c>
      <c r="H4505" s="448">
        <v>11.68</v>
      </c>
      <c r="I4505" s="447">
        <v>70.09</v>
      </c>
      <c r="J4505" s="460">
        <v>6</v>
      </c>
      <c r="K4505" s="448">
        <v>3.28</v>
      </c>
      <c r="L4505" s="448">
        <v>19.68</v>
      </c>
      <c r="M4505" s="448">
        <f t="shared" si="140"/>
        <v>-50.41</v>
      </c>
      <c r="N4505" s="448">
        <f t="shared" si="141"/>
        <v>-71.92</v>
      </c>
      <c r="O4505" s="461"/>
    </row>
    <row r="4506" s="419" customFormat="1" customHeight="1" spans="1:15">
      <c r="A4506" s="443" t="s">
        <v>9694</v>
      </c>
      <c r="B4506" s="444" t="s">
        <v>9695</v>
      </c>
      <c r="C4506" s="445"/>
      <c r="D4506" s="446" t="s">
        <v>679</v>
      </c>
      <c r="E4506" s="446" t="s">
        <v>672</v>
      </c>
      <c r="F4506" s="446" t="s">
        <v>671</v>
      </c>
      <c r="G4506" s="447">
        <v>9</v>
      </c>
      <c r="H4506" s="448">
        <v>11.68</v>
      </c>
      <c r="I4506" s="447">
        <v>105.13</v>
      </c>
      <c r="J4506" s="460">
        <v>9</v>
      </c>
      <c r="K4506" s="448">
        <v>3.28</v>
      </c>
      <c r="L4506" s="448">
        <v>29.52</v>
      </c>
      <c r="M4506" s="448">
        <f t="shared" si="140"/>
        <v>-75.61</v>
      </c>
      <c r="N4506" s="448">
        <f t="shared" si="141"/>
        <v>-71.92</v>
      </c>
      <c r="O4506" s="461"/>
    </row>
    <row r="4507" s="419" customFormat="1" customHeight="1" spans="1:15">
      <c r="A4507" s="443" t="s">
        <v>9696</v>
      </c>
      <c r="B4507" s="444" t="s">
        <v>9697</v>
      </c>
      <c r="C4507" s="445"/>
      <c r="D4507" s="446" t="s">
        <v>679</v>
      </c>
      <c r="E4507" s="446" t="s">
        <v>672</v>
      </c>
      <c r="F4507" s="446" t="s">
        <v>671</v>
      </c>
      <c r="G4507" s="447">
        <v>7</v>
      </c>
      <c r="H4507" s="448">
        <v>13.1</v>
      </c>
      <c r="I4507" s="447">
        <v>91.67</v>
      </c>
      <c r="J4507" s="460">
        <v>7</v>
      </c>
      <c r="K4507" s="448">
        <v>3.68</v>
      </c>
      <c r="L4507" s="448">
        <v>25.76</v>
      </c>
      <c r="M4507" s="448">
        <f t="shared" si="140"/>
        <v>-65.91</v>
      </c>
      <c r="N4507" s="448">
        <f t="shared" si="141"/>
        <v>-71.9</v>
      </c>
      <c r="O4507" s="461"/>
    </row>
    <row r="4508" s="419" customFormat="1" customHeight="1" spans="1:15">
      <c r="A4508" s="443" t="s">
        <v>9698</v>
      </c>
      <c r="B4508" s="444" t="s">
        <v>9699</v>
      </c>
      <c r="C4508" s="445"/>
      <c r="D4508" s="446" t="s">
        <v>679</v>
      </c>
      <c r="E4508" s="446" t="s">
        <v>672</v>
      </c>
      <c r="F4508" s="446" t="s">
        <v>671</v>
      </c>
      <c r="G4508" s="447">
        <v>10</v>
      </c>
      <c r="H4508" s="448">
        <v>13.1</v>
      </c>
      <c r="I4508" s="447">
        <v>130.97</v>
      </c>
      <c r="J4508" s="460">
        <v>10</v>
      </c>
      <c r="K4508" s="448">
        <v>3.68</v>
      </c>
      <c r="L4508" s="448">
        <v>36.8</v>
      </c>
      <c r="M4508" s="448">
        <f t="shared" si="140"/>
        <v>-94.17</v>
      </c>
      <c r="N4508" s="448">
        <f t="shared" si="141"/>
        <v>-71.9</v>
      </c>
      <c r="O4508" s="461"/>
    </row>
    <row r="4509" s="419" customFormat="1" customHeight="1" spans="1:15">
      <c r="A4509" s="443" t="s">
        <v>9700</v>
      </c>
      <c r="B4509" s="444" t="s">
        <v>9701</v>
      </c>
      <c r="C4509" s="445"/>
      <c r="D4509" s="446" t="s">
        <v>677</v>
      </c>
      <c r="E4509" s="446" t="s">
        <v>672</v>
      </c>
      <c r="F4509" s="446" t="s">
        <v>671</v>
      </c>
      <c r="G4509" s="447">
        <v>2</v>
      </c>
      <c r="H4509" s="448">
        <v>793.81</v>
      </c>
      <c r="I4509" s="447">
        <v>1587.61</v>
      </c>
      <c r="J4509" s="460">
        <v>2</v>
      </c>
      <c r="K4509" s="448">
        <v>223.11</v>
      </c>
      <c r="L4509" s="448">
        <v>446.22</v>
      </c>
      <c r="M4509" s="448">
        <f t="shared" si="140"/>
        <v>-1141.39</v>
      </c>
      <c r="N4509" s="448">
        <f t="shared" si="141"/>
        <v>-71.89</v>
      </c>
      <c r="O4509" s="461"/>
    </row>
    <row r="4510" s="419" customFormat="1" customHeight="1" spans="1:15">
      <c r="A4510" s="443" t="s">
        <v>9702</v>
      </c>
      <c r="B4510" s="444" t="s">
        <v>9703</v>
      </c>
      <c r="C4510" s="445"/>
      <c r="D4510" s="446" t="s">
        <v>703</v>
      </c>
      <c r="E4510" s="446" t="s">
        <v>672</v>
      </c>
      <c r="F4510" s="446" t="s">
        <v>671</v>
      </c>
      <c r="G4510" s="447">
        <v>2</v>
      </c>
      <c r="H4510" s="448">
        <v>263.72</v>
      </c>
      <c r="I4510" s="447">
        <v>527.43</v>
      </c>
      <c r="J4510" s="460">
        <v>2</v>
      </c>
      <c r="K4510" s="448">
        <v>74.12</v>
      </c>
      <c r="L4510" s="448">
        <v>148.24</v>
      </c>
      <c r="M4510" s="448">
        <f t="shared" si="140"/>
        <v>-379.19</v>
      </c>
      <c r="N4510" s="448">
        <f t="shared" si="141"/>
        <v>-71.89</v>
      </c>
      <c r="O4510" s="461"/>
    </row>
    <row r="4511" s="419" customFormat="1" customHeight="1" spans="1:15">
      <c r="A4511" s="443" t="s">
        <v>9704</v>
      </c>
      <c r="B4511" s="444" t="s">
        <v>9705</v>
      </c>
      <c r="C4511" s="445"/>
      <c r="D4511" s="446" t="s">
        <v>679</v>
      </c>
      <c r="E4511" s="446" t="s">
        <v>672</v>
      </c>
      <c r="F4511" s="446" t="s">
        <v>671</v>
      </c>
      <c r="G4511" s="447">
        <v>19</v>
      </c>
      <c r="H4511" s="448">
        <v>53.83</v>
      </c>
      <c r="I4511" s="447">
        <v>1022.69</v>
      </c>
      <c r="J4511" s="460">
        <v>19</v>
      </c>
      <c r="K4511" s="448">
        <v>15.13</v>
      </c>
      <c r="L4511" s="448">
        <v>287.47</v>
      </c>
      <c r="M4511" s="448">
        <f t="shared" si="140"/>
        <v>-735.22</v>
      </c>
      <c r="N4511" s="448">
        <f t="shared" si="141"/>
        <v>-71.89</v>
      </c>
      <c r="O4511" s="461"/>
    </row>
    <row r="4512" s="419" customFormat="1" customHeight="1" spans="1:15">
      <c r="A4512" s="443" t="s">
        <v>9706</v>
      </c>
      <c r="B4512" s="444" t="s">
        <v>9707</v>
      </c>
      <c r="C4512" s="445"/>
      <c r="D4512" s="446" t="s">
        <v>679</v>
      </c>
      <c r="E4512" s="446" t="s">
        <v>672</v>
      </c>
      <c r="F4512" s="446" t="s">
        <v>671</v>
      </c>
      <c r="G4512" s="447">
        <v>2</v>
      </c>
      <c r="H4512" s="448">
        <v>17.7</v>
      </c>
      <c r="I4512" s="447">
        <v>35.4</v>
      </c>
      <c r="J4512" s="460">
        <v>2</v>
      </c>
      <c r="K4512" s="448">
        <v>4.97</v>
      </c>
      <c r="L4512" s="448">
        <v>9.94</v>
      </c>
      <c r="M4512" s="448">
        <f t="shared" si="140"/>
        <v>-25.46</v>
      </c>
      <c r="N4512" s="448">
        <f t="shared" si="141"/>
        <v>-71.92</v>
      </c>
      <c r="O4512" s="461"/>
    </row>
    <row r="4513" s="419" customFormat="1" customHeight="1" spans="1:15">
      <c r="A4513" s="443" t="s">
        <v>9708</v>
      </c>
      <c r="B4513" s="444" t="s">
        <v>9709</v>
      </c>
      <c r="C4513" s="445"/>
      <c r="D4513" s="446" t="s">
        <v>679</v>
      </c>
      <c r="E4513" s="446" t="s">
        <v>672</v>
      </c>
      <c r="F4513" s="446" t="s">
        <v>671</v>
      </c>
      <c r="G4513" s="447">
        <v>2</v>
      </c>
      <c r="H4513" s="448">
        <v>26.55</v>
      </c>
      <c r="I4513" s="447">
        <v>53.1</v>
      </c>
      <c r="J4513" s="460">
        <v>2</v>
      </c>
      <c r="K4513" s="448">
        <v>7.46</v>
      </c>
      <c r="L4513" s="448">
        <v>14.92</v>
      </c>
      <c r="M4513" s="448">
        <f t="shared" si="140"/>
        <v>-38.18</v>
      </c>
      <c r="N4513" s="448">
        <f t="shared" si="141"/>
        <v>-71.9</v>
      </c>
      <c r="O4513" s="461"/>
    </row>
    <row r="4514" s="419" customFormat="1" customHeight="1" spans="1:15">
      <c r="A4514" s="443" t="s">
        <v>9710</v>
      </c>
      <c r="B4514" s="444" t="s">
        <v>9711</v>
      </c>
      <c r="C4514" s="445"/>
      <c r="D4514" s="446" t="s">
        <v>677</v>
      </c>
      <c r="E4514" s="446" t="s">
        <v>672</v>
      </c>
      <c r="F4514" s="446" t="s">
        <v>671</v>
      </c>
      <c r="G4514" s="447">
        <v>2</v>
      </c>
      <c r="H4514" s="448">
        <v>989.38</v>
      </c>
      <c r="I4514" s="447">
        <v>1978.76</v>
      </c>
      <c r="J4514" s="460">
        <v>2</v>
      </c>
      <c r="K4514" s="448">
        <v>278.08</v>
      </c>
      <c r="L4514" s="448">
        <v>556.16</v>
      </c>
      <c r="M4514" s="448">
        <f t="shared" si="140"/>
        <v>-1422.6</v>
      </c>
      <c r="N4514" s="448">
        <f t="shared" si="141"/>
        <v>-71.89</v>
      </c>
      <c r="O4514" s="461"/>
    </row>
    <row r="4515" s="419" customFormat="1" customHeight="1" spans="1:15">
      <c r="A4515" s="443" t="s">
        <v>9712</v>
      </c>
      <c r="B4515" s="444" t="s">
        <v>9713</v>
      </c>
      <c r="C4515" s="445"/>
      <c r="D4515" s="446" t="s">
        <v>677</v>
      </c>
      <c r="E4515" s="446" t="s">
        <v>672</v>
      </c>
      <c r="F4515" s="446" t="s">
        <v>671</v>
      </c>
      <c r="G4515" s="447">
        <v>1</v>
      </c>
      <c r="H4515" s="448">
        <v>637.17</v>
      </c>
      <c r="I4515" s="447">
        <v>637.17</v>
      </c>
      <c r="J4515" s="460">
        <v>1</v>
      </c>
      <c r="K4515" s="448">
        <v>179.08</v>
      </c>
      <c r="L4515" s="448">
        <v>179.08</v>
      </c>
      <c r="M4515" s="448">
        <f t="shared" si="140"/>
        <v>-458.09</v>
      </c>
      <c r="N4515" s="448">
        <f t="shared" si="141"/>
        <v>-71.89</v>
      </c>
      <c r="O4515" s="461"/>
    </row>
    <row r="4516" s="419" customFormat="1" customHeight="1" spans="1:15">
      <c r="A4516" s="443" t="s">
        <v>9714</v>
      </c>
      <c r="B4516" s="444" t="s">
        <v>9715</v>
      </c>
      <c r="C4516" s="445"/>
      <c r="D4516" s="446" t="s">
        <v>677</v>
      </c>
      <c r="E4516" s="446" t="s">
        <v>672</v>
      </c>
      <c r="F4516" s="446" t="s">
        <v>671</v>
      </c>
      <c r="G4516" s="447">
        <v>5</v>
      </c>
      <c r="H4516" s="448">
        <v>37.17</v>
      </c>
      <c r="I4516" s="447">
        <v>185.84</v>
      </c>
      <c r="J4516" s="460">
        <v>5</v>
      </c>
      <c r="K4516" s="448">
        <v>10.45</v>
      </c>
      <c r="L4516" s="448">
        <v>52.25</v>
      </c>
      <c r="M4516" s="448">
        <f t="shared" si="140"/>
        <v>-133.59</v>
      </c>
      <c r="N4516" s="448">
        <f t="shared" si="141"/>
        <v>-71.88</v>
      </c>
      <c r="O4516" s="461"/>
    </row>
    <row r="4517" s="419" customFormat="1" customHeight="1" spans="1:15">
      <c r="A4517" s="443" t="s">
        <v>9716</v>
      </c>
      <c r="B4517" s="444" t="s">
        <v>9717</v>
      </c>
      <c r="C4517" s="445"/>
      <c r="D4517" s="446" t="s">
        <v>677</v>
      </c>
      <c r="E4517" s="446" t="s">
        <v>672</v>
      </c>
      <c r="F4517" s="446" t="s">
        <v>671</v>
      </c>
      <c r="G4517" s="447">
        <v>3</v>
      </c>
      <c r="H4517" s="448">
        <v>14.16</v>
      </c>
      <c r="I4517" s="447">
        <v>42.48</v>
      </c>
      <c r="J4517" s="460">
        <v>3</v>
      </c>
      <c r="K4517" s="448">
        <v>3.98</v>
      </c>
      <c r="L4517" s="448">
        <v>11.94</v>
      </c>
      <c r="M4517" s="448">
        <f t="shared" si="140"/>
        <v>-30.54</v>
      </c>
      <c r="N4517" s="448">
        <f t="shared" si="141"/>
        <v>-71.89</v>
      </c>
      <c r="O4517" s="461"/>
    </row>
    <row r="4518" s="419" customFormat="1" customHeight="1" spans="1:15">
      <c r="A4518" s="443" t="s">
        <v>9718</v>
      </c>
      <c r="B4518" s="444" t="s">
        <v>9719</v>
      </c>
      <c r="C4518" s="445"/>
      <c r="D4518" s="446" t="s">
        <v>679</v>
      </c>
      <c r="E4518" s="446" t="s">
        <v>672</v>
      </c>
      <c r="F4518" s="446" t="s">
        <v>671</v>
      </c>
      <c r="G4518" s="447">
        <v>10</v>
      </c>
      <c r="H4518" s="448">
        <v>12.39</v>
      </c>
      <c r="I4518" s="447">
        <v>123.89</v>
      </c>
      <c r="J4518" s="460">
        <v>10</v>
      </c>
      <c r="K4518" s="448">
        <v>3.48</v>
      </c>
      <c r="L4518" s="448">
        <v>34.8</v>
      </c>
      <c r="M4518" s="448">
        <f t="shared" si="140"/>
        <v>-89.09</v>
      </c>
      <c r="N4518" s="448">
        <f t="shared" si="141"/>
        <v>-71.91</v>
      </c>
      <c r="O4518" s="461"/>
    </row>
    <row r="4519" s="419" customFormat="1" customHeight="1" spans="1:15">
      <c r="A4519" s="443" t="s">
        <v>9720</v>
      </c>
      <c r="B4519" s="444" t="s">
        <v>9721</v>
      </c>
      <c r="C4519" s="445"/>
      <c r="D4519" s="446" t="s">
        <v>698</v>
      </c>
      <c r="E4519" s="446" t="s">
        <v>672</v>
      </c>
      <c r="F4519" s="446" t="s">
        <v>671</v>
      </c>
      <c r="G4519" s="447">
        <v>1</v>
      </c>
      <c r="H4519" s="448">
        <v>5840.71</v>
      </c>
      <c r="I4519" s="447">
        <v>5840.71</v>
      </c>
      <c r="J4519" s="460">
        <v>1</v>
      </c>
      <c r="K4519" s="448">
        <v>1641.59</v>
      </c>
      <c r="L4519" s="448">
        <v>1641.59</v>
      </c>
      <c r="M4519" s="448">
        <f t="shared" si="140"/>
        <v>-4199.12</v>
      </c>
      <c r="N4519" s="448">
        <f t="shared" si="141"/>
        <v>-71.89</v>
      </c>
      <c r="O4519" s="461"/>
    </row>
    <row r="4520" s="419" customFormat="1" customHeight="1" spans="1:15">
      <c r="A4520" s="443" t="s">
        <v>9722</v>
      </c>
      <c r="B4520" s="444" t="s">
        <v>9723</v>
      </c>
      <c r="C4520" s="445"/>
      <c r="D4520" s="446" t="s">
        <v>703</v>
      </c>
      <c r="E4520" s="446" t="s">
        <v>672</v>
      </c>
      <c r="F4520" s="446" t="s">
        <v>671</v>
      </c>
      <c r="G4520" s="447">
        <v>2</v>
      </c>
      <c r="H4520" s="448">
        <v>261.95</v>
      </c>
      <c r="I4520" s="447">
        <v>523.89</v>
      </c>
      <c r="J4520" s="460">
        <v>2</v>
      </c>
      <c r="K4520" s="448">
        <v>73.62</v>
      </c>
      <c r="L4520" s="448">
        <v>147.24</v>
      </c>
      <c r="M4520" s="448">
        <f t="shared" si="140"/>
        <v>-376.65</v>
      </c>
      <c r="N4520" s="448">
        <f t="shared" si="141"/>
        <v>-71.89</v>
      </c>
      <c r="O4520" s="461"/>
    </row>
    <row r="4521" s="419" customFormat="1" customHeight="1" spans="1:15">
      <c r="A4521" s="443" t="s">
        <v>9724</v>
      </c>
      <c r="B4521" s="444" t="s">
        <v>9725</v>
      </c>
      <c r="C4521" s="445"/>
      <c r="D4521" s="446" t="s">
        <v>698</v>
      </c>
      <c r="E4521" s="446" t="s">
        <v>672</v>
      </c>
      <c r="F4521" s="446" t="s">
        <v>671</v>
      </c>
      <c r="G4521" s="447">
        <v>1</v>
      </c>
      <c r="H4521" s="448">
        <v>2477.88</v>
      </c>
      <c r="I4521" s="447">
        <v>2477.88</v>
      </c>
      <c r="J4521" s="460">
        <v>1</v>
      </c>
      <c r="K4521" s="448">
        <v>696.43</v>
      </c>
      <c r="L4521" s="448">
        <v>696.43</v>
      </c>
      <c r="M4521" s="448">
        <f t="shared" si="140"/>
        <v>-1781.45</v>
      </c>
      <c r="N4521" s="448">
        <f t="shared" si="141"/>
        <v>-71.89</v>
      </c>
      <c r="O4521" s="461"/>
    </row>
    <row r="4522" s="419" customFormat="1" customHeight="1" spans="1:15">
      <c r="A4522" s="443" t="s">
        <v>9726</v>
      </c>
      <c r="B4522" s="444" t="s">
        <v>9727</v>
      </c>
      <c r="C4522" s="445"/>
      <c r="D4522" s="446" t="s">
        <v>679</v>
      </c>
      <c r="E4522" s="446" t="s">
        <v>672</v>
      </c>
      <c r="F4522" s="446" t="s">
        <v>671</v>
      </c>
      <c r="G4522" s="447">
        <v>3</v>
      </c>
      <c r="H4522" s="448">
        <v>88.49</v>
      </c>
      <c r="I4522" s="447">
        <v>265.48</v>
      </c>
      <c r="J4522" s="460">
        <v>3</v>
      </c>
      <c r="K4522" s="448">
        <v>24.87</v>
      </c>
      <c r="L4522" s="448">
        <v>74.61</v>
      </c>
      <c r="M4522" s="448">
        <f t="shared" si="140"/>
        <v>-190.87</v>
      </c>
      <c r="N4522" s="448">
        <f t="shared" si="141"/>
        <v>-71.9</v>
      </c>
      <c r="O4522" s="461"/>
    </row>
    <row r="4523" s="419" customFormat="1" customHeight="1" spans="1:15">
      <c r="A4523" s="443" t="s">
        <v>9728</v>
      </c>
      <c r="B4523" s="444" t="s">
        <v>9729</v>
      </c>
      <c r="C4523" s="445"/>
      <c r="D4523" s="446" t="s">
        <v>703</v>
      </c>
      <c r="E4523" s="446" t="s">
        <v>672</v>
      </c>
      <c r="F4523" s="446" t="s">
        <v>671</v>
      </c>
      <c r="G4523" s="447">
        <v>9</v>
      </c>
      <c r="H4523" s="448">
        <v>22.12</v>
      </c>
      <c r="I4523" s="447">
        <v>199.12</v>
      </c>
      <c r="J4523" s="460">
        <v>9</v>
      </c>
      <c r="K4523" s="448">
        <v>6.22</v>
      </c>
      <c r="L4523" s="448">
        <v>55.98</v>
      </c>
      <c r="M4523" s="448">
        <f t="shared" si="140"/>
        <v>-143.14</v>
      </c>
      <c r="N4523" s="448">
        <f t="shared" si="141"/>
        <v>-71.89</v>
      </c>
      <c r="O4523" s="461"/>
    </row>
    <row r="4524" s="419" customFormat="1" customHeight="1" spans="1:15">
      <c r="A4524" s="443" t="s">
        <v>9730</v>
      </c>
      <c r="B4524" s="444" t="s">
        <v>9731</v>
      </c>
      <c r="C4524" s="445"/>
      <c r="D4524" s="446" t="s">
        <v>679</v>
      </c>
      <c r="E4524" s="446" t="s">
        <v>672</v>
      </c>
      <c r="F4524" s="446" t="s">
        <v>671</v>
      </c>
      <c r="G4524" s="447">
        <v>2</v>
      </c>
      <c r="H4524" s="448">
        <v>663.72</v>
      </c>
      <c r="I4524" s="447">
        <v>1327.43</v>
      </c>
      <c r="J4524" s="460">
        <v>2</v>
      </c>
      <c r="K4524" s="448">
        <v>186.54</v>
      </c>
      <c r="L4524" s="448">
        <v>373.08</v>
      </c>
      <c r="M4524" s="448">
        <f t="shared" si="140"/>
        <v>-954.35</v>
      </c>
      <c r="N4524" s="448">
        <f t="shared" si="141"/>
        <v>-71.89</v>
      </c>
      <c r="O4524" s="461"/>
    </row>
    <row r="4525" s="419" customFormat="1" customHeight="1" spans="1:15">
      <c r="A4525" s="443" t="s">
        <v>9732</v>
      </c>
      <c r="B4525" s="444" t="s">
        <v>9733</v>
      </c>
      <c r="C4525" s="445"/>
      <c r="D4525" s="446" t="s">
        <v>2985</v>
      </c>
      <c r="E4525" s="446" t="s">
        <v>672</v>
      </c>
      <c r="F4525" s="446" t="s">
        <v>671</v>
      </c>
      <c r="G4525" s="447">
        <v>1</v>
      </c>
      <c r="H4525" s="448">
        <v>130.09</v>
      </c>
      <c r="I4525" s="447">
        <v>130.09</v>
      </c>
      <c r="J4525" s="460">
        <v>1</v>
      </c>
      <c r="K4525" s="448">
        <v>36.56</v>
      </c>
      <c r="L4525" s="448">
        <v>36.56</v>
      </c>
      <c r="M4525" s="448">
        <f t="shared" si="140"/>
        <v>-93.53</v>
      </c>
      <c r="N4525" s="448">
        <f t="shared" si="141"/>
        <v>-71.9</v>
      </c>
      <c r="O4525" s="461"/>
    </row>
    <row r="4526" s="419" customFormat="1" customHeight="1" spans="1:15">
      <c r="A4526" s="443" t="s">
        <v>9734</v>
      </c>
      <c r="B4526" s="444" t="s">
        <v>9735</v>
      </c>
      <c r="C4526" s="445"/>
      <c r="D4526" s="446" t="s">
        <v>2985</v>
      </c>
      <c r="E4526" s="446" t="s">
        <v>672</v>
      </c>
      <c r="F4526" s="446" t="s">
        <v>671</v>
      </c>
      <c r="G4526" s="447">
        <v>1</v>
      </c>
      <c r="H4526" s="448">
        <v>904.42</v>
      </c>
      <c r="I4526" s="447">
        <v>904.42</v>
      </c>
      <c r="J4526" s="460">
        <v>1</v>
      </c>
      <c r="K4526" s="448">
        <v>254.2</v>
      </c>
      <c r="L4526" s="448">
        <v>254.2</v>
      </c>
      <c r="M4526" s="448">
        <f t="shared" si="140"/>
        <v>-650.22</v>
      </c>
      <c r="N4526" s="448">
        <f t="shared" si="141"/>
        <v>-71.89</v>
      </c>
      <c r="O4526" s="461"/>
    </row>
    <row r="4527" s="419" customFormat="1" customHeight="1" spans="1:15">
      <c r="A4527" s="443" t="s">
        <v>9736</v>
      </c>
      <c r="B4527" s="444" t="s">
        <v>9737</v>
      </c>
      <c r="C4527" s="445"/>
      <c r="D4527" s="446" t="s">
        <v>2985</v>
      </c>
      <c r="E4527" s="446" t="s">
        <v>672</v>
      </c>
      <c r="F4527" s="446" t="s">
        <v>671</v>
      </c>
      <c r="G4527" s="447">
        <v>1</v>
      </c>
      <c r="H4527" s="448">
        <v>693.81</v>
      </c>
      <c r="I4527" s="447">
        <v>693.81</v>
      </c>
      <c r="J4527" s="460">
        <v>1</v>
      </c>
      <c r="K4527" s="448">
        <v>195</v>
      </c>
      <c r="L4527" s="448">
        <v>195</v>
      </c>
      <c r="M4527" s="448">
        <f t="shared" si="140"/>
        <v>-498.81</v>
      </c>
      <c r="N4527" s="448">
        <f t="shared" si="141"/>
        <v>-71.89</v>
      </c>
      <c r="O4527" s="461"/>
    </row>
    <row r="4528" s="419" customFormat="1" customHeight="1" spans="1:15">
      <c r="A4528" s="443" t="s">
        <v>9738</v>
      </c>
      <c r="B4528" s="444" t="s">
        <v>9739</v>
      </c>
      <c r="C4528" s="445"/>
      <c r="D4528" s="446" t="s">
        <v>2985</v>
      </c>
      <c r="E4528" s="446" t="s">
        <v>672</v>
      </c>
      <c r="F4528" s="446" t="s">
        <v>671</v>
      </c>
      <c r="G4528" s="447">
        <v>1</v>
      </c>
      <c r="H4528" s="448">
        <v>113.27</v>
      </c>
      <c r="I4528" s="447">
        <v>113.27</v>
      </c>
      <c r="J4528" s="460">
        <v>1</v>
      </c>
      <c r="K4528" s="448">
        <v>31.83</v>
      </c>
      <c r="L4528" s="448">
        <v>31.83</v>
      </c>
      <c r="M4528" s="448">
        <f t="shared" si="140"/>
        <v>-81.44</v>
      </c>
      <c r="N4528" s="448">
        <f t="shared" si="141"/>
        <v>-71.9</v>
      </c>
      <c r="O4528" s="461"/>
    </row>
    <row r="4529" s="419" customFormat="1" customHeight="1" spans="1:15">
      <c r="A4529" s="443" t="s">
        <v>9740</v>
      </c>
      <c r="B4529" s="444" t="s">
        <v>9741</v>
      </c>
      <c r="C4529" s="445"/>
      <c r="D4529" s="446" t="s">
        <v>2985</v>
      </c>
      <c r="E4529" s="446" t="s">
        <v>672</v>
      </c>
      <c r="F4529" s="446" t="s">
        <v>671</v>
      </c>
      <c r="G4529" s="447">
        <v>1</v>
      </c>
      <c r="H4529" s="448">
        <v>773.45</v>
      </c>
      <c r="I4529" s="447">
        <v>773.45</v>
      </c>
      <c r="J4529" s="460">
        <v>1</v>
      </c>
      <c r="K4529" s="448">
        <v>217.39</v>
      </c>
      <c r="L4529" s="448">
        <v>217.39</v>
      </c>
      <c r="M4529" s="448">
        <f t="shared" si="140"/>
        <v>-556.06</v>
      </c>
      <c r="N4529" s="448">
        <f t="shared" si="141"/>
        <v>-71.89</v>
      </c>
      <c r="O4529" s="461"/>
    </row>
    <row r="4530" s="419" customFormat="1" customHeight="1" spans="1:15">
      <c r="A4530" s="443" t="s">
        <v>9742</v>
      </c>
      <c r="B4530" s="444" t="s">
        <v>9743</v>
      </c>
      <c r="C4530" s="445"/>
      <c r="D4530" s="446" t="s">
        <v>2985</v>
      </c>
      <c r="E4530" s="446" t="s">
        <v>672</v>
      </c>
      <c r="F4530" s="446" t="s">
        <v>671</v>
      </c>
      <c r="G4530" s="447">
        <v>1</v>
      </c>
      <c r="H4530" s="448">
        <v>7356.64</v>
      </c>
      <c r="I4530" s="447">
        <v>7356.64</v>
      </c>
      <c r="J4530" s="460">
        <v>1</v>
      </c>
      <c r="K4530" s="448">
        <v>2067.66</v>
      </c>
      <c r="L4530" s="448">
        <v>2067.66</v>
      </c>
      <c r="M4530" s="448">
        <f t="shared" si="140"/>
        <v>-5288.98</v>
      </c>
      <c r="N4530" s="448">
        <f t="shared" si="141"/>
        <v>-71.89</v>
      </c>
      <c r="O4530" s="461"/>
    </row>
    <row r="4531" s="419" customFormat="1" customHeight="1" spans="1:15">
      <c r="A4531" s="443" t="s">
        <v>9744</v>
      </c>
      <c r="B4531" s="444" t="s">
        <v>9745</v>
      </c>
      <c r="C4531" s="445"/>
      <c r="D4531" s="446" t="s">
        <v>2985</v>
      </c>
      <c r="E4531" s="446" t="s">
        <v>672</v>
      </c>
      <c r="F4531" s="446" t="s">
        <v>671</v>
      </c>
      <c r="G4531" s="447">
        <v>1</v>
      </c>
      <c r="H4531" s="448">
        <v>1323</v>
      </c>
      <c r="I4531" s="447">
        <v>1323</v>
      </c>
      <c r="J4531" s="460">
        <v>1</v>
      </c>
      <c r="K4531" s="448">
        <v>371.84</v>
      </c>
      <c r="L4531" s="448">
        <v>371.84</v>
      </c>
      <c r="M4531" s="448">
        <f t="shared" si="140"/>
        <v>-951.16</v>
      </c>
      <c r="N4531" s="448">
        <f t="shared" si="141"/>
        <v>-71.89</v>
      </c>
      <c r="O4531" s="461"/>
    </row>
    <row r="4532" s="419" customFormat="1" customHeight="1" spans="1:15">
      <c r="A4532" s="443" t="s">
        <v>9746</v>
      </c>
      <c r="B4532" s="444" t="s">
        <v>9747</v>
      </c>
      <c r="C4532" s="445"/>
      <c r="D4532" s="446" t="s">
        <v>2985</v>
      </c>
      <c r="E4532" s="446" t="s">
        <v>672</v>
      </c>
      <c r="F4532" s="446" t="s">
        <v>671</v>
      </c>
      <c r="G4532" s="447">
        <v>1</v>
      </c>
      <c r="H4532" s="448">
        <v>2381</v>
      </c>
      <c r="I4532" s="447">
        <v>2381</v>
      </c>
      <c r="J4532" s="460">
        <v>1</v>
      </c>
      <c r="K4532" s="448">
        <v>669.2</v>
      </c>
      <c r="L4532" s="448">
        <v>669.2</v>
      </c>
      <c r="M4532" s="448">
        <f t="shared" si="140"/>
        <v>-1711.8</v>
      </c>
      <c r="N4532" s="448">
        <f t="shared" si="141"/>
        <v>-71.89</v>
      </c>
      <c r="O4532" s="461"/>
    </row>
    <row r="4533" s="419" customFormat="1" customHeight="1" spans="1:15">
      <c r="A4533" s="443" t="s">
        <v>9748</v>
      </c>
      <c r="B4533" s="444" t="s">
        <v>9749</v>
      </c>
      <c r="C4533" s="445"/>
      <c r="D4533" s="446" t="s">
        <v>2985</v>
      </c>
      <c r="E4533" s="446" t="s">
        <v>672</v>
      </c>
      <c r="F4533" s="446" t="s">
        <v>671</v>
      </c>
      <c r="G4533" s="447">
        <v>1</v>
      </c>
      <c r="H4533" s="448">
        <v>3740</v>
      </c>
      <c r="I4533" s="447">
        <v>3740</v>
      </c>
      <c r="J4533" s="460">
        <v>1</v>
      </c>
      <c r="K4533" s="448">
        <v>1051.16</v>
      </c>
      <c r="L4533" s="448">
        <v>1051.16</v>
      </c>
      <c r="M4533" s="448">
        <f t="shared" si="140"/>
        <v>-2688.84</v>
      </c>
      <c r="N4533" s="448">
        <f t="shared" si="141"/>
        <v>-71.89</v>
      </c>
      <c r="O4533" s="461"/>
    </row>
    <row r="4534" s="419" customFormat="1" customHeight="1" spans="1:15">
      <c r="A4534" s="443" t="s">
        <v>9750</v>
      </c>
      <c r="B4534" s="444" t="s">
        <v>9751</v>
      </c>
      <c r="C4534" s="445"/>
      <c r="D4534" s="446" t="s">
        <v>2985</v>
      </c>
      <c r="E4534" s="446" t="s">
        <v>672</v>
      </c>
      <c r="F4534" s="446" t="s">
        <v>671</v>
      </c>
      <c r="G4534" s="447">
        <v>1</v>
      </c>
      <c r="H4534" s="448">
        <v>1778</v>
      </c>
      <c r="I4534" s="447">
        <v>1778</v>
      </c>
      <c r="J4534" s="460">
        <v>1</v>
      </c>
      <c r="K4534" s="448">
        <v>499.73</v>
      </c>
      <c r="L4534" s="448">
        <v>499.73</v>
      </c>
      <c r="M4534" s="448">
        <f t="shared" si="140"/>
        <v>-1278.27</v>
      </c>
      <c r="N4534" s="448">
        <f t="shared" si="141"/>
        <v>-71.89</v>
      </c>
      <c r="O4534" s="461"/>
    </row>
    <row r="4535" s="419" customFormat="1" customHeight="1" spans="1:15">
      <c r="A4535" s="443" t="s">
        <v>9752</v>
      </c>
      <c r="B4535" s="444" t="s">
        <v>9753</v>
      </c>
      <c r="C4535" s="445"/>
      <c r="D4535" s="446" t="s">
        <v>2985</v>
      </c>
      <c r="E4535" s="446" t="s">
        <v>672</v>
      </c>
      <c r="F4535" s="446" t="s">
        <v>671</v>
      </c>
      <c r="G4535" s="447">
        <v>4</v>
      </c>
      <c r="H4535" s="448">
        <v>450.05</v>
      </c>
      <c r="I4535" s="447">
        <v>1800.2</v>
      </c>
      <c r="J4535" s="460">
        <v>4</v>
      </c>
      <c r="K4535" s="448">
        <v>126.49</v>
      </c>
      <c r="L4535" s="448">
        <v>505.96</v>
      </c>
      <c r="M4535" s="448">
        <f t="shared" si="140"/>
        <v>-1294.24</v>
      </c>
      <c r="N4535" s="448">
        <f t="shared" si="141"/>
        <v>-71.89</v>
      </c>
      <c r="O4535" s="461"/>
    </row>
    <row r="4536" s="419" customFormat="1" customHeight="1" spans="1:15">
      <c r="A4536" s="443" t="s">
        <v>9754</v>
      </c>
      <c r="B4536" s="444" t="s">
        <v>9755</v>
      </c>
      <c r="C4536" s="445"/>
      <c r="D4536" s="446" t="s">
        <v>2985</v>
      </c>
      <c r="E4536" s="446" t="s">
        <v>672</v>
      </c>
      <c r="F4536" s="446" t="s">
        <v>671</v>
      </c>
      <c r="G4536" s="447">
        <v>1</v>
      </c>
      <c r="H4536" s="448">
        <v>840.71</v>
      </c>
      <c r="I4536" s="447">
        <v>840.71</v>
      </c>
      <c r="J4536" s="460">
        <v>1</v>
      </c>
      <c r="K4536" s="448">
        <v>236.29</v>
      </c>
      <c r="L4536" s="448">
        <v>236.29</v>
      </c>
      <c r="M4536" s="448">
        <f t="shared" si="140"/>
        <v>-604.42</v>
      </c>
      <c r="N4536" s="448">
        <f t="shared" si="141"/>
        <v>-71.89</v>
      </c>
      <c r="O4536" s="461"/>
    </row>
    <row r="4537" s="419" customFormat="1" customHeight="1" spans="1:15">
      <c r="A4537" s="443" t="s">
        <v>9756</v>
      </c>
      <c r="B4537" s="444" t="s">
        <v>9757</v>
      </c>
      <c r="C4537" s="445"/>
      <c r="D4537" s="446" t="s">
        <v>679</v>
      </c>
      <c r="E4537" s="446" t="s">
        <v>672</v>
      </c>
      <c r="F4537" s="446" t="s">
        <v>671</v>
      </c>
      <c r="G4537" s="447">
        <v>8</v>
      </c>
      <c r="H4537" s="448">
        <v>14.57</v>
      </c>
      <c r="I4537" s="447">
        <v>116.56</v>
      </c>
      <c r="J4537" s="460">
        <v>8</v>
      </c>
      <c r="K4537" s="448">
        <v>4.1</v>
      </c>
      <c r="L4537" s="448">
        <v>32.8</v>
      </c>
      <c r="M4537" s="448">
        <f t="shared" si="140"/>
        <v>-83.76</v>
      </c>
      <c r="N4537" s="448">
        <f t="shared" si="141"/>
        <v>-71.86</v>
      </c>
      <c r="O4537" s="461"/>
    </row>
    <row r="4538" s="419" customFormat="1" customHeight="1" spans="1:15">
      <c r="A4538" s="443" t="s">
        <v>9758</v>
      </c>
      <c r="B4538" s="444" t="s">
        <v>9759</v>
      </c>
      <c r="C4538" s="445"/>
      <c r="D4538" s="446" t="s">
        <v>679</v>
      </c>
      <c r="E4538" s="446" t="s">
        <v>672</v>
      </c>
      <c r="F4538" s="446" t="s">
        <v>671</v>
      </c>
      <c r="G4538" s="447">
        <v>10</v>
      </c>
      <c r="H4538" s="448">
        <v>8</v>
      </c>
      <c r="I4538" s="447">
        <v>80</v>
      </c>
      <c r="J4538" s="460">
        <v>10</v>
      </c>
      <c r="K4538" s="448">
        <v>2.25</v>
      </c>
      <c r="L4538" s="448">
        <v>22.5</v>
      </c>
      <c r="M4538" s="448">
        <f t="shared" si="140"/>
        <v>-57.5</v>
      </c>
      <c r="N4538" s="448">
        <f t="shared" si="141"/>
        <v>-71.88</v>
      </c>
      <c r="O4538" s="461"/>
    </row>
    <row r="4539" s="419" customFormat="1" customHeight="1" spans="1:15">
      <c r="A4539" s="443" t="s">
        <v>9760</v>
      </c>
      <c r="B4539" s="444" t="s">
        <v>9761</v>
      </c>
      <c r="C4539" s="445"/>
      <c r="D4539" s="446" t="s">
        <v>2985</v>
      </c>
      <c r="E4539" s="446" t="s">
        <v>672</v>
      </c>
      <c r="F4539" s="446" t="s">
        <v>671</v>
      </c>
      <c r="G4539" s="447">
        <v>1</v>
      </c>
      <c r="H4539" s="448">
        <v>530.97</v>
      </c>
      <c r="I4539" s="447">
        <v>530.97</v>
      </c>
      <c r="J4539" s="460">
        <v>1</v>
      </c>
      <c r="K4539" s="448">
        <v>149.23</v>
      </c>
      <c r="L4539" s="448">
        <v>149.23</v>
      </c>
      <c r="M4539" s="448">
        <f t="shared" si="140"/>
        <v>-381.74</v>
      </c>
      <c r="N4539" s="448">
        <f t="shared" si="141"/>
        <v>-71.89</v>
      </c>
      <c r="O4539" s="461"/>
    </row>
    <row r="4540" s="419" customFormat="1" customHeight="1" spans="1:15">
      <c r="A4540" s="443" t="s">
        <v>9762</v>
      </c>
      <c r="B4540" s="444" t="s">
        <v>9763</v>
      </c>
      <c r="C4540" s="445"/>
      <c r="D4540" s="446" t="s">
        <v>2985</v>
      </c>
      <c r="E4540" s="446" t="s">
        <v>672</v>
      </c>
      <c r="F4540" s="446" t="s">
        <v>671</v>
      </c>
      <c r="G4540" s="447">
        <v>1</v>
      </c>
      <c r="H4540" s="448">
        <v>2522.12</v>
      </c>
      <c r="I4540" s="447">
        <v>2522.12</v>
      </c>
      <c r="J4540" s="460">
        <v>1</v>
      </c>
      <c r="K4540" s="448">
        <v>708.87</v>
      </c>
      <c r="L4540" s="448">
        <v>708.87</v>
      </c>
      <c r="M4540" s="448">
        <f t="shared" si="140"/>
        <v>-1813.25</v>
      </c>
      <c r="N4540" s="448">
        <f t="shared" si="141"/>
        <v>-71.89</v>
      </c>
      <c r="O4540" s="461"/>
    </row>
    <row r="4541" s="419" customFormat="1" customHeight="1" spans="1:15">
      <c r="A4541" s="443" t="s">
        <v>9764</v>
      </c>
      <c r="B4541" s="444" t="s">
        <v>9765</v>
      </c>
      <c r="C4541" s="445"/>
      <c r="D4541" s="446" t="s">
        <v>2985</v>
      </c>
      <c r="E4541" s="446" t="s">
        <v>672</v>
      </c>
      <c r="F4541" s="446" t="s">
        <v>671</v>
      </c>
      <c r="G4541" s="447">
        <v>1</v>
      </c>
      <c r="H4541" s="448">
        <v>9557.52</v>
      </c>
      <c r="I4541" s="447">
        <v>9557.52</v>
      </c>
      <c r="J4541" s="460">
        <v>1</v>
      </c>
      <c r="K4541" s="448">
        <v>2686.24</v>
      </c>
      <c r="L4541" s="448">
        <v>2686.24</v>
      </c>
      <c r="M4541" s="448">
        <f t="shared" si="140"/>
        <v>-6871.28</v>
      </c>
      <c r="N4541" s="448">
        <f t="shared" si="141"/>
        <v>-71.89</v>
      </c>
      <c r="O4541" s="461"/>
    </row>
    <row r="4542" s="419" customFormat="1" customHeight="1" spans="1:15">
      <c r="A4542" s="443" t="s">
        <v>9766</v>
      </c>
      <c r="B4542" s="444" t="s">
        <v>9767</v>
      </c>
      <c r="C4542" s="445"/>
      <c r="D4542" s="446" t="s">
        <v>2985</v>
      </c>
      <c r="E4542" s="446" t="s">
        <v>672</v>
      </c>
      <c r="F4542" s="446" t="s">
        <v>671</v>
      </c>
      <c r="G4542" s="447">
        <v>1</v>
      </c>
      <c r="H4542" s="448">
        <v>442.48</v>
      </c>
      <c r="I4542" s="447">
        <v>442.48</v>
      </c>
      <c r="J4542" s="460">
        <v>1</v>
      </c>
      <c r="K4542" s="448">
        <v>124.36</v>
      </c>
      <c r="L4542" s="448">
        <v>124.36</v>
      </c>
      <c r="M4542" s="448">
        <f t="shared" si="140"/>
        <v>-318.12</v>
      </c>
      <c r="N4542" s="448">
        <f t="shared" si="141"/>
        <v>-71.89</v>
      </c>
      <c r="O4542" s="461"/>
    </row>
    <row r="4543" s="419" customFormat="1" customHeight="1" spans="1:15">
      <c r="A4543" s="443" t="s">
        <v>9768</v>
      </c>
      <c r="B4543" s="444" t="s">
        <v>9769</v>
      </c>
      <c r="C4543" s="445"/>
      <c r="D4543" s="446" t="s">
        <v>2985</v>
      </c>
      <c r="E4543" s="446" t="s">
        <v>672</v>
      </c>
      <c r="F4543" s="446" t="s">
        <v>671</v>
      </c>
      <c r="G4543" s="447">
        <v>1</v>
      </c>
      <c r="H4543" s="448">
        <v>2522.12</v>
      </c>
      <c r="I4543" s="447">
        <v>2522.12</v>
      </c>
      <c r="J4543" s="460">
        <v>1</v>
      </c>
      <c r="K4543" s="448">
        <v>708.87</v>
      </c>
      <c r="L4543" s="448">
        <v>708.87</v>
      </c>
      <c r="M4543" s="448">
        <f t="shared" si="140"/>
        <v>-1813.25</v>
      </c>
      <c r="N4543" s="448">
        <f t="shared" si="141"/>
        <v>-71.89</v>
      </c>
      <c r="O4543" s="461"/>
    </row>
    <row r="4544" s="419" customFormat="1" customHeight="1" spans="1:15">
      <c r="A4544" s="443" t="s">
        <v>9770</v>
      </c>
      <c r="B4544" s="444" t="s">
        <v>9771</v>
      </c>
      <c r="C4544" s="445"/>
      <c r="D4544" s="446" t="s">
        <v>2985</v>
      </c>
      <c r="E4544" s="446" t="s">
        <v>672</v>
      </c>
      <c r="F4544" s="446" t="s">
        <v>671</v>
      </c>
      <c r="G4544" s="447">
        <v>1</v>
      </c>
      <c r="H4544" s="448">
        <v>8672.57</v>
      </c>
      <c r="I4544" s="447">
        <v>8672.57</v>
      </c>
      <c r="J4544" s="460">
        <v>1</v>
      </c>
      <c r="K4544" s="448">
        <v>2437.51</v>
      </c>
      <c r="L4544" s="448">
        <v>2437.51</v>
      </c>
      <c r="M4544" s="448">
        <f t="shared" si="140"/>
        <v>-6235.06</v>
      </c>
      <c r="N4544" s="448">
        <f t="shared" si="141"/>
        <v>-71.89</v>
      </c>
      <c r="O4544" s="461"/>
    </row>
    <row r="4545" s="419" customFormat="1" customHeight="1" spans="1:15">
      <c r="A4545" s="443" t="s">
        <v>9772</v>
      </c>
      <c r="B4545" s="444" t="s">
        <v>9773</v>
      </c>
      <c r="C4545" s="445"/>
      <c r="D4545" s="446" t="s">
        <v>679</v>
      </c>
      <c r="E4545" s="446" t="s">
        <v>672</v>
      </c>
      <c r="F4545" s="446" t="s">
        <v>671</v>
      </c>
      <c r="G4545" s="447">
        <v>85</v>
      </c>
      <c r="H4545" s="448">
        <v>1.33</v>
      </c>
      <c r="I4545" s="447">
        <v>112.83</v>
      </c>
      <c r="J4545" s="460">
        <v>85</v>
      </c>
      <c r="K4545" s="448">
        <v>0.37</v>
      </c>
      <c r="L4545" s="448">
        <v>31.45</v>
      </c>
      <c r="M4545" s="448">
        <f t="shared" si="140"/>
        <v>-81.38</v>
      </c>
      <c r="N4545" s="448">
        <f t="shared" si="141"/>
        <v>-72.13</v>
      </c>
      <c r="O4545" s="461"/>
    </row>
    <row r="4546" s="419" customFormat="1" customHeight="1" spans="1:15">
      <c r="A4546" s="443" t="s">
        <v>9774</v>
      </c>
      <c r="B4546" s="444" t="s">
        <v>9775</v>
      </c>
      <c r="C4546" s="445"/>
      <c r="D4546" s="446" t="s">
        <v>679</v>
      </c>
      <c r="E4546" s="446" t="s">
        <v>672</v>
      </c>
      <c r="F4546" s="446" t="s">
        <v>671</v>
      </c>
      <c r="G4546" s="447">
        <v>1</v>
      </c>
      <c r="H4546" s="448">
        <v>2600</v>
      </c>
      <c r="I4546" s="447">
        <v>2600</v>
      </c>
      <c r="J4546" s="460">
        <v>1</v>
      </c>
      <c r="K4546" s="448">
        <v>730.76</v>
      </c>
      <c r="L4546" s="448">
        <v>730.76</v>
      </c>
      <c r="M4546" s="448">
        <f t="shared" si="140"/>
        <v>-1869.24</v>
      </c>
      <c r="N4546" s="448">
        <f t="shared" si="141"/>
        <v>-71.89</v>
      </c>
      <c r="O4546" s="461"/>
    </row>
    <row r="4547" s="419" customFormat="1" customHeight="1" spans="1:15">
      <c r="A4547" s="443" t="s">
        <v>9776</v>
      </c>
      <c r="B4547" s="444" t="s">
        <v>9777</v>
      </c>
      <c r="C4547" s="445"/>
      <c r="D4547" s="446" t="s">
        <v>679</v>
      </c>
      <c r="E4547" s="446" t="s">
        <v>672</v>
      </c>
      <c r="F4547" s="446" t="s">
        <v>671</v>
      </c>
      <c r="G4547" s="447">
        <v>1</v>
      </c>
      <c r="H4547" s="448">
        <v>2800</v>
      </c>
      <c r="I4547" s="447">
        <v>2800</v>
      </c>
      <c r="J4547" s="460">
        <v>1</v>
      </c>
      <c r="K4547" s="448">
        <v>786.97</v>
      </c>
      <c r="L4547" s="448">
        <v>786.97</v>
      </c>
      <c r="M4547" s="448">
        <f t="shared" si="140"/>
        <v>-2013.03</v>
      </c>
      <c r="N4547" s="448">
        <f t="shared" si="141"/>
        <v>-71.89</v>
      </c>
      <c r="O4547" s="461"/>
    </row>
    <row r="4548" s="419" customFormat="1" customHeight="1" spans="1:15">
      <c r="A4548" s="443" t="s">
        <v>9778</v>
      </c>
      <c r="B4548" s="444" t="s">
        <v>9779</v>
      </c>
      <c r="C4548" s="445"/>
      <c r="D4548" s="446" t="s">
        <v>698</v>
      </c>
      <c r="E4548" s="446" t="s">
        <v>672</v>
      </c>
      <c r="F4548" s="446" t="s">
        <v>671</v>
      </c>
      <c r="G4548" s="447">
        <v>2</v>
      </c>
      <c r="H4548" s="448">
        <v>1283.19</v>
      </c>
      <c r="I4548" s="447">
        <v>2566.37</v>
      </c>
      <c r="J4548" s="460">
        <v>2</v>
      </c>
      <c r="K4548" s="448">
        <v>360.65</v>
      </c>
      <c r="L4548" s="448">
        <v>721.3</v>
      </c>
      <c r="M4548" s="448">
        <f t="shared" si="140"/>
        <v>-1845.07</v>
      </c>
      <c r="N4548" s="448">
        <f t="shared" si="141"/>
        <v>-71.89</v>
      </c>
      <c r="O4548" s="461"/>
    </row>
    <row r="4549" s="419" customFormat="1" customHeight="1" spans="1:15">
      <c r="A4549" s="443" t="s">
        <v>9780</v>
      </c>
      <c r="B4549" s="444" t="s">
        <v>9781</v>
      </c>
      <c r="C4549" s="445"/>
      <c r="D4549" s="446" t="s">
        <v>703</v>
      </c>
      <c r="E4549" s="446" t="s">
        <v>672</v>
      </c>
      <c r="F4549" s="446" t="s">
        <v>671</v>
      </c>
      <c r="G4549" s="447">
        <v>2</v>
      </c>
      <c r="H4549" s="448">
        <v>46.91</v>
      </c>
      <c r="I4549" s="447">
        <v>93.81</v>
      </c>
      <c r="J4549" s="460">
        <v>2</v>
      </c>
      <c r="K4549" s="448">
        <v>13.18</v>
      </c>
      <c r="L4549" s="448">
        <v>26.36</v>
      </c>
      <c r="M4549" s="448">
        <f t="shared" si="140"/>
        <v>-67.45</v>
      </c>
      <c r="N4549" s="448">
        <f t="shared" si="141"/>
        <v>-71.9</v>
      </c>
      <c r="O4549" s="461"/>
    </row>
    <row r="4550" s="419" customFormat="1" customHeight="1" spans="1:15">
      <c r="A4550" s="443" t="s">
        <v>9782</v>
      </c>
      <c r="B4550" s="444" t="s">
        <v>9783</v>
      </c>
      <c r="C4550" s="445"/>
      <c r="D4550" s="446" t="s">
        <v>2985</v>
      </c>
      <c r="E4550" s="446" t="s">
        <v>672</v>
      </c>
      <c r="F4550" s="446" t="s">
        <v>671</v>
      </c>
      <c r="G4550" s="447">
        <v>4</v>
      </c>
      <c r="H4550" s="448">
        <v>47.74</v>
      </c>
      <c r="I4550" s="447">
        <v>190.96</v>
      </c>
      <c r="J4550" s="460">
        <v>4</v>
      </c>
      <c r="K4550" s="448">
        <v>13.42</v>
      </c>
      <c r="L4550" s="448">
        <v>53.68</v>
      </c>
      <c r="M4550" s="448">
        <f t="shared" si="140"/>
        <v>-137.28</v>
      </c>
      <c r="N4550" s="448">
        <f t="shared" si="141"/>
        <v>-71.89</v>
      </c>
      <c r="O4550" s="461"/>
    </row>
    <row r="4551" s="419" customFormat="1" customHeight="1" spans="1:15">
      <c r="A4551" s="443" t="s">
        <v>9784</v>
      </c>
      <c r="B4551" s="444" t="s">
        <v>9785</v>
      </c>
      <c r="C4551" s="445"/>
      <c r="D4551" s="446" t="s">
        <v>2985</v>
      </c>
      <c r="E4551" s="446" t="s">
        <v>672</v>
      </c>
      <c r="F4551" s="446" t="s">
        <v>671</v>
      </c>
      <c r="G4551" s="447">
        <v>5</v>
      </c>
      <c r="H4551" s="448">
        <v>62.59</v>
      </c>
      <c r="I4551" s="447">
        <v>312.95</v>
      </c>
      <c r="J4551" s="460">
        <v>5</v>
      </c>
      <c r="K4551" s="448">
        <v>17.59</v>
      </c>
      <c r="L4551" s="448">
        <v>87.95</v>
      </c>
      <c r="M4551" s="448">
        <f t="shared" si="140"/>
        <v>-225</v>
      </c>
      <c r="N4551" s="448">
        <f t="shared" si="141"/>
        <v>-71.9</v>
      </c>
      <c r="O4551" s="461"/>
    </row>
    <row r="4552" s="419" customFormat="1" customHeight="1" spans="1:15">
      <c r="A4552" s="443" t="s">
        <v>9786</v>
      </c>
      <c r="B4552" s="444" t="s">
        <v>9787</v>
      </c>
      <c r="C4552" s="445"/>
      <c r="D4552" s="446" t="s">
        <v>2985</v>
      </c>
      <c r="E4552" s="446" t="s">
        <v>672</v>
      </c>
      <c r="F4552" s="446" t="s">
        <v>671</v>
      </c>
      <c r="G4552" s="447">
        <v>7</v>
      </c>
      <c r="H4552" s="448">
        <v>54.07</v>
      </c>
      <c r="I4552" s="447">
        <v>378.49</v>
      </c>
      <c r="J4552" s="460">
        <v>7</v>
      </c>
      <c r="K4552" s="448">
        <v>15.2</v>
      </c>
      <c r="L4552" s="448">
        <v>106.4</v>
      </c>
      <c r="M4552" s="448">
        <f t="shared" ref="M4552:M4615" si="142">L4552-I4552</f>
        <v>-272.09</v>
      </c>
      <c r="N4552" s="448">
        <f t="shared" ref="N4552:N4615" si="143">IF(I4552=0,0,ROUND(M4552/I4552*100,2))</f>
        <v>-71.89</v>
      </c>
      <c r="O4552" s="461"/>
    </row>
    <row r="4553" s="419" customFormat="1" customHeight="1" spans="1:15">
      <c r="A4553" s="443" t="s">
        <v>9788</v>
      </c>
      <c r="B4553" s="444" t="s">
        <v>9789</v>
      </c>
      <c r="C4553" s="445"/>
      <c r="D4553" s="446" t="s">
        <v>2985</v>
      </c>
      <c r="E4553" s="446" t="s">
        <v>672</v>
      </c>
      <c r="F4553" s="446" t="s">
        <v>671</v>
      </c>
      <c r="G4553" s="447">
        <v>3</v>
      </c>
      <c r="H4553" s="448">
        <v>29.8</v>
      </c>
      <c r="I4553" s="447">
        <v>89.41</v>
      </c>
      <c r="J4553" s="460">
        <v>3</v>
      </c>
      <c r="K4553" s="448">
        <v>8.37</v>
      </c>
      <c r="L4553" s="448">
        <v>25.11</v>
      </c>
      <c r="M4553" s="448">
        <f t="shared" si="142"/>
        <v>-64.3</v>
      </c>
      <c r="N4553" s="448">
        <f t="shared" si="143"/>
        <v>-71.92</v>
      </c>
      <c r="O4553" s="461"/>
    </row>
    <row r="4554" s="419" customFormat="1" customHeight="1" spans="1:15">
      <c r="A4554" s="443" t="s">
        <v>9790</v>
      </c>
      <c r="B4554" s="444" t="s">
        <v>9791</v>
      </c>
      <c r="C4554" s="445"/>
      <c r="D4554" s="446" t="s">
        <v>2985</v>
      </c>
      <c r="E4554" s="446" t="s">
        <v>672</v>
      </c>
      <c r="F4554" s="446" t="s">
        <v>671</v>
      </c>
      <c r="G4554" s="447">
        <v>1</v>
      </c>
      <c r="H4554" s="448">
        <v>6955.75</v>
      </c>
      <c r="I4554" s="447">
        <v>6955.75</v>
      </c>
      <c r="J4554" s="460">
        <v>1</v>
      </c>
      <c r="K4554" s="448">
        <v>1954.98</v>
      </c>
      <c r="L4554" s="448">
        <v>1954.98</v>
      </c>
      <c r="M4554" s="448">
        <f t="shared" si="142"/>
        <v>-5000.77</v>
      </c>
      <c r="N4554" s="448">
        <f t="shared" si="143"/>
        <v>-71.89</v>
      </c>
      <c r="O4554" s="461"/>
    </row>
    <row r="4555" s="419" customFormat="1" customHeight="1" spans="1:15">
      <c r="A4555" s="443" t="s">
        <v>9792</v>
      </c>
      <c r="B4555" s="444" t="s">
        <v>9793</v>
      </c>
      <c r="C4555" s="445"/>
      <c r="D4555" s="446" t="s">
        <v>679</v>
      </c>
      <c r="E4555" s="446" t="s">
        <v>672</v>
      </c>
      <c r="F4555" s="446" t="s">
        <v>671</v>
      </c>
      <c r="G4555" s="447">
        <v>1</v>
      </c>
      <c r="H4555" s="448">
        <v>4000</v>
      </c>
      <c r="I4555" s="447">
        <v>4000</v>
      </c>
      <c r="J4555" s="460">
        <v>1</v>
      </c>
      <c r="K4555" s="448">
        <v>1124.24</v>
      </c>
      <c r="L4555" s="448">
        <v>1124.24</v>
      </c>
      <c r="M4555" s="448">
        <f t="shared" si="142"/>
        <v>-2875.76</v>
      </c>
      <c r="N4555" s="448">
        <f t="shared" si="143"/>
        <v>-71.89</v>
      </c>
      <c r="O4555" s="461"/>
    </row>
    <row r="4556" s="419" customFormat="1" customHeight="1" spans="1:15">
      <c r="A4556" s="443" t="s">
        <v>9794</v>
      </c>
      <c r="B4556" s="444" t="s">
        <v>9795</v>
      </c>
      <c r="C4556" s="445"/>
      <c r="D4556" s="446" t="s">
        <v>679</v>
      </c>
      <c r="E4556" s="446" t="s">
        <v>672</v>
      </c>
      <c r="F4556" s="446" t="s">
        <v>671</v>
      </c>
      <c r="G4556" s="447">
        <v>2</v>
      </c>
      <c r="H4556" s="448">
        <v>612.39</v>
      </c>
      <c r="I4556" s="447">
        <v>1224.78</v>
      </c>
      <c r="J4556" s="460">
        <v>2</v>
      </c>
      <c r="K4556" s="448">
        <v>172.12</v>
      </c>
      <c r="L4556" s="448">
        <v>344.24</v>
      </c>
      <c r="M4556" s="448">
        <f t="shared" si="142"/>
        <v>-880.54</v>
      </c>
      <c r="N4556" s="448">
        <f t="shared" si="143"/>
        <v>-71.89</v>
      </c>
      <c r="O4556" s="461"/>
    </row>
    <row r="4557" s="419" customFormat="1" customHeight="1" spans="1:15">
      <c r="A4557" s="443" t="s">
        <v>9796</v>
      </c>
      <c r="B4557" s="444" t="s">
        <v>9797</v>
      </c>
      <c r="C4557" s="445"/>
      <c r="D4557" s="446" t="s">
        <v>679</v>
      </c>
      <c r="E4557" s="446" t="s">
        <v>672</v>
      </c>
      <c r="F4557" s="446" t="s">
        <v>671</v>
      </c>
      <c r="G4557" s="447">
        <v>1</v>
      </c>
      <c r="H4557" s="448">
        <v>296.46</v>
      </c>
      <c r="I4557" s="447">
        <v>296.46</v>
      </c>
      <c r="J4557" s="460">
        <v>1</v>
      </c>
      <c r="K4557" s="448">
        <v>83.32</v>
      </c>
      <c r="L4557" s="448">
        <v>83.32</v>
      </c>
      <c r="M4557" s="448">
        <f t="shared" si="142"/>
        <v>-213.14</v>
      </c>
      <c r="N4557" s="448">
        <f t="shared" si="143"/>
        <v>-71.9</v>
      </c>
      <c r="O4557" s="461"/>
    </row>
    <row r="4558" s="419" customFormat="1" customHeight="1" spans="1:15">
      <c r="A4558" s="443" t="s">
        <v>9798</v>
      </c>
      <c r="B4558" s="444" t="s">
        <v>9799</v>
      </c>
      <c r="C4558" s="445"/>
      <c r="D4558" s="446" t="s">
        <v>679</v>
      </c>
      <c r="E4558" s="446" t="s">
        <v>672</v>
      </c>
      <c r="F4558" s="446" t="s">
        <v>671</v>
      </c>
      <c r="G4558" s="447">
        <v>1</v>
      </c>
      <c r="H4558" s="448">
        <v>246.9</v>
      </c>
      <c r="I4558" s="447">
        <v>246.9</v>
      </c>
      <c r="J4558" s="460">
        <v>1</v>
      </c>
      <c r="K4558" s="448">
        <v>69.39</v>
      </c>
      <c r="L4558" s="448">
        <v>69.39</v>
      </c>
      <c r="M4558" s="448">
        <f t="shared" si="142"/>
        <v>-177.51</v>
      </c>
      <c r="N4558" s="448">
        <f t="shared" si="143"/>
        <v>-71.9</v>
      </c>
      <c r="O4558" s="461"/>
    </row>
    <row r="4559" s="419" customFormat="1" customHeight="1" spans="1:15">
      <c r="A4559" s="443" t="s">
        <v>9800</v>
      </c>
      <c r="B4559" s="444" t="s">
        <v>9801</v>
      </c>
      <c r="C4559" s="445"/>
      <c r="D4559" s="446" t="s">
        <v>679</v>
      </c>
      <c r="E4559" s="446" t="s">
        <v>672</v>
      </c>
      <c r="F4559" s="446" t="s">
        <v>671</v>
      </c>
      <c r="G4559" s="447">
        <v>45</v>
      </c>
      <c r="H4559" s="448">
        <v>3</v>
      </c>
      <c r="I4559" s="447">
        <v>135</v>
      </c>
      <c r="J4559" s="460">
        <v>45</v>
      </c>
      <c r="K4559" s="448">
        <v>0.84</v>
      </c>
      <c r="L4559" s="448">
        <v>37.8</v>
      </c>
      <c r="M4559" s="448">
        <f t="shared" si="142"/>
        <v>-97.2</v>
      </c>
      <c r="N4559" s="448">
        <f t="shared" si="143"/>
        <v>-72</v>
      </c>
      <c r="O4559" s="461"/>
    </row>
    <row r="4560" s="419" customFormat="1" customHeight="1" spans="1:15">
      <c r="A4560" s="443" t="s">
        <v>9802</v>
      </c>
      <c r="B4560" s="444" t="s">
        <v>9803</v>
      </c>
      <c r="C4560" s="445"/>
      <c r="D4560" s="446" t="s">
        <v>1934</v>
      </c>
      <c r="E4560" s="446" t="s">
        <v>672</v>
      </c>
      <c r="F4560" s="446" t="s">
        <v>671</v>
      </c>
      <c r="G4560" s="447">
        <v>10</v>
      </c>
      <c r="H4560" s="448">
        <v>190.27</v>
      </c>
      <c r="I4560" s="447">
        <v>1902.65</v>
      </c>
      <c r="J4560" s="460">
        <v>10</v>
      </c>
      <c r="K4560" s="448">
        <v>53.48</v>
      </c>
      <c r="L4560" s="448">
        <v>534.8</v>
      </c>
      <c r="M4560" s="448">
        <f t="shared" si="142"/>
        <v>-1367.85</v>
      </c>
      <c r="N4560" s="448">
        <f t="shared" si="143"/>
        <v>-71.89</v>
      </c>
      <c r="O4560" s="461"/>
    </row>
    <row r="4561" s="419" customFormat="1" customHeight="1" spans="1:15">
      <c r="A4561" s="443" t="s">
        <v>9804</v>
      </c>
      <c r="B4561" s="444" t="s">
        <v>9805</v>
      </c>
      <c r="C4561" s="445"/>
      <c r="D4561" s="446" t="s">
        <v>4488</v>
      </c>
      <c r="E4561" s="446" t="s">
        <v>672</v>
      </c>
      <c r="F4561" s="446" t="s">
        <v>671</v>
      </c>
      <c r="G4561" s="447">
        <v>2</v>
      </c>
      <c r="H4561" s="448">
        <v>17.7</v>
      </c>
      <c r="I4561" s="447">
        <v>35.4</v>
      </c>
      <c r="J4561" s="460">
        <v>2</v>
      </c>
      <c r="K4561" s="448">
        <v>4.97</v>
      </c>
      <c r="L4561" s="448">
        <v>9.94</v>
      </c>
      <c r="M4561" s="448">
        <f t="shared" si="142"/>
        <v>-25.46</v>
      </c>
      <c r="N4561" s="448">
        <f t="shared" si="143"/>
        <v>-71.92</v>
      </c>
      <c r="O4561" s="461"/>
    </row>
    <row r="4562" s="419" customFormat="1" customHeight="1" spans="1:15">
      <c r="A4562" s="443" t="s">
        <v>9806</v>
      </c>
      <c r="B4562" s="444" t="s">
        <v>9807</v>
      </c>
      <c r="C4562" s="445"/>
      <c r="D4562" s="446" t="s">
        <v>679</v>
      </c>
      <c r="E4562" s="446" t="s">
        <v>672</v>
      </c>
      <c r="F4562" s="446" t="s">
        <v>671</v>
      </c>
      <c r="G4562" s="447">
        <v>8</v>
      </c>
      <c r="H4562" s="448">
        <v>15.93</v>
      </c>
      <c r="I4562" s="447">
        <v>127.43</v>
      </c>
      <c r="J4562" s="460">
        <v>8</v>
      </c>
      <c r="K4562" s="448">
        <v>4.48</v>
      </c>
      <c r="L4562" s="448">
        <v>35.84</v>
      </c>
      <c r="M4562" s="448">
        <f t="shared" si="142"/>
        <v>-91.59</v>
      </c>
      <c r="N4562" s="448">
        <f t="shared" si="143"/>
        <v>-71.87</v>
      </c>
      <c r="O4562" s="461"/>
    </row>
    <row r="4563" s="419" customFormat="1" customHeight="1" spans="1:15">
      <c r="A4563" s="443" t="s">
        <v>9808</v>
      </c>
      <c r="B4563" s="444" t="s">
        <v>9809</v>
      </c>
      <c r="C4563" s="445"/>
      <c r="D4563" s="446" t="s">
        <v>703</v>
      </c>
      <c r="E4563" s="446" t="s">
        <v>672</v>
      </c>
      <c r="F4563" s="446" t="s">
        <v>671</v>
      </c>
      <c r="G4563" s="447">
        <v>1</v>
      </c>
      <c r="H4563" s="448">
        <v>41584.07</v>
      </c>
      <c r="I4563" s="447">
        <v>41584.07</v>
      </c>
      <c r="J4563" s="460">
        <v>1</v>
      </c>
      <c r="K4563" s="448">
        <v>11687.62</v>
      </c>
      <c r="L4563" s="448">
        <v>11687.62</v>
      </c>
      <c r="M4563" s="448">
        <f t="shared" si="142"/>
        <v>-29896.45</v>
      </c>
      <c r="N4563" s="448">
        <f t="shared" si="143"/>
        <v>-71.89</v>
      </c>
      <c r="O4563" s="461"/>
    </row>
    <row r="4564" s="419" customFormat="1" customHeight="1" spans="1:15">
      <c r="A4564" s="443" t="s">
        <v>9810</v>
      </c>
      <c r="B4564" s="444" t="s">
        <v>9811</v>
      </c>
      <c r="C4564" s="445"/>
      <c r="D4564" s="446" t="s">
        <v>677</v>
      </c>
      <c r="E4564" s="446" t="s">
        <v>672</v>
      </c>
      <c r="F4564" s="446" t="s">
        <v>671</v>
      </c>
      <c r="G4564" s="447">
        <v>9</v>
      </c>
      <c r="H4564" s="448">
        <v>1070.8</v>
      </c>
      <c r="I4564" s="447">
        <v>9637.17</v>
      </c>
      <c r="J4564" s="460">
        <v>9</v>
      </c>
      <c r="K4564" s="448">
        <v>300.96</v>
      </c>
      <c r="L4564" s="448">
        <v>2708.64</v>
      </c>
      <c r="M4564" s="448">
        <f t="shared" si="142"/>
        <v>-6928.53</v>
      </c>
      <c r="N4564" s="448">
        <f t="shared" si="143"/>
        <v>-71.89</v>
      </c>
      <c r="O4564" s="461"/>
    </row>
    <row r="4565" s="419" customFormat="1" customHeight="1" spans="1:15">
      <c r="A4565" s="443" t="s">
        <v>9812</v>
      </c>
      <c r="B4565" s="444" t="s">
        <v>9813</v>
      </c>
      <c r="C4565" s="445"/>
      <c r="D4565" s="446" t="s">
        <v>684</v>
      </c>
      <c r="E4565" s="446" t="s">
        <v>672</v>
      </c>
      <c r="F4565" s="446" t="s">
        <v>671</v>
      </c>
      <c r="G4565" s="447">
        <v>5</v>
      </c>
      <c r="H4565" s="448">
        <v>128.32</v>
      </c>
      <c r="I4565" s="447">
        <v>641.59</v>
      </c>
      <c r="J4565" s="460">
        <v>5</v>
      </c>
      <c r="K4565" s="448">
        <v>36.06</v>
      </c>
      <c r="L4565" s="448">
        <v>180.3</v>
      </c>
      <c r="M4565" s="448">
        <f t="shared" si="142"/>
        <v>-461.29</v>
      </c>
      <c r="N4565" s="448">
        <f t="shared" si="143"/>
        <v>-71.9</v>
      </c>
      <c r="O4565" s="461"/>
    </row>
    <row r="4566" s="419" customFormat="1" customHeight="1" spans="1:15">
      <c r="A4566" s="443" t="s">
        <v>9814</v>
      </c>
      <c r="B4566" s="444" t="s">
        <v>9815</v>
      </c>
      <c r="C4566" s="445"/>
      <c r="D4566" s="446" t="s">
        <v>703</v>
      </c>
      <c r="E4566" s="446" t="s">
        <v>672</v>
      </c>
      <c r="F4566" s="446" t="s">
        <v>671</v>
      </c>
      <c r="G4566" s="447">
        <v>2</v>
      </c>
      <c r="H4566" s="448">
        <v>30.98</v>
      </c>
      <c r="I4566" s="447">
        <v>61.95</v>
      </c>
      <c r="J4566" s="460">
        <v>2</v>
      </c>
      <c r="K4566" s="448">
        <v>8.71</v>
      </c>
      <c r="L4566" s="448">
        <v>17.42</v>
      </c>
      <c r="M4566" s="448">
        <f t="shared" si="142"/>
        <v>-44.53</v>
      </c>
      <c r="N4566" s="448">
        <f t="shared" si="143"/>
        <v>-71.88</v>
      </c>
      <c r="O4566" s="461"/>
    </row>
    <row r="4567" s="419" customFormat="1" customHeight="1" spans="1:15">
      <c r="A4567" s="443" t="s">
        <v>9816</v>
      </c>
      <c r="B4567" s="444" t="s">
        <v>9817</v>
      </c>
      <c r="C4567" s="445"/>
      <c r="D4567" s="446" t="s">
        <v>679</v>
      </c>
      <c r="E4567" s="446" t="s">
        <v>672</v>
      </c>
      <c r="F4567" s="446" t="s">
        <v>671</v>
      </c>
      <c r="G4567" s="447">
        <v>3</v>
      </c>
      <c r="H4567" s="448">
        <v>24.78</v>
      </c>
      <c r="I4567" s="447">
        <v>74.34</v>
      </c>
      <c r="J4567" s="460">
        <v>3</v>
      </c>
      <c r="K4567" s="448">
        <v>6.97</v>
      </c>
      <c r="L4567" s="448">
        <v>20.91</v>
      </c>
      <c r="M4567" s="448">
        <f t="shared" si="142"/>
        <v>-53.43</v>
      </c>
      <c r="N4567" s="448">
        <f t="shared" si="143"/>
        <v>-71.87</v>
      </c>
      <c r="O4567" s="461"/>
    </row>
    <row r="4568" s="419" customFormat="1" customHeight="1" spans="1:15">
      <c r="A4568" s="443" t="s">
        <v>9818</v>
      </c>
      <c r="B4568" s="444" t="s">
        <v>9819</v>
      </c>
      <c r="C4568" s="445"/>
      <c r="D4568" s="446" t="s">
        <v>684</v>
      </c>
      <c r="E4568" s="446" t="s">
        <v>672</v>
      </c>
      <c r="F4568" s="446" t="s">
        <v>671</v>
      </c>
      <c r="G4568" s="447">
        <v>1</v>
      </c>
      <c r="H4568" s="448">
        <v>75.22</v>
      </c>
      <c r="I4568" s="447">
        <v>75.22</v>
      </c>
      <c r="J4568" s="460">
        <v>1</v>
      </c>
      <c r="K4568" s="448">
        <v>21.14</v>
      </c>
      <c r="L4568" s="448">
        <v>21.14</v>
      </c>
      <c r="M4568" s="448">
        <f t="shared" si="142"/>
        <v>-54.08</v>
      </c>
      <c r="N4568" s="448">
        <f t="shared" si="143"/>
        <v>-71.9</v>
      </c>
      <c r="O4568" s="461"/>
    </row>
    <row r="4569" s="419" customFormat="1" customHeight="1" spans="1:15">
      <c r="A4569" s="443" t="s">
        <v>9820</v>
      </c>
      <c r="B4569" s="444" t="s">
        <v>9821</v>
      </c>
      <c r="C4569" s="445"/>
      <c r="D4569" s="446" t="s">
        <v>703</v>
      </c>
      <c r="E4569" s="446" t="s">
        <v>672</v>
      </c>
      <c r="F4569" s="446" t="s">
        <v>671</v>
      </c>
      <c r="G4569" s="447">
        <v>2</v>
      </c>
      <c r="H4569" s="448">
        <v>43.37</v>
      </c>
      <c r="I4569" s="447">
        <v>86.73</v>
      </c>
      <c r="J4569" s="460">
        <v>2</v>
      </c>
      <c r="K4569" s="448">
        <v>12.19</v>
      </c>
      <c r="L4569" s="448">
        <v>24.38</v>
      </c>
      <c r="M4569" s="448">
        <f t="shared" si="142"/>
        <v>-62.35</v>
      </c>
      <c r="N4569" s="448">
        <f t="shared" si="143"/>
        <v>-71.89</v>
      </c>
      <c r="O4569" s="461"/>
    </row>
    <row r="4570" s="419" customFormat="1" customHeight="1" spans="1:15">
      <c r="A4570" s="443" t="s">
        <v>9822</v>
      </c>
      <c r="B4570" s="444" t="s">
        <v>9823</v>
      </c>
      <c r="C4570" s="445"/>
      <c r="D4570" s="446" t="s">
        <v>679</v>
      </c>
      <c r="E4570" s="446" t="s">
        <v>672</v>
      </c>
      <c r="F4570" s="446" t="s">
        <v>671</v>
      </c>
      <c r="G4570" s="447">
        <v>2</v>
      </c>
      <c r="H4570" s="448">
        <v>2496.21</v>
      </c>
      <c r="I4570" s="447">
        <v>4992.42</v>
      </c>
      <c r="J4570" s="460">
        <v>2</v>
      </c>
      <c r="K4570" s="448">
        <v>701.58</v>
      </c>
      <c r="L4570" s="448">
        <v>1403.16</v>
      </c>
      <c r="M4570" s="448">
        <f t="shared" si="142"/>
        <v>-3589.26</v>
      </c>
      <c r="N4570" s="448">
        <f t="shared" si="143"/>
        <v>-71.89</v>
      </c>
      <c r="O4570" s="461"/>
    </row>
    <row r="4571" s="419" customFormat="1" customHeight="1" spans="1:15">
      <c r="A4571" s="443" t="s">
        <v>9824</v>
      </c>
      <c r="B4571" s="444" t="s">
        <v>9825</v>
      </c>
      <c r="C4571" s="445"/>
      <c r="D4571" s="446" t="s">
        <v>679</v>
      </c>
      <c r="E4571" s="446" t="s">
        <v>672</v>
      </c>
      <c r="F4571" s="446" t="s">
        <v>671</v>
      </c>
      <c r="G4571" s="447">
        <v>2</v>
      </c>
      <c r="H4571" s="448">
        <v>1648.76</v>
      </c>
      <c r="I4571" s="447">
        <v>3297.52</v>
      </c>
      <c r="J4571" s="460">
        <v>2</v>
      </c>
      <c r="K4571" s="448">
        <v>463.4</v>
      </c>
      <c r="L4571" s="448">
        <v>926.8</v>
      </c>
      <c r="M4571" s="448">
        <f t="shared" si="142"/>
        <v>-2370.72</v>
      </c>
      <c r="N4571" s="448">
        <f t="shared" si="143"/>
        <v>-71.89</v>
      </c>
      <c r="O4571" s="461"/>
    </row>
    <row r="4572" s="419" customFormat="1" customHeight="1" spans="1:15">
      <c r="A4572" s="443" t="s">
        <v>9826</v>
      </c>
      <c r="B4572" s="444" t="s">
        <v>9827</v>
      </c>
      <c r="C4572" s="445"/>
      <c r="D4572" s="446" t="s">
        <v>703</v>
      </c>
      <c r="E4572" s="446" t="s">
        <v>672</v>
      </c>
      <c r="F4572" s="446" t="s">
        <v>671</v>
      </c>
      <c r="G4572" s="447">
        <v>18</v>
      </c>
      <c r="H4572" s="448">
        <v>8.85</v>
      </c>
      <c r="I4572" s="447">
        <v>159.29</v>
      </c>
      <c r="J4572" s="460">
        <v>18</v>
      </c>
      <c r="K4572" s="448">
        <v>2.49</v>
      </c>
      <c r="L4572" s="448">
        <v>44.82</v>
      </c>
      <c r="M4572" s="448">
        <f t="shared" si="142"/>
        <v>-114.47</v>
      </c>
      <c r="N4572" s="448">
        <f t="shared" si="143"/>
        <v>-71.86</v>
      </c>
      <c r="O4572" s="461"/>
    </row>
    <row r="4573" s="419" customFormat="1" customHeight="1" spans="1:15">
      <c r="A4573" s="443" t="s">
        <v>9828</v>
      </c>
      <c r="B4573" s="444" t="s">
        <v>9829</v>
      </c>
      <c r="C4573" s="445"/>
      <c r="D4573" s="446" t="s">
        <v>679</v>
      </c>
      <c r="E4573" s="446" t="s">
        <v>672</v>
      </c>
      <c r="F4573" s="446" t="s">
        <v>671</v>
      </c>
      <c r="G4573" s="447">
        <v>1</v>
      </c>
      <c r="H4573" s="448">
        <v>42.48</v>
      </c>
      <c r="I4573" s="447">
        <v>42.48</v>
      </c>
      <c r="J4573" s="460">
        <v>1</v>
      </c>
      <c r="K4573" s="448">
        <v>11.94</v>
      </c>
      <c r="L4573" s="448">
        <v>11.94</v>
      </c>
      <c r="M4573" s="448">
        <f t="shared" si="142"/>
        <v>-30.54</v>
      </c>
      <c r="N4573" s="448">
        <f t="shared" si="143"/>
        <v>-71.89</v>
      </c>
      <c r="O4573" s="461"/>
    </row>
    <row r="4574" s="419" customFormat="1" customHeight="1" spans="1:15">
      <c r="A4574" s="443" t="s">
        <v>9830</v>
      </c>
      <c r="B4574" s="444" t="s">
        <v>9831</v>
      </c>
      <c r="C4574" s="445"/>
      <c r="D4574" s="446" t="s">
        <v>679</v>
      </c>
      <c r="E4574" s="446" t="s">
        <v>672</v>
      </c>
      <c r="F4574" s="446" t="s">
        <v>671</v>
      </c>
      <c r="G4574" s="447">
        <v>4</v>
      </c>
      <c r="H4574" s="448">
        <v>168.14</v>
      </c>
      <c r="I4574" s="447">
        <v>672.56</v>
      </c>
      <c r="J4574" s="460">
        <v>4</v>
      </c>
      <c r="K4574" s="448">
        <v>47.26</v>
      </c>
      <c r="L4574" s="448">
        <v>189.04</v>
      </c>
      <c r="M4574" s="448">
        <f t="shared" si="142"/>
        <v>-483.52</v>
      </c>
      <c r="N4574" s="448">
        <f t="shared" si="143"/>
        <v>-71.89</v>
      </c>
      <c r="O4574" s="461"/>
    </row>
    <row r="4575" s="419" customFormat="1" customHeight="1" spans="1:15">
      <c r="A4575" s="443" t="s">
        <v>9832</v>
      </c>
      <c r="B4575" s="444" t="s">
        <v>9833</v>
      </c>
      <c r="C4575" s="445"/>
      <c r="D4575" s="446" t="s">
        <v>679</v>
      </c>
      <c r="E4575" s="446" t="s">
        <v>672</v>
      </c>
      <c r="F4575" s="446" t="s">
        <v>671</v>
      </c>
      <c r="G4575" s="447">
        <v>300</v>
      </c>
      <c r="H4575" s="448">
        <v>1.95</v>
      </c>
      <c r="I4575" s="447">
        <v>584.07</v>
      </c>
      <c r="J4575" s="460">
        <v>300</v>
      </c>
      <c r="K4575" s="448">
        <v>0.55</v>
      </c>
      <c r="L4575" s="448">
        <v>165</v>
      </c>
      <c r="M4575" s="448">
        <f t="shared" si="142"/>
        <v>-419.07</v>
      </c>
      <c r="N4575" s="448">
        <f t="shared" si="143"/>
        <v>-71.75</v>
      </c>
      <c r="O4575" s="461"/>
    </row>
    <row r="4576" s="419" customFormat="1" customHeight="1" spans="1:15">
      <c r="A4576" s="443" t="s">
        <v>9834</v>
      </c>
      <c r="B4576" s="444" t="s">
        <v>9835</v>
      </c>
      <c r="C4576" s="445"/>
      <c r="D4576" s="446" t="s">
        <v>679</v>
      </c>
      <c r="E4576" s="446" t="s">
        <v>672</v>
      </c>
      <c r="F4576" s="446" t="s">
        <v>671</v>
      </c>
      <c r="G4576" s="447">
        <v>100</v>
      </c>
      <c r="H4576" s="448">
        <v>5.31</v>
      </c>
      <c r="I4576" s="447">
        <v>530.97</v>
      </c>
      <c r="J4576" s="460">
        <v>100</v>
      </c>
      <c r="K4576" s="448">
        <v>1.49</v>
      </c>
      <c r="L4576" s="448">
        <v>149</v>
      </c>
      <c r="M4576" s="448">
        <f t="shared" si="142"/>
        <v>-381.97</v>
      </c>
      <c r="N4576" s="448">
        <f t="shared" si="143"/>
        <v>-71.94</v>
      </c>
      <c r="O4576" s="461"/>
    </row>
    <row r="4577" s="419" customFormat="1" customHeight="1" spans="1:15">
      <c r="A4577" s="443" t="s">
        <v>9836</v>
      </c>
      <c r="B4577" s="444" t="s">
        <v>9837</v>
      </c>
      <c r="C4577" s="445"/>
      <c r="D4577" s="446" t="s">
        <v>679</v>
      </c>
      <c r="E4577" s="446" t="s">
        <v>672</v>
      </c>
      <c r="F4577" s="446" t="s">
        <v>671</v>
      </c>
      <c r="G4577" s="447">
        <v>30</v>
      </c>
      <c r="H4577" s="448">
        <v>8.85</v>
      </c>
      <c r="I4577" s="447">
        <v>265.49</v>
      </c>
      <c r="J4577" s="460">
        <v>30</v>
      </c>
      <c r="K4577" s="448">
        <v>2.49</v>
      </c>
      <c r="L4577" s="448">
        <v>74.7</v>
      </c>
      <c r="M4577" s="448">
        <f t="shared" si="142"/>
        <v>-190.79</v>
      </c>
      <c r="N4577" s="448">
        <f t="shared" si="143"/>
        <v>-71.86</v>
      </c>
      <c r="O4577" s="461"/>
    </row>
    <row r="4578" s="419" customFormat="1" customHeight="1" spans="1:15">
      <c r="A4578" s="443" t="s">
        <v>9838</v>
      </c>
      <c r="B4578" s="444" t="s">
        <v>9839</v>
      </c>
      <c r="C4578" s="445"/>
      <c r="D4578" s="446" t="s">
        <v>679</v>
      </c>
      <c r="E4578" s="446" t="s">
        <v>672</v>
      </c>
      <c r="F4578" s="446" t="s">
        <v>671</v>
      </c>
      <c r="G4578" s="447">
        <v>1</v>
      </c>
      <c r="H4578" s="448">
        <v>482.3</v>
      </c>
      <c r="I4578" s="447">
        <v>482.3</v>
      </c>
      <c r="J4578" s="460">
        <v>1</v>
      </c>
      <c r="K4578" s="448">
        <v>135.56</v>
      </c>
      <c r="L4578" s="448">
        <v>135.56</v>
      </c>
      <c r="M4578" s="448">
        <f t="shared" si="142"/>
        <v>-346.74</v>
      </c>
      <c r="N4578" s="448">
        <f t="shared" si="143"/>
        <v>-71.89</v>
      </c>
      <c r="O4578" s="461"/>
    </row>
    <row r="4579" s="419" customFormat="1" customHeight="1" spans="1:15">
      <c r="A4579" s="443" t="s">
        <v>9840</v>
      </c>
      <c r="B4579" s="444" t="s">
        <v>9841</v>
      </c>
      <c r="C4579" s="445"/>
      <c r="D4579" s="446" t="s">
        <v>679</v>
      </c>
      <c r="E4579" s="446" t="s">
        <v>142</v>
      </c>
      <c r="F4579" s="446" t="s">
        <v>671</v>
      </c>
      <c r="G4579" s="447">
        <v>5</v>
      </c>
      <c r="H4579" s="448">
        <v>283.19</v>
      </c>
      <c r="I4579" s="447">
        <v>1415.93</v>
      </c>
      <c r="J4579" s="460">
        <v>5</v>
      </c>
      <c r="K4579" s="448">
        <v>49.61</v>
      </c>
      <c r="L4579" s="448">
        <v>248.05</v>
      </c>
      <c r="M4579" s="448">
        <f t="shared" si="142"/>
        <v>-1167.88</v>
      </c>
      <c r="N4579" s="448">
        <f t="shared" si="143"/>
        <v>-82.48</v>
      </c>
      <c r="O4579" s="461"/>
    </row>
    <row r="4580" s="419" customFormat="1" customHeight="1" spans="1:15">
      <c r="A4580" s="443" t="s">
        <v>9842</v>
      </c>
      <c r="B4580" s="444" t="s">
        <v>9843</v>
      </c>
      <c r="C4580" s="445"/>
      <c r="D4580" s="446" t="s">
        <v>679</v>
      </c>
      <c r="E4580" s="446" t="s">
        <v>70</v>
      </c>
      <c r="F4580" s="446" t="s">
        <v>671</v>
      </c>
      <c r="G4580" s="447">
        <v>2</v>
      </c>
      <c r="H4580" s="448">
        <v>1139.6</v>
      </c>
      <c r="I4580" s="447">
        <v>2279.2</v>
      </c>
      <c r="J4580" s="460"/>
      <c r="K4580" s="448">
        <v>0</v>
      </c>
      <c r="L4580" s="448">
        <v>0</v>
      </c>
      <c r="M4580" s="448">
        <f t="shared" si="142"/>
        <v>-2279.2</v>
      </c>
      <c r="N4580" s="448">
        <f t="shared" si="143"/>
        <v>-100</v>
      </c>
      <c r="O4580" s="434" t="s">
        <v>9844</v>
      </c>
    </row>
    <row r="4581" s="419" customFormat="1" customHeight="1" spans="1:15">
      <c r="A4581" s="443" t="s">
        <v>9845</v>
      </c>
      <c r="B4581" s="444" t="s">
        <v>9846</v>
      </c>
      <c r="C4581" s="445"/>
      <c r="D4581" s="446" t="s">
        <v>5537</v>
      </c>
      <c r="E4581" s="446" t="s">
        <v>70</v>
      </c>
      <c r="F4581" s="446" t="s">
        <v>671</v>
      </c>
      <c r="G4581" s="447">
        <v>416</v>
      </c>
      <c r="H4581" s="448">
        <v>14.89</v>
      </c>
      <c r="I4581" s="447">
        <v>6194.69</v>
      </c>
      <c r="J4581" s="460"/>
      <c r="K4581" s="448">
        <v>0</v>
      </c>
      <c r="L4581" s="448">
        <v>0</v>
      </c>
      <c r="M4581" s="448">
        <f t="shared" si="142"/>
        <v>-6194.69</v>
      </c>
      <c r="N4581" s="448">
        <f t="shared" si="143"/>
        <v>-100</v>
      </c>
      <c r="O4581" s="434" t="s">
        <v>9844</v>
      </c>
    </row>
    <row r="4582" s="419" customFormat="1" customHeight="1" spans="1:15">
      <c r="A4582" s="443" t="s">
        <v>9847</v>
      </c>
      <c r="B4582" s="444" t="s">
        <v>9848</v>
      </c>
      <c r="C4582" s="445"/>
      <c r="D4582" s="446" t="s">
        <v>5537</v>
      </c>
      <c r="E4582" s="446" t="s">
        <v>70</v>
      </c>
      <c r="F4582" s="446" t="s">
        <v>671</v>
      </c>
      <c r="G4582" s="447">
        <v>208</v>
      </c>
      <c r="H4582" s="448">
        <v>16.29</v>
      </c>
      <c r="I4582" s="447">
        <v>3388.65</v>
      </c>
      <c r="J4582" s="460"/>
      <c r="K4582" s="448">
        <v>0</v>
      </c>
      <c r="L4582" s="448">
        <v>0</v>
      </c>
      <c r="M4582" s="448">
        <f t="shared" si="142"/>
        <v>-3388.65</v>
      </c>
      <c r="N4582" s="448">
        <f t="shared" si="143"/>
        <v>-100</v>
      </c>
      <c r="O4582" s="434" t="s">
        <v>9844</v>
      </c>
    </row>
    <row r="4583" s="419" customFormat="1" customHeight="1" spans="1:15">
      <c r="A4583" s="443" t="s">
        <v>9849</v>
      </c>
      <c r="B4583" s="444" t="s">
        <v>9850</v>
      </c>
      <c r="C4583" s="445"/>
      <c r="D4583" s="446" t="s">
        <v>2996</v>
      </c>
      <c r="E4583" s="446" t="s">
        <v>70</v>
      </c>
      <c r="F4583" s="446" t="s">
        <v>671</v>
      </c>
      <c r="G4583" s="447">
        <v>340</v>
      </c>
      <c r="H4583" s="448">
        <v>12.6</v>
      </c>
      <c r="I4583" s="447">
        <v>4283.18</v>
      </c>
      <c r="J4583" s="460"/>
      <c r="K4583" s="448">
        <v>0</v>
      </c>
      <c r="L4583" s="448">
        <v>0</v>
      </c>
      <c r="M4583" s="448">
        <f t="shared" si="142"/>
        <v>-4283.18</v>
      </c>
      <c r="N4583" s="448">
        <f t="shared" si="143"/>
        <v>-100</v>
      </c>
      <c r="O4583" s="434" t="s">
        <v>9844</v>
      </c>
    </row>
    <row r="4584" s="419" customFormat="1" customHeight="1" spans="1:15">
      <c r="A4584" s="443" t="s">
        <v>9851</v>
      </c>
      <c r="B4584" s="444" t="s">
        <v>9848</v>
      </c>
      <c r="C4584" s="445"/>
      <c r="D4584" s="446" t="s">
        <v>5537</v>
      </c>
      <c r="E4584" s="446" t="s">
        <v>70</v>
      </c>
      <c r="F4584" s="446" t="s">
        <v>671</v>
      </c>
      <c r="G4584" s="447">
        <v>208</v>
      </c>
      <c r="H4584" s="448">
        <v>20.03</v>
      </c>
      <c r="I4584" s="447">
        <v>4166.37</v>
      </c>
      <c r="J4584" s="460"/>
      <c r="K4584" s="448">
        <v>0</v>
      </c>
      <c r="L4584" s="448">
        <v>0</v>
      </c>
      <c r="M4584" s="448">
        <f t="shared" si="142"/>
        <v>-4166.37</v>
      </c>
      <c r="N4584" s="448">
        <f t="shared" si="143"/>
        <v>-100</v>
      </c>
      <c r="O4584" s="434" t="s">
        <v>9844</v>
      </c>
    </row>
    <row r="4585" s="419" customFormat="1" customHeight="1" spans="1:15">
      <c r="A4585" s="443" t="s">
        <v>9852</v>
      </c>
      <c r="B4585" s="444" t="s">
        <v>9848</v>
      </c>
      <c r="C4585" s="445"/>
      <c r="D4585" s="446" t="s">
        <v>5537</v>
      </c>
      <c r="E4585" s="446" t="s">
        <v>70</v>
      </c>
      <c r="F4585" s="446" t="s">
        <v>671</v>
      </c>
      <c r="G4585" s="447">
        <v>416</v>
      </c>
      <c r="H4585" s="448">
        <v>20.03</v>
      </c>
      <c r="I4585" s="447">
        <v>8332.74</v>
      </c>
      <c r="J4585" s="460"/>
      <c r="K4585" s="448">
        <v>0</v>
      </c>
      <c r="L4585" s="448">
        <v>0</v>
      </c>
      <c r="M4585" s="448">
        <f t="shared" si="142"/>
        <v>-8332.74</v>
      </c>
      <c r="N4585" s="448">
        <f t="shared" si="143"/>
        <v>-100</v>
      </c>
      <c r="O4585" s="434" t="s">
        <v>9844</v>
      </c>
    </row>
    <row r="4586" s="419" customFormat="1" customHeight="1" spans="1:15">
      <c r="A4586" s="443" t="s">
        <v>9853</v>
      </c>
      <c r="B4586" s="444" t="s">
        <v>9846</v>
      </c>
      <c r="C4586" s="445"/>
      <c r="D4586" s="446" t="s">
        <v>5537</v>
      </c>
      <c r="E4586" s="446" t="s">
        <v>70</v>
      </c>
      <c r="F4586" s="446" t="s">
        <v>671</v>
      </c>
      <c r="G4586" s="447">
        <v>416</v>
      </c>
      <c r="H4586" s="448">
        <v>14.89</v>
      </c>
      <c r="I4586" s="447">
        <v>6194.69</v>
      </c>
      <c r="J4586" s="460"/>
      <c r="K4586" s="448">
        <v>0</v>
      </c>
      <c r="L4586" s="448">
        <v>0</v>
      </c>
      <c r="M4586" s="448">
        <f t="shared" si="142"/>
        <v>-6194.69</v>
      </c>
      <c r="N4586" s="448">
        <f t="shared" si="143"/>
        <v>-100</v>
      </c>
      <c r="O4586" s="434" t="s">
        <v>9844</v>
      </c>
    </row>
    <row r="4587" s="419" customFormat="1" customHeight="1" spans="1:15">
      <c r="A4587" s="443" t="s">
        <v>9854</v>
      </c>
      <c r="B4587" s="444" t="s">
        <v>9855</v>
      </c>
      <c r="C4587" s="445"/>
      <c r="D4587" s="446" t="s">
        <v>2996</v>
      </c>
      <c r="E4587" s="446" t="s">
        <v>70</v>
      </c>
      <c r="F4587" s="446" t="s">
        <v>671</v>
      </c>
      <c r="G4587" s="447">
        <v>170</v>
      </c>
      <c r="H4587" s="448">
        <v>15.36</v>
      </c>
      <c r="I4587" s="447">
        <v>2610.62</v>
      </c>
      <c r="J4587" s="460"/>
      <c r="K4587" s="448">
        <v>0</v>
      </c>
      <c r="L4587" s="448">
        <v>0</v>
      </c>
      <c r="M4587" s="448">
        <f t="shared" si="142"/>
        <v>-2610.62</v>
      </c>
      <c r="N4587" s="448">
        <f t="shared" si="143"/>
        <v>-100</v>
      </c>
      <c r="O4587" s="434" t="s">
        <v>9844</v>
      </c>
    </row>
    <row r="4588" s="419" customFormat="1" customHeight="1" spans="1:15">
      <c r="A4588" s="443" t="s">
        <v>9856</v>
      </c>
      <c r="B4588" s="444" t="s">
        <v>9857</v>
      </c>
      <c r="C4588" s="445"/>
      <c r="D4588" s="446" t="s">
        <v>5537</v>
      </c>
      <c r="E4588" s="446" t="s">
        <v>70</v>
      </c>
      <c r="F4588" s="446" t="s">
        <v>671</v>
      </c>
      <c r="G4588" s="447">
        <v>64</v>
      </c>
      <c r="H4588" s="448">
        <v>121.68</v>
      </c>
      <c r="I4588" s="447">
        <v>7787.63</v>
      </c>
      <c r="J4588" s="460"/>
      <c r="K4588" s="448">
        <v>0</v>
      </c>
      <c r="L4588" s="448">
        <v>0</v>
      </c>
      <c r="M4588" s="448">
        <f t="shared" si="142"/>
        <v>-7787.63</v>
      </c>
      <c r="N4588" s="448">
        <f t="shared" si="143"/>
        <v>-100</v>
      </c>
      <c r="O4588" s="434" t="s">
        <v>9844</v>
      </c>
    </row>
    <row r="4589" s="419" customFormat="1" customHeight="1" spans="1:15">
      <c r="A4589" s="443" t="s">
        <v>9858</v>
      </c>
      <c r="B4589" s="444" t="s">
        <v>9859</v>
      </c>
      <c r="C4589" s="445"/>
      <c r="D4589" s="446" t="s">
        <v>2996</v>
      </c>
      <c r="E4589" s="446" t="s">
        <v>70</v>
      </c>
      <c r="F4589" s="446" t="s">
        <v>671</v>
      </c>
      <c r="G4589" s="447">
        <v>80</v>
      </c>
      <c r="H4589" s="448">
        <v>116.15</v>
      </c>
      <c r="I4589" s="447">
        <v>9292.03</v>
      </c>
      <c r="J4589" s="460"/>
      <c r="K4589" s="448">
        <v>0</v>
      </c>
      <c r="L4589" s="448">
        <v>0</v>
      </c>
      <c r="M4589" s="448">
        <f t="shared" si="142"/>
        <v>-9292.03</v>
      </c>
      <c r="N4589" s="448">
        <f t="shared" si="143"/>
        <v>-100</v>
      </c>
      <c r="O4589" s="434" t="s">
        <v>9844</v>
      </c>
    </row>
    <row r="4590" s="419" customFormat="1" customHeight="1" spans="1:15">
      <c r="A4590" s="443" t="s">
        <v>9860</v>
      </c>
      <c r="B4590" s="444" t="s">
        <v>9861</v>
      </c>
      <c r="C4590" s="445"/>
      <c r="D4590" s="446" t="s">
        <v>2996</v>
      </c>
      <c r="E4590" s="446" t="s">
        <v>70</v>
      </c>
      <c r="F4590" s="446" t="s">
        <v>671</v>
      </c>
      <c r="G4590" s="447">
        <v>32</v>
      </c>
      <c r="H4590" s="448">
        <v>27.65</v>
      </c>
      <c r="I4590" s="447">
        <v>884.95</v>
      </c>
      <c r="J4590" s="460"/>
      <c r="K4590" s="448">
        <v>0</v>
      </c>
      <c r="L4590" s="448">
        <v>0</v>
      </c>
      <c r="M4590" s="448">
        <f t="shared" si="142"/>
        <v>-884.95</v>
      </c>
      <c r="N4590" s="448">
        <f t="shared" si="143"/>
        <v>-100</v>
      </c>
      <c r="O4590" s="434" t="s">
        <v>9844</v>
      </c>
    </row>
    <row r="4591" s="419" customFormat="1" customHeight="1" spans="1:15">
      <c r="A4591" s="443" t="s">
        <v>9862</v>
      </c>
      <c r="B4591" s="444" t="s">
        <v>9848</v>
      </c>
      <c r="C4591" s="445"/>
      <c r="D4591" s="446" t="s">
        <v>5537</v>
      </c>
      <c r="E4591" s="446" t="s">
        <v>70</v>
      </c>
      <c r="F4591" s="446" t="s">
        <v>671</v>
      </c>
      <c r="G4591" s="447">
        <v>208</v>
      </c>
      <c r="H4591" s="448">
        <v>17.87</v>
      </c>
      <c r="I4591" s="447">
        <v>3716.81</v>
      </c>
      <c r="J4591" s="460"/>
      <c r="K4591" s="448">
        <v>0</v>
      </c>
      <c r="L4591" s="448">
        <v>0</v>
      </c>
      <c r="M4591" s="448">
        <f t="shared" si="142"/>
        <v>-3716.81</v>
      </c>
      <c r="N4591" s="448">
        <f t="shared" si="143"/>
        <v>-100</v>
      </c>
      <c r="O4591" s="434" t="s">
        <v>9844</v>
      </c>
    </row>
    <row r="4592" s="419" customFormat="1" customHeight="1" spans="1:15">
      <c r="A4592" s="443" t="s">
        <v>9863</v>
      </c>
      <c r="B4592" s="444" t="s">
        <v>9864</v>
      </c>
      <c r="C4592" s="445"/>
      <c r="D4592" s="446" t="s">
        <v>2996</v>
      </c>
      <c r="E4592" s="446" t="s">
        <v>70</v>
      </c>
      <c r="F4592" s="446" t="s">
        <v>671</v>
      </c>
      <c r="G4592" s="447">
        <v>2960</v>
      </c>
      <c r="H4592" s="448">
        <v>10.8</v>
      </c>
      <c r="I4592" s="447">
        <v>31966.82</v>
      </c>
      <c r="J4592" s="460"/>
      <c r="K4592" s="448">
        <v>0</v>
      </c>
      <c r="L4592" s="448">
        <v>0</v>
      </c>
      <c r="M4592" s="448">
        <f t="shared" si="142"/>
        <v>-31966.82</v>
      </c>
      <c r="N4592" s="448">
        <f t="shared" si="143"/>
        <v>-100</v>
      </c>
      <c r="O4592" s="434" t="s">
        <v>9844</v>
      </c>
    </row>
    <row r="4593" s="419" customFormat="1" customHeight="1" spans="1:15">
      <c r="A4593" s="443" t="s">
        <v>9865</v>
      </c>
      <c r="B4593" s="444" t="s">
        <v>9866</v>
      </c>
      <c r="C4593" s="445"/>
      <c r="D4593" s="446" t="s">
        <v>2996</v>
      </c>
      <c r="E4593" s="446" t="s">
        <v>70</v>
      </c>
      <c r="F4593" s="446" t="s">
        <v>671</v>
      </c>
      <c r="G4593" s="447">
        <v>3640</v>
      </c>
      <c r="H4593" s="448">
        <v>6.47</v>
      </c>
      <c r="I4593" s="447">
        <v>23554.91</v>
      </c>
      <c r="J4593" s="460"/>
      <c r="K4593" s="448">
        <v>0</v>
      </c>
      <c r="L4593" s="448">
        <v>0</v>
      </c>
      <c r="M4593" s="448">
        <f t="shared" si="142"/>
        <v>-23554.91</v>
      </c>
      <c r="N4593" s="448">
        <f t="shared" si="143"/>
        <v>-100</v>
      </c>
      <c r="O4593" s="434" t="s">
        <v>9844</v>
      </c>
    </row>
    <row r="4594" s="419" customFormat="1" customHeight="1" spans="1:15">
      <c r="A4594" s="443" t="s">
        <v>9867</v>
      </c>
      <c r="B4594" s="444" t="s">
        <v>4475</v>
      </c>
      <c r="C4594" s="445"/>
      <c r="D4594" s="446" t="s">
        <v>4473</v>
      </c>
      <c r="E4594" s="446" t="s">
        <v>70</v>
      </c>
      <c r="F4594" s="446" t="s">
        <v>671</v>
      </c>
      <c r="G4594" s="447">
        <v>2.2</v>
      </c>
      <c r="H4594" s="448">
        <v>1174.31</v>
      </c>
      <c r="I4594" s="447">
        <v>2583.49</v>
      </c>
      <c r="J4594" s="460"/>
      <c r="K4594" s="448">
        <v>0</v>
      </c>
      <c r="L4594" s="448">
        <v>0</v>
      </c>
      <c r="M4594" s="448">
        <f t="shared" si="142"/>
        <v>-2583.49</v>
      </c>
      <c r="N4594" s="448">
        <f t="shared" si="143"/>
        <v>-100</v>
      </c>
      <c r="O4594" s="434" t="s">
        <v>9844</v>
      </c>
    </row>
    <row r="4595" s="419" customFormat="1" customHeight="1" spans="1:15">
      <c r="A4595" s="443" t="s">
        <v>9868</v>
      </c>
      <c r="B4595" s="444" t="s">
        <v>9869</v>
      </c>
      <c r="C4595" s="445"/>
      <c r="D4595" s="446" t="s">
        <v>4473</v>
      </c>
      <c r="E4595" s="446" t="s">
        <v>70</v>
      </c>
      <c r="F4595" s="446" t="s">
        <v>671</v>
      </c>
      <c r="G4595" s="447">
        <v>6.55</v>
      </c>
      <c r="H4595" s="448">
        <v>2610.62</v>
      </c>
      <c r="I4595" s="447">
        <v>17099.54</v>
      </c>
      <c r="J4595" s="460"/>
      <c r="K4595" s="448">
        <v>0</v>
      </c>
      <c r="L4595" s="448">
        <v>0</v>
      </c>
      <c r="M4595" s="448">
        <f t="shared" si="142"/>
        <v>-17099.54</v>
      </c>
      <c r="N4595" s="448">
        <f t="shared" si="143"/>
        <v>-100</v>
      </c>
      <c r="O4595" s="434" t="s">
        <v>9844</v>
      </c>
    </row>
    <row r="4596" s="419" customFormat="1" customHeight="1" spans="1:15">
      <c r="A4596" s="443" t="s">
        <v>9870</v>
      </c>
      <c r="B4596" s="444" t="s">
        <v>9871</v>
      </c>
      <c r="C4596" s="445"/>
      <c r="D4596" s="446" t="s">
        <v>4473</v>
      </c>
      <c r="E4596" s="446" t="s">
        <v>70</v>
      </c>
      <c r="F4596" s="446" t="s">
        <v>671</v>
      </c>
      <c r="G4596" s="447">
        <v>1</v>
      </c>
      <c r="H4596" s="448">
        <v>15882.35</v>
      </c>
      <c r="I4596" s="447">
        <v>15882.35</v>
      </c>
      <c r="J4596" s="460"/>
      <c r="K4596" s="448">
        <v>0</v>
      </c>
      <c r="L4596" s="448">
        <v>0</v>
      </c>
      <c r="M4596" s="448">
        <f t="shared" si="142"/>
        <v>-15882.35</v>
      </c>
      <c r="N4596" s="448">
        <f t="shared" si="143"/>
        <v>-100</v>
      </c>
      <c r="O4596" s="434" t="s">
        <v>9844</v>
      </c>
    </row>
    <row r="4597" s="419" customFormat="1" customHeight="1" spans="1:15">
      <c r="A4597" s="443" t="s">
        <v>9872</v>
      </c>
      <c r="B4597" s="444" t="s">
        <v>9873</v>
      </c>
      <c r="C4597" s="445"/>
      <c r="D4597" s="446" t="s">
        <v>698</v>
      </c>
      <c r="E4597" s="446" t="s">
        <v>70</v>
      </c>
      <c r="F4597" s="446" t="s">
        <v>671</v>
      </c>
      <c r="G4597" s="447">
        <v>1</v>
      </c>
      <c r="H4597" s="448">
        <v>726.5</v>
      </c>
      <c r="I4597" s="447">
        <v>726.5</v>
      </c>
      <c r="J4597" s="460"/>
      <c r="K4597" s="448">
        <v>0</v>
      </c>
      <c r="L4597" s="448">
        <v>0</v>
      </c>
      <c r="M4597" s="448">
        <f t="shared" si="142"/>
        <v>-726.5</v>
      </c>
      <c r="N4597" s="448">
        <f t="shared" si="143"/>
        <v>-100</v>
      </c>
      <c r="O4597" s="434" t="s">
        <v>9844</v>
      </c>
    </row>
    <row r="4598" s="419" customFormat="1" customHeight="1" spans="1:15">
      <c r="A4598" s="443" t="s">
        <v>9874</v>
      </c>
      <c r="B4598" s="444" t="s">
        <v>9875</v>
      </c>
      <c r="C4598" s="445"/>
      <c r="D4598" s="446" t="s">
        <v>679</v>
      </c>
      <c r="E4598" s="446" t="s">
        <v>70</v>
      </c>
      <c r="F4598" s="446" t="s">
        <v>671</v>
      </c>
      <c r="G4598" s="447">
        <v>1</v>
      </c>
      <c r="H4598" s="448">
        <v>1367.52</v>
      </c>
      <c r="I4598" s="447">
        <v>1367.52</v>
      </c>
      <c r="J4598" s="460"/>
      <c r="K4598" s="448">
        <v>0</v>
      </c>
      <c r="L4598" s="448">
        <v>0</v>
      </c>
      <c r="M4598" s="448">
        <f t="shared" si="142"/>
        <v>-1367.52</v>
      </c>
      <c r="N4598" s="448">
        <f t="shared" si="143"/>
        <v>-100</v>
      </c>
      <c r="O4598" s="434" t="s">
        <v>9844</v>
      </c>
    </row>
    <row r="4599" s="419" customFormat="1" customHeight="1" spans="1:15">
      <c r="A4599" s="443" t="s">
        <v>9876</v>
      </c>
      <c r="B4599" s="444" t="s">
        <v>9873</v>
      </c>
      <c r="C4599" s="445"/>
      <c r="D4599" s="446" t="s">
        <v>698</v>
      </c>
      <c r="E4599" s="446" t="s">
        <v>70</v>
      </c>
      <c r="F4599" s="446" t="s">
        <v>671</v>
      </c>
      <c r="G4599" s="447">
        <v>1</v>
      </c>
      <c r="H4599" s="448">
        <v>14961.54</v>
      </c>
      <c r="I4599" s="447">
        <v>14961.54</v>
      </c>
      <c r="J4599" s="460"/>
      <c r="K4599" s="448">
        <v>0</v>
      </c>
      <c r="L4599" s="448">
        <v>0</v>
      </c>
      <c r="M4599" s="448">
        <f t="shared" si="142"/>
        <v>-14961.54</v>
      </c>
      <c r="N4599" s="448">
        <f t="shared" si="143"/>
        <v>-100</v>
      </c>
      <c r="O4599" s="434" t="s">
        <v>9844</v>
      </c>
    </row>
    <row r="4600" s="419" customFormat="1" customHeight="1" spans="1:15">
      <c r="A4600" s="443" t="s">
        <v>9877</v>
      </c>
      <c r="B4600" s="444" t="s">
        <v>9873</v>
      </c>
      <c r="C4600" s="445"/>
      <c r="D4600" s="446" t="s">
        <v>698</v>
      </c>
      <c r="E4600" s="446" t="s">
        <v>70</v>
      </c>
      <c r="F4600" s="446" t="s">
        <v>671</v>
      </c>
      <c r="G4600" s="447">
        <v>1</v>
      </c>
      <c r="H4600" s="448">
        <v>7484.62</v>
      </c>
      <c r="I4600" s="447">
        <v>7484.62</v>
      </c>
      <c r="J4600" s="460"/>
      <c r="K4600" s="448">
        <v>0</v>
      </c>
      <c r="L4600" s="448">
        <v>0</v>
      </c>
      <c r="M4600" s="448">
        <f t="shared" si="142"/>
        <v>-7484.62</v>
      </c>
      <c r="N4600" s="448">
        <f t="shared" si="143"/>
        <v>-100</v>
      </c>
      <c r="O4600" s="434" t="s">
        <v>9844</v>
      </c>
    </row>
    <row r="4601" s="419" customFormat="1" customHeight="1" spans="1:15">
      <c r="A4601" s="443" t="s">
        <v>9878</v>
      </c>
      <c r="B4601" s="444" t="s">
        <v>9873</v>
      </c>
      <c r="C4601" s="445"/>
      <c r="D4601" s="446" t="s">
        <v>698</v>
      </c>
      <c r="E4601" s="446" t="s">
        <v>70</v>
      </c>
      <c r="F4601" s="446" t="s">
        <v>671</v>
      </c>
      <c r="G4601" s="447">
        <v>1</v>
      </c>
      <c r="H4601" s="448">
        <v>1179.49</v>
      </c>
      <c r="I4601" s="447">
        <v>1179.49</v>
      </c>
      <c r="J4601" s="460"/>
      <c r="K4601" s="448">
        <v>0</v>
      </c>
      <c r="L4601" s="448">
        <v>0</v>
      </c>
      <c r="M4601" s="448">
        <f t="shared" si="142"/>
        <v>-1179.49</v>
      </c>
      <c r="N4601" s="448">
        <f t="shared" si="143"/>
        <v>-100</v>
      </c>
      <c r="O4601" s="434" t="s">
        <v>9844</v>
      </c>
    </row>
    <row r="4602" s="419" customFormat="1" customHeight="1" spans="1:15">
      <c r="A4602" s="443" t="s">
        <v>9879</v>
      </c>
      <c r="B4602" s="444" t="s">
        <v>9880</v>
      </c>
      <c r="C4602" s="445"/>
      <c r="D4602" s="446" t="s">
        <v>698</v>
      </c>
      <c r="E4602" s="446" t="s">
        <v>70</v>
      </c>
      <c r="F4602" s="446" t="s">
        <v>671</v>
      </c>
      <c r="G4602" s="447">
        <v>1</v>
      </c>
      <c r="H4602" s="448">
        <v>20282.05</v>
      </c>
      <c r="I4602" s="447">
        <v>20282.05</v>
      </c>
      <c r="J4602" s="460"/>
      <c r="K4602" s="448">
        <v>0</v>
      </c>
      <c r="L4602" s="448">
        <v>0</v>
      </c>
      <c r="M4602" s="448">
        <f t="shared" si="142"/>
        <v>-20282.05</v>
      </c>
      <c r="N4602" s="448">
        <f t="shared" si="143"/>
        <v>-100</v>
      </c>
      <c r="O4602" s="434" t="s">
        <v>9844</v>
      </c>
    </row>
    <row r="4603" s="419" customFormat="1" customHeight="1" spans="1:15">
      <c r="A4603" s="443" t="s">
        <v>9881</v>
      </c>
      <c r="B4603" s="444" t="s">
        <v>9880</v>
      </c>
      <c r="C4603" s="445"/>
      <c r="D4603" s="446" t="s">
        <v>698</v>
      </c>
      <c r="E4603" s="446" t="s">
        <v>70</v>
      </c>
      <c r="F4603" s="446" t="s">
        <v>671</v>
      </c>
      <c r="G4603" s="447">
        <v>1</v>
      </c>
      <c r="H4603" s="448">
        <v>33982.91</v>
      </c>
      <c r="I4603" s="447">
        <v>33982.91</v>
      </c>
      <c r="J4603" s="460"/>
      <c r="K4603" s="448">
        <v>0</v>
      </c>
      <c r="L4603" s="448">
        <v>0</v>
      </c>
      <c r="M4603" s="448">
        <f t="shared" si="142"/>
        <v>-33982.91</v>
      </c>
      <c r="N4603" s="448">
        <f t="shared" si="143"/>
        <v>-100</v>
      </c>
      <c r="O4603" s="434" t="s">
        <v>9844</v>
      </c>
    </row>
    <row r="4604" s="419" customFormat="1" customHeight="1" spans="1:15">
      <c r="A4604" s="443" t="s">
        <v>9882</v>
      </c>
      <c r="B4604" s="444" t="s">
        <v>4408</v>
      </c>
      <c r="C4604" s="445"/>
      <c r="D4604" s="446" t="s">
        <v>698</v>
      </c>
      <c r="E4604" s="446" t="s">
        <v>70</v>
      </c>
      <c r="F4604" s="446" t="s">
        <v>671</v>
      </c>
      <c r="G4604" s="447">
        <v>1</v>
      </c>
      <c r="H4604" s="448">
        <v>13461.54</v>
      </c>
      <c r="I4604" s="447">
        <v>13461.54</v>
      </c>
      <c r="J4604" s="460"/>
      <c r="K4604" s="448">
        <v>0</v>
      </c>
      <c r="L4604" s="448">
        <v>0</v>
      </c>
      <c r="M4604" s="448">
        <f t="shared" si="142"/>
        <v>-13461.54</v>
      </c>
      <c r="N4604" s="448">
        <f t="shared" si="143"/>
        <v>-100</v>
      </c>
      <c r="O4604" s="434" t="s">
        <v>9844</v>
      </c>
    </row>
    <row r="4605" s="419" customFormat="1" customHeight="1" spans="1:15">
      <c r="A4605" s="443" t="s">
        <v>9883</v>
      </c>
      <c r="B4605" s="444" t="s">
        <v>9884</v>
      </c>
      <c r="C4605" s="445"/>
      <c r="D4605" s="446" t="s">
        <v>698</v>
      </c>
      <c r="E4605" s="446" t="s">
        <v>70</v>
      </c>
      <c r="F4605" s="446" t="s">
        <v>671</v>
      </c>
      <c r="G4605" s="447">
        <v>1</v>
      </c>
      <c r="H4605" s="448">
        <v>15641.03</v>
      </c>
      <c r="I4605" s="447">
        <v>15641.03</v>
      </c>
      <c r="J4605" s="460"/>
      <c r="K4605" s="448">
        <v>0</v>
      </c>
      <c r="L4605" s="448">
        <v>0</v>
      </c>
      <c r="M4605" s="448">
        <f t="shared" si="142"/>
        <v>-15641.03</v>
      </c>
      <c r="N4605" s="448">
        <f t="shared" si="143"/>
        <v>-100</v>
      </c>
      <c r="O4605" s="434" t="s">
        <v>9844</v>
      </c>
    </row>
    <row r="4606" s="419" customFormat="1" customHeight="1" spans="1:15">
      <c r="A4606" s="443" t="s">
        <v>9885</v>
      </c>
      <c r="B4606" s="444" t="s">
        <v>4408</v>
      </c>
      <c r="C4606" s="445"/>
      <c r="D4606" s="446" t="s">
        <v>703</v>
      </c>
      <c r="E4606" s="446" t="s">
        <v>70</v>
      </c>
      <c r="F4606" s="446" t="s">
        <v>671</v>
      </c>
      <c r="G4606" s="447">
        <v>1</v>
      </c>
      <c r="H4606" s="448">
        <v>6410.26</v>
      </c>
      <c r="I4606" s="447">
        <v>6410.26</v>
      </c>
      <c r="J4606" s="460"/>
      <c r="K4606" s="448">
        <v>0</v>
      </c>
      <c r="L4606" s="448">
        <v>0</v>
      </c>
      <c r="M4606" s="448">
        <f t="shared" si="142"/>
        <v>-6410.26</v>
      </c>
      <c r="N4606" s="448">
        <f t="shared" si="143"/>
        <v>-100</v>
      </c>
      <c r="O4606" s="434" t="s">
        <v>9844</v>
      </c>
    </row>
    <row r="4607" s="419" customFormat="1" customHeight="1" spans="1:15">
      <c r="A4607" s="443" t="s">
        <v>9886</v>
      </c>
      <c r="B4607" s="444" t="s">
        <v>4408</v>
      </c>
      <c r="C4607" s="445"/>
      <c r="D4607" s="446" t="s">
        <v>698</v>
      </c>
      <c r="E4607" s="446" t="s">
        <v>70</v>
      </c>
      <c r="F4607" s="446" t="s">
        <v>671</v>
      </c>
      <c r="G4607" s="447">
        <v>1</v>
      </c>
      <c r="H4607" s="448">
        <v>7247.86</v>
      </c>
      <c r="I4607" s="447">
        <v>7247.86</v>
      </c>
      <c r="J4607" s="460"/>
      <c r="K4607" s="448">
        <v>0</v>
      </c>
      <c r="L4607" s="448">
        <v>0</v>
      </c>
      <c r="M4607" s="448">
        <f t="shared" si="142"/>
        <v>-7247.86</v>
      </c>
      <c r="N4607" s="448">
        <f t="shared" si="143"/>
        <v>-100</v>
      </c>
      <c r="O4607" s="434" t="s">
        <v>9844</v>
      </c>
    </row>
    <row r="4608" s="419" customFormat="1" customHeight="1" spans="1:15">
      <c r="A4608" s="443" t="s">
        <v>9887</v>
      </c>
      <c r="B4608" s="444" t="s">
        <v>4408</v>
      </c>
      <c r="C4608" s="445"/>
      <c r="D4608" s="446" t="s">
        <v>698</v>
      </c>
      <c r="E4608" s="446" t="s">
        <v>70</v>
      </c>
      <c r="F4608" s="446" t="s">
        <v>671</v>
      </c>
      <c r="G4608" s="447">
        <v>1</v>
      </c>
      <c r="H4608" s="448">
        <v>10437.61</v>
      </c>
      <c r="I4608" s="447">
        <v>10437.61</v>
      </c>
      <c r="J4608" s="460"/>
      <c r="K4608" s="448">
        <v>0</v>
      </c>
      <c r="L4608" s="448">
        <v>0</v>
      </c>
      <c r="M4608" s="448">
        <f t="shared" si="142"/>
        <v>-10437.61</v>
      </c>
      <c r="N4608" s="448">
        <f t="shared" si="143"/>
        <v>-100</v>
      </c>
      <c r="O4608" s="434" t="s">
        <v>9844</v>
      </c>
    </row>
    <row r="4609" s="419" customFormat="1" customHeight="1" spans="1:15">
      <c r="A4609" s="443" t="s">
        <v>9888</v>
      </c>
      <c r="B4609" s="444" t="s">
        <v>9889</v>
      </c>
      <c r="C4609" s="445"/>
      <c r="D4609" s="446" t="s">
        <v>698</v>
      </c>
      <c r="E4609" s="446" t="s">
        <v>70</v>
      </c>
      <c r="F4609" s="446" t="s">
        <v>671</v>
      </c>
      <c r="G4609" s="447">
        <v>1</v>
      </c>
      <c r="H4609" s="448">
        <v>3275.86</v>
      </c>
      <c r="I4609" s="447">
        <v>3275.86</v>
      </c>
      <c r="J4609" s="460"/>
      <c r="K4609" s="448">
        <v>0</v>
      </c>
      <c r="L4609" s="448">
        <v>0</v>
      </c>
      <c r="M4609" s="448">
        <f t="shared" si="142"/>
        <v>-3275.86</v>
      </c>
      <c r="N4609" s="448">
        <f t="shared" si="143"/>
        <v>-100</v>
      </c>
      <c r="O4609" s="434" t="s">
        <v>9844</v>
      </c>
    </row>
    <row r="4610" s="419" customFormat="1" customHeight="1" spans="1:15">
      <c r="A4610" s="443" t="s">
        <v>9890</v>
      </c>
      <c r="B4610" s="444" t="s">
        <v>9891</v>
      </c>
      <c r="C4610" s="445"/>
      <c r="D4610" s="446" t="s">
        <v>698</v>
      </c>
      <c r="E4610" s="446" t="s">
        <v>70</v>
      </c>
      <c r="F4610" s="446" t="s">
        <v>671</v>
      </c>
      <c r="G4610" s="447">
        <v>3</v>
      </c>
      <c r="H4610" s="448">
        <v>3203.54</v>
      </c>
      <c r="I4610" s="447">
        <v>9610.62</v>
      </c>
      <c r="J4610" s="460"/>
      <c r="K4610" s="448">
        <v>0</v>
      </c>
      <c r="L4610" s="448">
        <v>0</v>
      </c>
      <c r="M4610" s="448">
        <f t="shared" si="142"/>
        <v>-9610.62</v>
      </c>
      <c r="N4610" s="448">
        <f t="shared" si="143"/>
        <v>-100</v>
      </c>
      <c r="O4610" s="434" t="s">
        <v>9844</v>
      </c>
    </row>
    <row r="4611" s="419" customFormat="1" customHeight="1" spans="1:15">
      <c r="A4611" s="443" t="s">
        <v>9892</v>
      </c>
      <c r="B4611" s="444" t="s">
        <v>9893</v>
      </c>
      <c r="C4611" s="445"/>
      <c r="D4611" s="446" t="s">
        <v>703</v>
      </c>
      <c r="E4611" s="446" t="s">
        <v>70</v>
      </c>
      <c r="F4611" s="446" t="s">
        <v>671</v>
      </c>
      <c r="G4611" s="447">
        <v>1</v>
      </c>
      <c r="H4611" s="448">
        <v>1594.02</v>
      </c>
      <c r="I4611" s="447">
        <v>1594.02</v>
      </c>
      <c r="J4611" s="460"/>
      <c r="K4611" s="448">
        <v>0</v>
      </c>
      <c r="L4611" s="448">
        <v>0</v>
      </c>
      <c r="M4611" s="448">
        <f t="shared" si="142"/>
        <v>-1594.02</v>
      </c>
      <c r="N4611" s="448">
        <f t="shared" si="143"/>
        <v>-100</v>
      </c>
      <c r="O4611" s="434" t="s">
        <v>9844</v>
      </c>
    </row>
    <row r="4612" s="419" customFormat="1" customHeight="1" spans="1:15">
      <c r="A4612" s="443" t="s">
        <v>9894</v>
      </c>
      <c r="B4612" s="444" t="s">
        <v>4408</v>
      </c>
      <c r="C4612" s="445"/>
      <c r="D4612" s="446" t="s">
        <v>698</v>
      </c>
      <c r="E4612" s="446" t="s">
        <v>70</v>
      </c>
      <c r="F4612" s="446" t="s">
        <v>671</v>
      </c>
      <c r="G4612" s="447">
        <v>1</v>
      </c>
      <c r="H4612" s="448">
        <v>4239.32</v>
      </c>
      <c r="I4612" s="447">
        <v>4239.32</v>
      </c>
      <c r="J4612" s="460"/>
      <c r="K4612" s="448">
        <v>0</v>
      </c>
      <c r="L4612" s="448">
        <v>0</v>
      </c>
      <c r="M4612" s="448">
        <f t="shared" si="142"/>
        <v>-4239.32</v>
      </c>
      <c r="N4612" s="448">
        <f t="shared" si="143"/>
        <v>-100</v>
      </c>
      <c r="O4612" s="434" t="s">
        <v>9844</v>
      </c>
    </row>
    <row r="4613" s="419" customFormat="1" customHeight="1" spans="1:15">
      <c r="A4613" s="443" t="s">
        <v>9895</v>
      </c>
      <c r="B4613" s="444" t="s">
        <v>9896</v>
      </c>
      <c r="C4613" s="445"/>
      <c r="D4613" s="446" t="s">
        <v>698</v>
      </c>
      <c r="E4613" s="446" t="s">
        <v>70</v>
      </c>
      <c r="F4613" s="446" t="s">
        <v>671</v>
      </c>
      <c r="G4613" s="447">
        <v>2</v>
      </c>
      <c r="H4613" s="448">
        <v>4050.15</v>
      </c>
      <c r="I4613" s="447">
        <v>8100.29</v>
      </c>
      <c r="J4613" s="460"/>
      <c r="K4613" s="448">
        <v>0</v>
      </c>
      <c r="L4613" s="448">
        <v>0</v>
      </c>
      <c r="M4613" s="448">
        <f t="shared" si="142"/>
        <v>-8100.29</v>
      </c>
      <c r="N4613" s="448">
        <f t="shared" si="143"/>
        <v>-100</v>
      </c>
      <c r="O4613" s="434" t="s">
        <v>9844</v>
      </c>
    </row>
    <row r="4614" s="419" customFormat="1" customHeight="1" spans="1:15">
      <c r="A4614" s="443" t="s">
        <v>9897</v>
      </c>
      <c r="B4614" s="444" t="s">
        <v>9898</v>
      </c>
      <c r="C4614" s="445"/>
      <c r="D4614" s="446" t="s">
        <v>698</v>
      </c>
      <c r="E4614" s="446" t="s">
        <v>70</v>
      </c>
      <c r="F4614" s="446" t="s">
        <v>671</v>
      </c>
      <c r="G4614" s="447">
        <v>1</v>
      </c>
      <c r="H4614" s="448">
        <v>14247.79</v>
      </c>
      <c r="I4614" s="447">
        <v>14247.79</v>
      </c>
      <c r="J4614" s="460"/>
      <c r="K4614" s="448">
        <v>0</v>
      </c>
      <c r="L4614" s="448">
        <v>0</v>
      </c>
      <c r="M4614" s="448">
        <f t="shared" si="142"/>
        <v>-14247.79</v>
      </c>
      <c r="N4614" s="448">
        <f t="shared" si="143"/>
        <v>-100</v>
      </c>
      <c r="O4614" s="434" t="s">
        <v>9844</v>
      </c>
    </row>
    <row r="4615" s="419" customFormat="1" customHeight="1" spans="1:15">
      <c r="A4615" s="443" t="s">
        <v>9899</v>
      </c>
      <c r="B4615" s="444" t="s">
        <v>9900</v>
      </c>
      <c r="C4615" s="445"/>
      <c r="D4615" s="446" t="s">
        <v>698</v>
      </c>
      <c r="E4615" s="446" t="s">
        <v>70</v>
      </c>
      <c r="F4615" s="446" t="s">
        <v>671</v>
      </c>
      <c r="G4615" s="447">
        <v>1</v>
      </c>
      <c r="H4615" s="448">
        <v>8504.27</v>
      </c>
      <c r="I4615" s="447">
        <v>8504.27</v>
      </c>
      <c r="J4615" s="460"/>
      <c r="K4615" s="448">
        <v>0</v>
      </c>
      <c r="L4615" s="448">
        <v>0</v>
      </c>
      <c r="M4615" s="448">
        <f t="shared" si="142"/>
        <v>-8504.27</v>
      </c>
      <c r="N4615" s="448">
        <f t="shared" si="143"/>
        <v>-100</v>
      </c>
      <c r="O4615" s="434" t="s">
        <v>9844</v>
      </c>
    </row>
    <row r="4616" s="419" customFormat="1" customHeight="1" spans="1:15">
      <c r="A4616" s="443" t="s">
        <v>9901</v>
      </c>
      <c r="B4616" s="444" t="s">
        <v>9902</v>
      </c>
      <c r="C4616" s="445"/>
      <c r="D4616" s="446" t="s">
        <v>698</v>
      </c>
      <c r="E4616" s="446" t="s">
        <v>70</v>
      </c>
      <c r="F4616" s="446" t="s">
        <v>671</v>
      </c>
      <c r="G4616" s="447">
        <v>1</v>
      </c>
      <c r="H4616" s="448">
        <v>11504.42</v>
      </c>
      <c r="I4616" s="447">
        <v>11504.42</v>
      </c>
      <c r="J4616" s="460"/>
      <c r="K4616" s="448">
        <v>0</v>
      </c>
      <c r="L4616" s="448">
        <v>0</v>
      </c>
      <c r="M4616" s="448">
        <f t="shared" ref="M4616:M4677" si="144">L4616-I4616</f>
        <v>-11504.42</v>
      </c>
      <c r="N4616" s="448">
        <f t="shared" ref="N4616:N4677" si="145">IF(I4616=0,0,ROUND(M4616/I4616*100,2))</f>
        <v>-100</v>
      </c>
      <c r="O4616" s="434" t="s">
        <v>9844</v>
      </c>
    </row>
    <row r="4617" s="419" customFormat="1" customHeight="1" spans="1:15">
      <c r="A4617" s="443" t="s">
        <v>9903</v>
      </c>
      <c r="B4617" s="444" t="s">
        <v>4408</v>
      </c>
      <c r="C4617" s="445"/>
      <c r="D4617" s="446" t="s">
        <v>698</v>
      </c>
      <c r="E4617" s="446" t="s">
        <v>70</v>
      </c>
      <c r="F4617" s="446" t="s">
        <v>671</v>
      </c>
      <c r="G4617" s="447">
        <v>1</v>
      </c>
      <c r="H4617" s="448">
        <v>1403.99</v>
      </c>
      <c r="I4617" s="447">
        <v>1403.99</v>
      </c>
      <c r="J4617" s="460"/>
      <c r="K4617" s="448">
        <v>0</v>
      </c>
      <c r="L4617" s="448">
        <v>0</v>
      </c>
      <c r="M4617" s="448">
        <f t="shared" si="144"/>
        <v>-1403.99</v>
      </c>
      <c r="N4617" s="448">
        <f t="shared" si="145"/>
        <v>-100</v>
      </c>
      <c r="O4617" s="434" t="s">
        <v>9844</v>
      </c>
    </row>
    <row r="4618" s="419" customFormat="1" customHeight="1" spans="1:15">
      <c r="A4618" s="443" t="s">
        <v>9904</v>
      </c>
      <c r="B4618" s="444" t="s">
        <v>4408</v>
      </c>
      <c r="C4618" s="445"/>
      <c r="D4618" s="446" t="s">
        <v>698</v>
      </c>
      <c r="E4618" s="446" t="s">
        <v>70</v>
      </c>
      <c r="F4618" s="446" t="s">
        <v>671</v>
      </c>
      <c r="G4618" s="447">
        <v>1</v>
      </c>
      <c r="H4618" s="448">
        <v>6452.99</v>
      </c>
      <c r="I4618" s="447">
        <v>6452.99</v>
      </c>
      <c r="J4618" s="460"/>
      <c r="K4618" s="448">
        <v>0</v>
      </c>
      <c r="L4618" s="448">
        <v>0</v>
      </c>
      <c r="M4618" s="448">
        <f t="shared" si="144"/>
        <v>-6452.99</v>
      </c>
      <c r="N4618" s="448">
        <f t="shared" si="145"/>
        <v>-100</v>
      </c>
      <c r="O4618" s="434" t="s">
        <v>9844</v>
      </c>
    </row>
    <row r="4619" s="419" customFormat="1" customHeight="1" spans="1:15">
      <c r="A4619" s="443" t="s">
        <v>9905</v>
      </c>
      <c r="B4619" s="444" t="s">
        <v>4408</v>
      </c>
      <c r="C4619" s="445"/>
      <c r="D4619" s="446" t="s">
        <v>698</v>
      </c>
      <c r="E4619" s="446" t="s">
        <v>70</v>
      </c>
      <c r="F4619" s="446" t="s">
        <v>671</v>
      </c>
      <c r="G4619" s="447">
        <v>1</v>
      </c>
      <c r="H4619" s="448">
        <v>11880.34</v>
      </c>
      <c r="I4619" s="447">
        <v>11880.34</v>
      </c>
      <c r="J4619" s="460"/>
      <c r="K4619" s="448">
        <v>0</v>
      </c>
      <c r="L4619" s="448">
        <v>0</v>
      </c>
      <c r="M4619" s="448">
        <f t="shared" si="144"/>
        <v>-11880.34</v>
      </c>
      <c r="N4619" s="448">
        <f t="shared" si="145"/>
        <v>-100</v>
      </c>
      <c r="O4619" s="434" t="s">
        <v>9844</v>
      </c>
    </row>
    <row r="4620" s="419" customFormat="1" customHeight="1" spans="1:15">
      <c r="A4620" s="443" t="s">
        <v>9906</v>
      </c>
      <c r="B4620" s="444" t="s">
        <v>4408</v>
      </c>
      <c r="C4620" s="445"/>
      <c r="D4620" s="446" t="s">
        <v>698</v>
      </c>
      <c r="E4620" s="446" t="s">
        <v>70</v>
      </c>
      <c r="F4620" s="446" t="s">
        <v>671</v>
      </c>
      <c r="G4620" s="447">
        <v>1</v>
      </c>
      <c r="H4620" s="448">
        <v>16380.34</v>
      </c>
      <c r="I4620" s="447">
        <v>16380.34</v>
      </c>
      <c r="J4620" s="460"/>
      <c r="K4620" s="448">
        <v>0</v>
      </c>
      <c r="L4620" s="448">
        <v>0</v>
      </c>
      <c r="M4620" s="448">
        <f t="shared" si="144"/>
        <v>-16380.34</v>
      </c>
      <c r="N4620" s="448">
        <f t="shared" si="145"/>
        <v>-100</v>
      </c>
      <c r="O4620" s="434" t="s">
        <v>9844</v>
      </c>
    </row>
    <row r="4621" s="419" customFormat="1" customHeight="1" spans="1:15">
      <c r="A4621" s="443" t="s">
        <v>9907</v>
      </c>
      <c r="B4621" s="444" t="s">
        <v>4408</v>
      </c>
      <c r="C4621" s="445"/>
      <c r="D4621" s="446" t="s">
        <v>698</v>
      </c>
      <c r="E4621" s="446" t="s">
        <v>70</v>
      </c>
      <c r="F4621" s="446" t="s">
        <v>671</v>
      </c>
      <c r="G4621" s="447">
        <v>1</v>
      </c>
      <c r="H4621" s="448">
        <v>4444.44</v>
      </c>
      <c r="I4621" s="447">
        <v>4444.44</v>
      </c>
      <c r="J4621" s="460"/>
      <c r="K4621" s="448">
        <v>0</v>
      </c>
      <c r="L4621" s="448">
        <v>0</v>
      </c>
      <c r="M4621" s="448">
        <f t="shared" si="144"/>
        <v>-4444.44</v>
      </c>
      <c r="N4621" s="448">
        <f t="shared" si="145"/>
        <v>-100</v>
      </c>
      <c r="O4621" s="434" t="s">
        <v>9844</v>
      </c>
    </row>
    <row r="4622" s="419" customFormat="1" customHeight="1" spans="1:15">
      <c r="A4622" s="443" t="s">
        <v>9908</v>
      </c>
      <c r="B4622" s="444" t="s">
        <v>9909</v>
      </c>
      <c r="C4622" s="445"/>
      <c r="D4622" s="446" t="s">
        <v>698</v>
      </c>
      <c r="E4622" s="446" t="s">
        <v>70</v>
      </c>
      <c r="F4622" s="446" t="s">
        <v>671</v>
      </c>
      <c r="G4622" s="447">
        <v>1</v>
      </c>
      <c r="H4622" s="448">
        <v>3539.82</v>
      </c>
      <c r="I4622" s="447">
        <v>3539.82</v>
      </c>
      <c r="J4622" s="460"/>
      <c r="K4622" s="448">
        <v>0</v>
      </c>
      <c r="L4622" s="448">
        <v>0</v>
      </c>
      <c r="M4622" s="448">
        <f t="shared" si="144"/>
        <v>-3539.82</v>
      </c>
      <c r="N4622" s="448">
        <f t="shared" si="145"/>
        <v>-100</v>
      </c>
      <c r="O4622" s="434" t="s">
        <v>9844</v>
      </c>
    </row>
    <row r="4623" s="419" customFormat="1" customHeight="1" spans="1:15">
      <c r="A4623" s="443" t="s">
        <v>9910</v>
      </c>
      <c r="B4623" s="444" t="s">
        <v>9911</v>
      </c>
      <c r="C4623" s="445"/>
      <c r="D4623" s="446" t="s">
        <v>698</v>
      </c>
      <c r="E4623" s="446" t="s">
        <v>70</v>
      </c>
      <c r="F4623" s="446" t="s">
        <v>671</v>
      </c>
      <c r="G4623" s="447">
        <v>1</v>
      </c>
      <c r="H4623" s="448">
        <v>5555.56</v>
      </c>
      <c r="I4623" s="447">
        <v>5555.56</v>
      </c>
      <c r="J4623" s="460"/>
      <c r="K4623" s="448">
        <v>0</v>
      </c>
      <c r="L4623" s="448">
        <v>0</v>
      </c>
      <c r="M4623" s="448">
        <f t="shared" si="144"/>
        <v>-5555.56</v>
      </c>
      <c r="N4623" s="448">
        <f t="shared" si="145"/>
        <v>-100</v>
      </c>
      <c r="O4623" s="434" t="s">
        <v>9844</v>
      </c>
    </row>
    <row r="4624" s="419" customFormat="1" customHeight="1" spans="1:15">
      <c r="A4624" s="443" t="s">
        <v>9912</v>
      </c>
      <c r="B4624" s="444" t="s">
        <v>9911</v>
      </c>
      <c r="C4624" s="445"/>
      <c r="D4624" s="446" t="s">
        <v>698</v>
      </c>
      <c r="E4624" s="446" t="s">
        <v>70</v>
      </c>
      <c r="F4624" s="446" t="s">
        <v>671</v>
      </c>
      <c r="G4624" s="447">
        <v>1</v>
      </c>
      <c r="H4624" s="448">
        <v>4444.44</v>
      </c>
      <c r="I4624" s="447">
        <v>4444.44</v>
      </c>
      <c r="J4624" s="460"/>
      <c r="K4624" s="448">
        <v>0</v>
      </c>
      <c r="L4624" s="448">
        <v>0</v>
      </c>
      <c r="M4624" s="448">
        <f t="shared" si="144"/>
        <v>-4444.44</v>
      </c>
      <c r="N4624" s="448">
        <f t="shared" si="145"/>
        <v>-100</v>
      </c>
      <c r="O4624" s="434" t="s">
        <v>9844</v>
      </c>
    </row>
    <row r="4625" s="419" customFormat="1" customHeight="1" spans="1:15">
      <c r="A4625" s="443" t="s">
        <v>9913</v>
      </c>
      <c r="B4625" s="444" t="s">
        <v>9873</v>
      </c>
      <c r="C4625" s="445"/>
      <c r="D4625" s="446" t="s">
        <v>698</v>
      </c>
      <c r="E4625" s="446" t="s">
        <v>70</v>
      </c>
      <c r="F4625" s="446" t="s">
        <v>671</v>
      </c>
      <c r="G4625" s="447">
        <v>1</v>
      </c>
      <c r="H4625" s="448">
        <v>3557.26</v>
      </c>
      <c r="I4625" s="447">
        <v>3557.26</v>
      </c>
      <c r="J4625" s="460"/>
      <c r="K4625" s="448">
        <v>0</v>
      </c>
      <c r="L4625" s="448">
        <v>0</v>
      </c>
      <c r="M4625" s="448">
        <f t="shared" si="144"/>
        <v>-3557.26</v>
      </c>
      <c r="N4625" s="448">
        <f t="shared" si="145"/>
        <v>-100</v>
      </c>
      <c r="O4625" s="434" t="s">
        <v>9844</v>
      </c>
    </row>
    <row r="4626" s="419" customFormat="1" customHeight="1" spans="1:15">
      <c r="A4626" s="443" t="s">
        <v>9914</v>
      </c>
      <c r="B4626" s="444" t="s">
        <v>9873</v>
      </c>
      <c r="C4626" s="445"/>
      <c r="D4626" s="446" t="s">
        <v>698</v>
      </c>
      <c r="E4626" s="446" t="s">
        <v>70</v>
      </c>
      <c r="F4626" s="446" t="s">
        <v>671</v>
      </c>
      <c r="G4626" s="447">
        <v>1</v>
      </c>
      <c r="H4626" s="448">
        <v>8226.5</v>
      </c>
      <c r="I4626" s="447">
        <v>8226.5</v>
      </c>
      <c r="J4626" s="460"/>
      <c r="K4626" s="448">
        <v>0</v>
      </c>
      <c r="L4626" s="448">
        <v>0</v>
      </c>
      <c r="M4626" s="448">
        <f t="shared" si="144"/>
        <v>-8226.5</v>
      </c>
      <c r="N4626" s="448">
        <f t="shared" si="145"/>
        <v>-100</v>
      </c>
      <c r="O4626" s="434" t="s">
        <v>9844</v>
      </c>
    </row>
    <row r="4627" s="419" customFormat="1" customHeight="1" spans="1:15">
      <c r="A4627" s="443" t="s">
        <v>9915</v>
      </c>
      <c r="B4627" s="444" t="s">
        <v>9873</v>
      </c>
      <c r="C4627" s="445"/>
      <c r="D4627" s="446" t="s">
        <v>698</v>
      </c>
      <c r="E4627" s="446" t="s">
        <v>70</v>
      </c>
      <c r="F4627" s="446" t="s">
        <v>671</v>
      </c>
      <c r="G4627" s="447">
        <v>1</v>
      </c>
      <c r="H4627" s="448">
        <v>7933.33</v>
      </c>
      <c r="I4627" s="447">
        <v>7933.33</v>
      </c>
      <c r="J4627" s="460"/>
      <c r="K4627" s="448">
        <v>0</v>
      </c>
      <c r="L4627" s="448">
        <v>0</v>
      </c>
      <c r="M4627" s="448">
        <f t="shared" si="144"/>
        <v>-7933.33</v>
      </c>
      <c r="N4627" s="448">
        <f t="shared" si="145"/>
        <v>-100</v>
      </c>
      <c r="O4627" s="434" t="s">
        <v>9844</v>
      </c>
    </row>
    <row r="4628" s="419" customFormat="1" customHeight="1" spans="1:15">
      <c r="A4628" s="443" t="s">
        <v>9916</v>
      </c>
      <c r="B4628" s="444" t="s">
        <v>9873</v>
      </c>
      <c r="C4628" s="445"/>
      <c r="D4628" s="446" t="s">
        <v>698</v>
      </c>
      <c r="E4628" s="446" t="s">
        <v>70</v>
      </c>
      <c r="F4628" s="446" t="s">
        <v>671</v>
      </c>
      <c r="G4628" s="447">
        <v>1</v>
      </c>
      <c r="H4628" s="448">
        <v>15188.03</v>
      </c>
      <c r="I4628" s="447">
        <v>15188.03</v>
      </c>
      <c r="J4628" s="460"/>
      <c r="K4628" s="448">
        <v>0</v>
      </c>
      <c r="L4628" s="448">
        <v>0</v>
      </c>
      <c r="M4628" s="448">
        <f t="shared" si="144"/>
        <v>-15188.03</v>
      </c>
      <c r="N4628" s="448">
        <f t="shared" si="145"/>
        <v>-100</v>
      </c>
      <c r="O4628" s="434" t="s">
        <v>9844</v>
      </c>
    </row>
    <row r="4629" s="419" customFormat="1" customHeight="1" spans="1:15">
      <c r="A4629" s="443" t="s">
        <v>9917</v>
      </c>
      <c r="B4629" s="444" t="s">
        <v>9918</v>
      </c>
      <c r="C4629" s="445"/>
      <c r="D4629" s="446" t="s">
        <v>698</v>
      </c>
      <c r="E4629" s="446" t="s">
        <v>70</v>
      </c>
      <c r="F4629" s="446" t="s">
        <v>671</v>
      </c>
      <c r="G4629" s="447">
        <v>1</v>
      </c>
      <c r="H4629" s="448">
        <v>6410.26</v>
      </c>
      <c r="I4629" s="447">
        <v>6410.26</v>
      </c>
      <c r="J4629" s="460"/>
      <c r="K4629" s="448">
        <v>0</v>
      </c>
      <c r="L4629" s="448">
        <v>0</v>
      </c>
      <c r="M4629" s="448">
        <f t="shared" si="144"/>
        <v>-6410.26</v>
      </c>
      <c r="N4629" s="448">
        <f t="shared" si="145"/>
        <v>-100</v>
      </c>
      <c r="O4629" s="434" t="s">
        <v>9844</v>
      </c>
    </row>
    <row r="4630" s="419" customFormat="1" customHeight="1" spans="1:15">
      <c r="A4630" s="443" t="s">
        <v>9919</v>
      </c>
      <c r="B4630" s="444" t="s">
        <v>9920</v>
      </c>
      <c r="C4630" s="445"/>
      <c r="D4630" s="446" t="s">
        <v>698</v>
      </c>
      <c r="E4630" s="446" t="s">
        <v>70</v>
      </c>
      <c r="F4630" s="446" t="s">
        <v>671</v>
      </c>
      <c r="G4630" s="447">
        <v>1</v>
      </c>
      <c r="H4630" s="448">
        <v>18974.36</v>
      </c>
      <c r="I4630" s="447">
        <v>18974.36</v>
      </c>
      <c r="J4630" s="460"/>
      <c r="K4630" s="448">
        <v>0</v>
      </c>
      <c r="L4630" s="448">
        <v>0</v>
      </c>
      <c r="M4630" s="448">
        <f t="shared" si="144"/>
        <v>-18974.36</v>
      </c>
      <c r="N4630" s="448">
        <f t="shared" si="145"/>
        <v>-100</v>
      </c>
      <c r="O4630" s="434" t="s">
        <v>9844</v>
      </c>
    </row>
    <row r="4631" s="419" customFormat="1" customHeight="1" spans="1:15">
      <c r="A4631" s="443" t="s">
        <v>9921</v>
      </c>
      <c r="B4631" s="444" t="s">
        <v>9922</v>
      </c>
      <c r="C4631" s="445"/>
      <c r="D4631" s="446" t="s">
        <v>698</v>
      </c>
      <c r="E4631" s="446" t="s">
        <v>70</v>
      </c>
      <c r="F4631" s="446" t="s">
        <v>671</v>
      </c>
      <c r="G4631" s="447">
        <v>1</v>
      </c>
      <c r="H4631" s="448">
        <v>5427.35</v>
      </c>
      <c r="I4631" s="447">
        <v>5427.35</v>
      </c>
      <c r="J4631" s="460"/>
      <c r="K4631" s="448">
        <v>0</v>
      </c>
      <c r="L4631" s="448">
        <v>0</v>
      </c>
      <c r="M4631" s="448">
        <f t="shared" si="144"/>
        <v>-5427.35</v>
      </c>
      <c r="N4631" s="448">
        <f t="shared" si="145"/>
        <v>-100</v>
      </c>
      <c r="O4631" s="434" t="s">
        <v>9844</v>
      </c>
    </row>
    <row r="4632" s="419" customFormat="1" customHeight="1" spans="1:15">
      <c r="A4632" s="443" t="s">
        <v>9923</v>
      </c>
      <c r="B4632" s="444" t="s">
        <v>9920</v>
      </c>
      <c r="C4632" s="445"/>
      <c r="D4632" s="446" t="s">
        <v>698</v>
      </c>
      <c r="E4632" s="446" t="s">
        <v>70</v>
      </c>
      <c r="F4632" s="446" t="s">
        <v>671</v>
      </c>
      <c r="G4632" s="447">
        <v>1</v>
      </c>
      <c r="H4632" s="448">
        <v>4090.13</v>
      </c>
      <c r="I4632" s="447">
        <v>4090.13</v>
      </c>
      <c r="J4632" s="460"/>
      <c r="K4632" s="448">
        <v>0</v>
      </c>
      <c r="L4632" s="448">
        <v>0</v>
      </c>
      <c r="M4632" s="448">
        <f t="shared" si="144"/>
        <v>-4090.13</v>
      </c>
      <c r="N4632" s="448">
        <f t="shared" si="145"/>
        <v>-100</v>
      </c>
      <c r="O4632" s="434" t="s">
        <v>9844</v>
      </c>
    </row>
    <row r="4633" s="419" customFormat="1" customHeight="1" spans="1:15">
      <c r="A4633" s="443" t="s">
        <v>9924</v>
      </c>
      <c r="B4633" s="444" t="s">
        <v>9920</v>
      </c>
      <c r="C4633" s="445"/>
      <c r="D4633" s="446" t="s">
        <v>698</v>
      </c>
      <c r="E4633" s="446" t="s">
        <v>70</v>
      </c>
      <c r="F4633" s="446" t="s">
        <v>671</v>
      </c>
      <c r="G4633" s="447">
        <v>1</v>
      </c>
      <c r="H4633" s="448">
        <v>2034.19</v>
      </c>
      <c r="I4633" s="447">
        <v>2034.19</v>
      </c>
      <c r="J4633" s="460"/>
      <c r="K4633" s="448">
        <v>0</v>
      </c>
      <c r="L4633" s="448">
        <v>0</v>
      </c>
      <c r="M4633" s="448">
        <f t="shared" si="144"/>
        <v>-2034.19</v>
      </c>
      <c r="N4633" s="448">
        <f t="shared" si="145"/>
        <v>-100</v>
      </c>
      <c r="O4633" s="434" t="s">
        <v>9844</v>
      </c>
    </row>
    <row r="4634" s="419" customFormat="1" customHeight="1" spans="1:15">
      <c r="A4634" s="443" t="s">
        <v>9925</v>
      </c>
      <c r="B4634" s="444" t="s">
        <v>9031</v>
      </c>
      <c r="C4634" s="445"/>
      <c r="D4634" s="446" t="s">
        <v>698</v>
      </c>
      <c r="E4634" s="446" t="s">
        <v>70</v>
      </c>
      <c r="F4634" s="446" t="s">
        <v>671</v>
      </c>
      <c r="G4634" s="447">
        <v>1</v>
      </c>
      <c r="H4634" s="448">
        <v>7820.51</v>
      </c>
      <c r="I4634" s="447">
        <v>7820.51</v>
      </c>
      <c r="J4634" s="460"/>
      <c r="K4634" s="448">
        <v>0</v>
      </c>
      <c r="L4634" s="448">
        <v>0</v>
      </c>
      <c r="M4634" s="448">
        <f t="shared" si="144"/>
        <v>-7820.51</v>
      </c>
      <c r="N4634" s="448">
        <f t="shared" si="145"/>
        <v>-100</v>
      </c>
      <c r="O4634" s="434" t="s">
        <v>9844</v>
      </c>
    </row>
    <row r="4635" s="419" customFormat="1" customHeight="1" spans="1:15">
      <c r="A4635" s="443" t="s">
        <v>9926</v>
      </c>
      <c r="B4635" s="444" t="s">
        <v>9920</v>
      </c>
      <c r="C4635" s="445"/>
      <c r="D4635" s="446" t="s">
        <v>698</v>
      </c>
      <c r="E4635" s="446" t="s">
        <v>70</v>
      </c>
      <c r="F4635" s="446" t="s">
        <v>671</v>
      </c>
      <c r="G4635" s="447">
        <v>1</v>
      </c>
      <c r="H4635" s="448">
        <v>4386.32</v>
      </c>
      <c r="I4635" s="447">
        <v>4386.32</v>
      </c>
      <c r="J4635" s="460"/>
      <c r="K4635" s="448">
        <v>0</v>
      </c>
      <c r="L4635" s="448">
        <v>0</v>
      </c>
      <c r="M4635" s="448">
        <f t="shared" si="144"/>
        <v>-4386.32</v>
      </c>
      <c r="N4635" s="448">
        <f t="shared" si="145"/>
        <v>-100</v>
      </c>
      <c r="O4635" s="434" t="s">
        <v>9844</v>
      </c>
    </row>
    <row r="4636" s="419" customFormat="1" customHeight="1" spans="1:15">
      <c r="A4636" s="443" t="s">
        <v>9927</v>
      </c>
      <c r="B4636" s="444" t="s">
        <v>9928</v>
      </c>
      <c r="C4636" s="445"/>
      <c r="D4636" s="446" t="s">
        <v>679</v>
      </c>
      <c r="E4636" s="446" t="s">
        <v>70</v>
      </c>
      <c r="F4636" s="446" t="s">
        <v>671</v>
      </c>
      <c r="G4636" s="447">
        <v>1</v>
      </c>
      <c r="H4636" s="448">
        <v>41846.15</v>
      </c>
      <c r="I4636" s="447">
        <v>41846.15</v>
      </c>
      <c r="J4636" s="460"/>
      <c r="K4636" s="448">
        <v>0</v>
      </c>
      <c r="L4636" s="448">
        <v>0</v>
      </c>
      <c r="M4636" s="448">
        <f t="shared" si="144"/>
        <v>-41846.15</v>
      </c>
      <c r="N4636" s="448">
        <f t="shared" si="145"/>
        <v>-100</v>
      </c>
      <c r="O4636" s="434" t="s">
        <v>9844</v>
      </c>
    </row>
    <row r="4637" s="419" customFormat="1" customHeight="1" spans="1:15">
      <c r="A4637" s="443" t="s">
        <v>9929</v>
      </c>
      <c r="B4637" s="444" t="s">
        <v>4396</v>
      </c>
      <c r="C4637" s="445"/>
      <c r="D4637" s="446" t="s">
        <v>679</v>
      </c>
      <c r="E4637" s="446" t="s">
        <v>70</v>
      </c>
      <c r="F4637" s="446" t="s">
        <v>671</v>
      </c>
      <c r="G4637" s="447">
        <v>3</v>
      </c>
      <c r="H4637" s="448">
        <v>290.6</v>
      </c>
      <c r="I4637" s="447">
        <v>871.79</v>
      </c>
      <c r="J4637" s="460"/>
      <c r="K4637" s="448">
        <v>0</v>
      </c>
      <c r="L4637" s="448">
        <v>0</v>
      </c>
      <c r="M4637" s="448">
        <f t="shared" si="144"/>
        <v>-871.79</v>
      </c>
      <c r="N4637" s="448">
        <f t="shared" si="145"/>
        <v>-100</v>
      </c>
      <c r="O4637" s="434" t="s">
        <v>9844</v>
      </c>
    </row>
    <row r="4638" s="419" customFormat="1" customHeight="1" spans="1:15">
      <c r="A4638" s="443" t="s">
        <v>9930</v>
      </c>
      <c r="B4638" s="444" t="s">
        <v>9931</v>
      </c>
      <c r="C4638" s="445"/>
      <c r="D4638" s="446" t="s">
        <v>679</v>
      </c>
      <c r="E4638" s="446" t="s">
        <v>70</v>
      </c>
      <c r="F4638" s="446" t="s">
        <v>671</v>
      </c>
      <c r="G4638" s="447">
        <v>1</v>
      </c>
      <c r="H4638" s="448">
        <v>538.47</v>
      </c>
      <c r="I4638" s="447">
        <v>538.47</v>
      </c>
      <c r="J4638" s="460"/>
      <c r="K4638" s="448">
        <v>0</v>
      </c>
      <c r="L4638" s="448">
        <v>0</v>
      </c>
      <c r="M4638" s="448">
        <f t="shared" si="144"/>
        <v>-538.47</v>
      </c>
      <c r="N4638" s="448">
        <f t="shared" si="145"/>
        <v>-100</v>
      </c>
      <c r="O4638" s="434" t="s">
        <v>9844</v>
      </c>
    </row>
    <row r="4639" s="419" customFormat="1" customHeight="1" spans="1:15">
      <c r="A4639" s="443" t="s">
        <v>9932</v>
      </c>
      <c r="B4639" s="444" t="s">
        <v>9931</v>
      </c>
      <c r="C4639" s="445"/>
      <c r="D4639" s="446" t="s">
        <v>679</v>
      </c>
      <c r="E4639" s="446" t="s">
        <v>70</v>
      </c>
      <c r="F4639" s="446" t="s">
        <v>671</v>
      </c>
      <c r="G4639" s="447">
        <v>2</v>
      </c>
      <c r="H4639" s="448">
        <v>534.19</v>
      </c>
      <c r="I4639" s="447">
        <v>1068.38</v>
      </c>
      <c r="J4639" s="460"/>
      <c r="K4639" s="448">
        <v>0</v>
      </c>
      <c r="L4639" s="448">
        <v>0</v>
      </c>
      <c r="M4639" s="448">
        <f t="shared" si="144"/>
        <v>-1068.38</v>
      </c>
      <c r="N4639" s="448">
        <f t="shared" si="145"/>
        <v>-100</v>
      </c>
      <c r="O4639" s="434" t="s">
        <v>9844</v>
      </c>
    </row>
    <row r="4640" s="419" customFormat="1" customHeight="1" spans="1:15">
      <c r="A4640" s="443" t="s">
        <v>9933</v>
      </c>
      <c r="B4640" s="444" t="s">
        <v>9934</v>
      </c>
      <c r="C4640" s="445"/>
      <c r="D4640" s="446" t="s">
        <v>679</v>
      </c>
      <c r="E4640" s="446" t="s">
        <v>70</v>
      </c>
      <c r="F4640" s="446" t="s">
        <v>671</v>
      </c>
      <c r="G4640" s="447">
        <v>5</v>
      </c>
      <c r="H4640" s="448">
        <v>3376.07</v>
      </c>
      <c r="I4640" s="447">
        <v>16880.34</v>
      </c>
      <c r="J4640" s="460"/>
      <c r="K4640" s="448">
        <v>0</v>
      </c>
      <c r="L4640" s="448">
        <v>0</v>
      </c>
      <c r="M4640" s="448">
        <f t="shared" si="144"/>
        <v>-16880.34</v>
      </c>
      <c r="N4640" s="448">
        <f t="shared" si="145"/>
        <v>-100</v>
      </c>
      <c r="O4640" s="434" t="s">
        <v>9844</v>
      </c>
    </row>
    <row r="4641" s="419" customFormat="1" customHeight="1" spans="1:15">
      <c r="A4641" s="443" t="s">
        <v>9935</v>
      </c>
      <c r="B4641" s="444" t="s">
        <v>9936</v>
      </c>
      <c r="C4641" s="445"/>
      <c r="D4641" s="446" t="s">
        <v>679</v>
      </c>
      <c r="E4641" s="446" t="s">
        <v>70</v>
      </c>
      <c r="F4641" s="446" t="s">
        <v>671</v>
      </c>
      <c r="G4641" s="447">
        <v>4</v>
      </c>
      <c r="H4641" s="448">
        <v>51.57</v>
      </c>
      <c r="I4641" s="447">
        <v>206.28</v>
      </c>
      <c r="J4641" s="460"/>
      <c r="K4641" s="448">
        <v>0</v>
      </c>
      <c r="L4641" s="448">
        <v>0</v>
      </c>
      <c r="M4641" s="448">
        <f t="shared" si="144"/>
        <v>-206.28</v>
      </c>
      <c r="N4641" s="448">
        <f t="shared" si="145"/>
        <v>-100</v>
      </c>
      <c r="O4641" s="434" t="s">
        <v>9844</v>
      </c>
    </row>
    <row r="4642" s="419" customFormat="1" customHeight="1" spans="1:15">
      <c r="A4642" s="443" t="s">
        <v>9937</v>
      </c>
      <c r="B4642" s="444" t="s">
        <v>9938</v>
      </c>
      <c r="C4642" s="445"/>
      <c r="D4642" s="446" t="s">
        <v>679</v>
      </c>
      <c r="E4642" s="446" t="s">
        <v>70</v>
      </c>
      <c r="F4642" s="446" t="s">
        <v>671</v>
      </c>
      <c r="G4642" s="447">
        <v>3</v>
      </c>
      <c r="H4642" s="448">
        <v>141.03</v>
      </c>
      <c r="I4642" s="447">
        <v>423.08</v>
      </c>
      <c r="J4642" s="460"/>
      <c r="K4642" s="448">
        <v>0</v>
      </c>
      <c r="L4642" s="448">
        <v>0</v>
      </c>
      <c r="M4642" s="448">
        <f t="shared" si="144"/>
        <v>-423.08</v>
      </c>
      <c r="N4642" s="448">
        <f t="shared" si="145"/>
        <v>-100</v>
      </c>
      <c r="O4642" s="434" t="s">
        <v>9844</v>
      </c>
    </row>
    <row r="4643" s="419" customFormat="1" customHeight="1" spans="1:15">
      <c r="A4643" s="443" t="s">
        <v>9939</v>
      </c>
      <c r="B4643" s="444" t="s">
        <v>9940</v>
      </c>
      <c r="C4643" s="445"/>
      <c r="D4643" s="446" t="s">
        <v>679</v>
      </c>
      <c r="E4643" s="446" t="s">
        <v>70</v>
      </c>
      <c r="F4643" s="446" t="s">
        <v>671</v>
      </c>
      <c r="G4643" s="447">
        <v>4</v>
      </c>
      <c r="H4643" s="448">
        <v>51.28</v>
      </c>
      <c r="I4643" s="447">
        <v>205.13</v>
      </c>
      <c r="J4643" s="460"/>
      <c r="K4643" s="448">
        <v>0</v>
      </c>
      <c r="L4643" s="448">
        <v>0</v>
      </c>
      <c r="M4643" s="448">
        <f t="shared" si="144"/>
        <v>-205.13</v>
      </c>
      <c r="N4643" s="448">
        <f t="shared" si="145"/>
        <v>-100</v>
      </c>
      <c r="O4643" s="434" t="s">
        <v>9844</v>
      </c>
    </row>
    <row r="4644" s="419" customFormat="1" customHeight="1" spans="1:15">
      <c r="A4644" s="443" t="s">
        <v>9941</v>
      </c>
      <c r="B4644" s="444" t="s">
        <v>9942</v>
      </c>
      <c r="C4644" s="445"/>
      <c r="D4644" s="446" t="s">
        <v>679</v>
      </c>
      <c r="E4644" s="446" t="s">
        <v>70</v>
      </c>
      <c r="F4644" s="446" t="s">
        <v>671</v>
      </c>
      <c r="G4644" s="447">
        <v>1</v>
      </c>
      <c r="H4644" s="448">
        <v>1323.07</v>
      </c>
      <c r="I4644" s="447">
        <v>1323.07</v>
      </c>
      <c r="J4644" s="460"/>
      <c r="K4644" s="448">
        <v>0</v>
      </c>
      <c r="L4644" s="448">
        <v>0</v>
      </c>
      <c r="M4644" s="448">
        <f t="shared" si="144"/>
        <v>-1323.07</v>
      </c>
      <c r="N4644" s="448">
        <f t="shared" si="145"/>
        <v>-100</v>
      </c>
      <c r="O4644" s="434" t="s">
        <v>9844</v>
      </c>
    </row>
    <row r="4645" s="419" customFormat="1" customHeight="1" spans="1:15">
      <c r="A4645" s="443" t="s">
        <v>9943</v>
      </c>
      <c r="B4645" s="444" t="s">
        <v>9942</v>
      </c>
      <c r="C4645" s="445"/>
      <c r="D4645" s="446" t="s">
        <v>679</v>
      </c>
      <c r="E4645" s="446" t="s">
        <v>70</v>
      </c>
      <c r="F4645" s="446" t="s">
        <v>671</v>
      </c>
      <c r="G4645" s="447">
        <v>3</v>
      </c>
      <c r="H4645" s="448">
        <v>3818.52</v>
      </c>
      <c r="I4645" s="447">
        <v>11455.56</v>
      </c>
      <c r="J4645" s="460"/>
      <c r="K4645" s="448">
        <v>0</v>
      </c>
      <c r="L4645" s="448">
        <v>0</v>
      </c>
      <c r="M4645" s="448">
        <f t="shared" si="144"/>
        <v>-11455.56</v>
      </c>
      <c r="N4645" s="448">
        <f t="shared" si="145"/>
        <v>-100</v>
      </c>
      <c r="O4645" s="434" t="s">
        <v>9844</v>
      </c>
    </row>
    <row r="4646" s="419" customFormat="1" customHeight="1" spans="1:15">
      <c r="A4646" s="443" t="s">
        <v>9944</v>
      </c>
      <c r="B4646" s="444" t="s">
        <v>9945</v>
      </c>
      <c r="C4646" s="445"/>
      <c r="D4646" s="446" t="s">
        <v>679</v>
      </c>
      <c r="E4646" s="446" t="s">
        <v>70</v>
      </c>
      <c r="F4646" s="446" t="s">
        <v>671</v>
      </c>
      <c r="G4646" s="447">
        <v>11</v>
      </c>
      <c r="H4646" s="448">
        <v>325.68</v>
      </c>
      <c r="I4646" s="447">
        <v>3582.53</v>
      </c>
      <c r="J4646" s="460"/>
      <c r="K4646" s="448">
        <v>0</v>
      </c>
      <c r="L4646" s="448">
        <v>0</v>
      </c>
      <c r="M4646" s="448">
        <f t="shared" si="144"/>
        <v>-3582.53</v>
      </c>
      <c r="N4646" s="448">
        <f t="shared" si="145"/>
        <v>-100</v>
      </c>
      <c r="O4646" s="434" t="s">
        <v>9844</v>
      </c>
    </row>
    <row r="4647" s="419" customFormat="1" customHeight="1" spans="1:15">
      <c r="A4647" s="443" t="s">
        <v>9946</v>
      </c>
      <c r="B4647" s="444" t="s">
        <v>9942</v>
      </c>
      <c r="C4647" s="445"/>
      <c r="D4647" s="446" t="s">
        <v>679</v>
      </c>
      <c r="E4647" s="446" t="s">
        <v>70</v>
      </c>
      <c r="F4647" s="446" t="s">
        <v>671</v>
      </c>
      <c r="G4647" s="447">
        <v>3</v>
      </c>
      <c r="H4647" s="448">
        <v>615.38</v>
      </c>
      <c r="I4647" s="447">
        <v>1846.15</v>
      </c>
      <c r="J4647" s="460"/>
      <c r="K4647" s="448">
        <v>0</v>
      </c>
      <c r="L4647" s="448">
        <v>0</v>
      </c>
      <c r="M4647" s="448">
        <f t="shared" si="144"/>
        <v>-1846.15</v>
      </c>
      <c r="N4647" s="448">
        <f t="shared" si="145"/>
        <v>-100</v>
      </c>
      <c r="O4647" s="434" t="s">
        <v>9844</v>
      </c>
    </row>
    <row r="4648" s="419" customFormat="1" customHeight="1" spans="1:15">
      <c r="A4648" s="443" t="s">
        <v>9947</v>
      </c>
      <c r="B4648" s="444" t="s">
        <v>9942</v>
      </c>
      <c r="C4648" s="445"/>
      <c r="D4648" s="446" t="s">
        <v>679</v>
      </c>
      <c r="E4648" s="446" t="s">
        <v>70</v>
      </c>
      <c r="F4648" s="446" t="s">
        <v>671</v>
      </c>
      <c r="G4648" s="447">
        <v>3</v>
      </c>
      <c r="H4648" s="448">
        <v>641.02</v>
      </c>
      <c r="I4648" s="447">
        <v>1923.07</v>
      </c>
      <c r="J4648" s="460"/>
      <c r="K4648" s="448">
        <v>0</v>
      </c>
      <c r="L4648" s="448">
        <v>0</v>
      </c>
      <c r="M4648" s="448">
        <f t="shared" si="144"/>
        <v>-1923.07</v>
      </c>
      <c r="N4648" s="448">
        <f t="shared" si="145"/>
        <v>-100</v>
      </c>
      <c r="O4648" s="434" t="s">
        <v>9844</v>
      </c>
    </row>
    <row r="4649" s="419" customFormat="1" customHeight="1" spans="1:15">
      <c r="A4649" s="443" t="s">
        <v>9948</v>
      </c>
      <c r="B4649" s="444" t="s">
        <v>9949</v>
      </c>
      <c r="C4649" s="445"/>
      <c r="D4649" s="446" t="s">
        <v>679</v>
      </c>
      <c r="E4649" s="446" t="s">
        <v>70</v>
      </c>
      <c r="F4649" s="446" t="s">
        <v>671</v>
      </c>
      <c r="G4649" s="447">
        <v>4</v>
      </c>
      <c r="H4649" s="448">
        <v>1858.41</v>
      </c>
      <c r="I4649" s="447">
        <v>7433.63</v>
      </c>
      <c r="J4649" s="460"/>
      <c r="K4649" s="448">
        <v>0</v>
      </c>
      <c r="L4649" s="448">
        <v>0</v>
      </c>
      <c r="M4649" s="448">
        <f t="shared" si="144"/>
        <v>-7433.63</v>
      </c>
      <c r="N4649" s="448">
        <f t="shared" si="145"/>
        <v>-100</v>
      </c>
      <c r="O4649" s="434" t="s">
        <v>9844</v>
      </c>
    </row>
    <row r="4650" s="419" customFormat="1" customHeight="1" spans="1:15">
      <c r="A4650" s="443" t="s">
        <v>9950</v>
      </c>
      <c r="B4650" s="444" t="s">
        <v>4396</v>
      </c>
      <c r="C4650" s="445"/>
      <c r="D4650" s="446" t="s">
        <v>679</v>
      </c>
      <c r="E4650" s="446" t="s">
        <v>70</v>
      </c>
      <c r="F4650" s="446" t="s">
        <v>671</v>
      </c>
      <c r="G4650" s="447">
        <v>2</v>
      </c>
      <c r="H4650" s="448">
        <v>336.21</v>
      </c>
      <c r="I4650" s="447">
        <v>672.41</v>
      </c>
      <c r="J4650" s="460"/>
      <c r="K4650" s="448">
        <v>0</v>
      </c>
      <c r="L4650" s="448">
        <v>0</v>
      </c>
      <c r="M4650" s="448">
        <f t="shared" si="144"/>
        <v>-672.41</v>
      </c>
      <c r="N4650" s="448">
        <f t="shared" si="145"/>
        <v>-100</v>
      </c>
      <c r="O4650" s="434" t="s">
        <v>9844</v>
      </c>
    </row>
    <row r="4651" s="419" customFormat="1" customHeight="1" spans="1:15">
      <c r="A4651" s="443" t="s">
        <v>9951</v>
      </c>
      <c r="B4651" s="444" t="s">
        <v>9952</v>
      </c>
      <c r="C4651" s="445"/>
      <c r="D4651" s="446" t="s">
        <v>679</v>
      </c>
      <c r="E4651" s="446" t="s">
        <v>70</v>
      </c>
      <c r="F4651" s="446" t="s">
        <v>671</v>
      </c>
      <c r="G4651" s="447">
        <v>2</v>
      </c>
      <c r="H4651" s="448">
        <v>1234.52</v>
      </c>
      <c r="I4651" s="447">
        <v>2469.03</v>
      </c>
      <c r="J4651" s="460"/>
      <c r="K4651" s="448">
        <v>0</v>
      </c>
      <c r="L4651" s="448">
        <v>0</v>
      </c>
      <c r="M4651" s="448">
        <f t="shared" si="144"/>
        <v>-2469.03</v>
      </c>
      <c r="N4651" s="448">
        <f t="shared" si="145"/>
        <v>-100</v>
      </c>
      <c r="O4651" s="434" t="s">
        <v>9844</v>
      </c>
    </row>
    <row r="4652" s="419" customFormat="1" customHeight="1" spans="1:15">
      <c r="A4652" s="443" t="s">
        <v>9953</v>
      </c>
      <c r="B4652" s="444" t="s">
        <v>9954</v>
      </c>
      <c r="C4652" s="445"/>
      <c r="D4652" s="446" t="s">
        <v>679</v>
      </c>
      <c r="E4652" s="446" t="s">
        <v>70</v>
      </c>
      <c r="F4652" s="446" t="s">
        <v>671</v>
      </c>
      <c r="G4652" s="447">
        <v>2</v>
      </c>
      <c r="H4652" s="448">
        <v>1119.47</v>
      </c>
      <c r="I4652" s="447">
        <v>2238.94</v>
      </c>
      <c r="J4652" s="460"/>
      <c r="K4652" s="448">
        <v>0</v>
      </c>
      <c r="L4652" s="448">
        <v>0</v>
      </c>
      <c r="M4652" s="448">
        <f t="shared" si="144"/>
        <v>-2238.94</v>
      </c>
      <c r="N4652" s="448">
        <f t="shared" si="145"/>
        <v>-100</v>
      </c>
      <c r="O4652" s="434" t="s">
        <v>9844</v>
      </c>
    </row>
    <row r="4653" s="419" customFormat="1" customHeight="1" spans="1:15">
      <c r="A4653" s="443" t="s">
        <v>9955</v>
      </c>
      <c r="B4653" s="444" t="s">
        <v>9956</v>
      </c>
      <c r="C4653" s="445"/>
      <c r="D4653" s="446" t="s">
        <v>679</v>
      </c>
      <c r="E4653" s="446" t="s">
        <v>70</v>
      </c>
      <c r="F4653" s="446" t="s">
        <v>671</v>
      </c>
      <c r="G4653" s="447">
        <v>1</v>
      </c>
      <c r="H4653" s="448">
        <v>3914.53</v>
      </c>
      <c r="I4653" s="447">
        <v>3914.53</v>
      </c>
      <c r="J4653" s="460"/>
      <c r="K4653" s="448">
        <v>0</v>
      </c>
      <c r="L4653" s="448">
        <v>0</v>
      </c>
      <c r="M4653" s="448">
        <f t="shared" si="144"/>
        <v>-3914.53</v>
      </c>
      <c r="N4653" s="448">
        <f t="shared" si="145"/>
        <v>-100</v>
      </c>
      <c r="O4653" s="434" t="s">
        <v>9844</v>
      </c>
    </row>
    <row r="4654" s="419" customFormat="1" customHeight="1" spans="1:15">
      <c r="A4654" s="443" t="s">
        <v>9957</v>
      </c>
      <c r="B4654" s="444" t="s">
        <v>9956</v>
      </c>
      <c r="C4654" s="445"/>
      <c r="D4654" s="446" t="s">
        <v>679</v>
      </c>
      <c r="E4654" s="446" t="s">
        <v>70</v>
      </c>
      <c r="F4654" s="446" t="s">
        <v>671</v>
      </c>
      <c r="G4654" s="447">
        <v>2</v>
      </c>
      <c r="H4654" s="448">
        <v>1239.32</v>
      </c>
      <c r="I4654" s="447">
        <v>2478.63</v>
      </c>
      <c r="J4654" s="460"/>
      <c r="K4654" s="448">
        <v>0</v>
      </c>
      <c r="L4654" s="448">
        <v>0</v>
      </c>
      <c r="M4654" s="448">
        <f t="shared" si="144"/>
        <v>-2478.63</v>
      </c>
      <c r="N4654" s="448">
        <f t="shared" si="145"/>
        <v>-100</v>
      </c>
      <c r="O4654" s="434" t="s">
        <v>9844</v>
      </c>
    </row>
    <row r="4655" s="419" customFormat="1" customHeight="1" spans="1:15">
      <c r="A4655" s="443" t="s">
        <v>9958</v>
      </c>
      <c r="B4655" s="444" t="s">
        <v>9959</v>
      </c>
      <c r="C4655" s="445"/>
      <c r="D4655" s="446" t="s">
        <v>679</v>
      </c>
      <c r="E4655" s="446" t="s">
        <v>70</v>
      </c>
      <c r="F4655" s="446" t="s">
        <v>671</v>
      </c>
      <c r="G4655" s="447">
        <v>3</v>
      </c>
      <c r="H4655" s="448">
        <v>3400.73</v>
      </c>
      <c r="I4655" s="447">
        <v>10202.19</v>
      </c>
      <c r="J4655" s="460"/>
      <c r="K4655" s="448">
        <v>0</v>
      </c>
      <c r="L4655" s="448">
        <v>0</v>
      </c>
      <c r="M4655" s="448">
        <f t="shared" si="144"/>
        <v>-10202.19</v>
      </c>
      <c r="N4655" s="448">
        <f t="shared" si="145"/>
        <v>-100</v>
      </c>
      <c r="O4655" s="434" t="s">
        <v>9844</v>
      </c>
    </row>
    <row r="4656" s="419" customFormat="1" customHeight="1" spans="1:15">
      <c r="A4656" s="443" t="s">
        <v>9960</v>
      </c>
      <c r="B4656" s="444" t="s">
        <v>9961</v>
      </c>
      <c r="C4656" s="445"/>
      <c r="D4656" s="446" t="s">
        <v>679</v>
      </c>
      <c r="E4656" s="446" t="s">
        <v>70</v>
      </c>
      <c r="F4656" s="446" t="s">
        <v>671</v>
      </c>
      <c r="G4656" s="447">
        <v>13</v>
      </c>
      <c r="H4656" s="448">
        <v>225.4</v>
      </c>
      <c r="I4656" s="447">
        <v>2930.19</v>
      </c>
      <c r="J4656" s="460"/>
      <c r="K4656" s="448">
        <v>0</v>
      </c>
      <c r="L4656" s="448">
        <v>0</v>
      </c>
      <c r="M4656" s="448">
        <f t="shared" si="144"/>
        <v>-2930.19</v>
      </c>
      <c r="N4656" s="448">
        <f t="shared" si="145"/>
        <v>-100</v>
      </c>
      <c r="O4656" s="434" t="s">
        <v>9844</v>
      </c>
    </row>
    <row r="4657" s="419" customFormat="1" customHeight="1" spans="1:15">
      <c r="A4657" s="443" t="s">
        <v>9962</v>
      </c>
      <c r="B4657" s="444" t="s">
        <v>9956</v>
      </c>
      <c r="C4657" s="445"/>
      <c r="D4657" s="446" t="s">
        <v>679</v>
      </c>
      <c r="E4657" s="446" t="s">
        <v>70</v>
      </c>
      <c r="F4657" s="446" t="s">
        <v>671</v>
      </c>
      <c r="G4657" s="447">
        <v>5</v>
      </c>
      <c r="H4657" s="448">
        <v>1661.95</v>
      </c>
      <c r="I4657" s="447">
        <v>8309.73</v>
      </c>
      <c r="J4657" s="460"/>
      <c r="K4657" s="448">
        <v>0</v>
      </c>
      <c r="L4657" s="448">
        <v>0</v>
      </c>
      <c r="M4657" s="448">
        <f t="shared" si="144"/>
        <v>-8309.73</v>
      </c>
      <c r="N4657" s="448">
        <f t="shared" si="145"/>
        <v>-100</v>
      </c>
      <c r="O4657" s="434" t="s">
        <v>9844</v>
      </c>
    </row>
    <row r="4658" s="419" customFormat="1" customHeight="1" spans="1:15">
      <c r="A4658" s="443" t="s">
        <v>9963</v>
      </c>
      <c r="B4658" s="444" t="s">
        <v>9956</v>
      </c>
      <c r="C4658" s="445"/>
      <c r="D4658" s="446" t="s">
        <v>3075</v>
      </c>
      <c r="E4658" s="446" t="s">
        <v>70</v>
      </c>
      <c r="F4658" s="446" t="s">
        <v>671</v>
      </c>
      <c r="G4658" s="447">
        <v>2</v>
      </c>
      <c r="H4658" s="448">
        <v>2393.16</v>
      </c>
      <c r="I4658" s="447">
        <v>4786.32</v>
      </c>
      <c r="J4658" s="460"/>
      <c r="K4658" s="448">
        <v>0</v>
      </c>
      <c r="L4658" s="448">
        <v>0</v>
      </c>
      <c r="M4658" s="448">
        <f t="shared" si="144"/>
        <v>-4786.32</v>
      </c>
      <c r="N4658" s="448">
        <f t="shared" si="145"/>
        <v>-100</v>
      </c>
      <c r="O4658" s="434" t="s">
        <v>9844</v>
      </c>
    </row>
    <row r="4659" s="419" customFormat="1" customHeight="1" spans="1:15">
      <c r="A4659" s="443" t="s">
        <v>9964</v>
      </c>
      <c r="B4659" s="444" t="s">
        <v>9965</v>
      </c>
      <c r="C4659" s="445"/>
      <c r="D4659" s="446" t="s">
        <v>679</v>
      </c>
      <c r="E4659" s="446" t="s">
        <v>70</v>
      </c>
      <c r="F4659" s="446" t="s">
        <v>671</v>
      </c>
      <c r="G4659" s="447">
        <v>5</v>
      </c>
      <c r="H4659" s="448">
        <v>1254.27</v>
      </c>
      <c r="I4659" s="447">
        <v>6271.34</v>
      </c>
      <c r="J4659" s="460"/>
      <c r="K4659" s="448">
        <v>0</v>
      </c>
      <c r="L4659" s="448">
        <v>0</v>
      </c>
      <c r="M4659" s="448">
        <f t="shared" si="144"/>
        <v>-6271.34</v>
      </c>
      <c r="N4659" s="448">
        <f t="shared" si="145"/>
        <v>-100</v>
      </c>
      <c r="O4659" s="434" t="s">
        <v>9844</v>
      </c>
    </row>
    <row r="4660" s="419" customFormat="1" customHeight="1" spans="1:15">
      <c r="A4660" s="443" t="s">
        <v>9966</v>
      </c>
      <c r="B4660" s="444" t="s">
        <v>9965</v>
      </c>
      <c r="C4660" s="445"/>
      <c r="D4660" s="446" t="s">
        <v>3075</v>
      </c>
      <c r="E4660" s="446" t="s">
        <v>70</v>
      </c>
      <c r="F4660" s="446" t="s">
        <v>671</v>
      </c>
      <c r="G4660" s="447">
        <v>2</v>
      </c>
      <c r="H4660" s="448">
        <v>2971.68</v>
      </c>
      <c r="I4660" s="447">
        <v>5943.36</v>
      </c>
      <c r="J4660" s="460"/>
      <c r="K4660" s="448">
        <v>0</v>
      </c>
      <c r="L4660" s="448">
        <v>0</v>
      </c>
      <c r="M4660" s="448">
        <f t="shared" si="144"/>
        <v>-5943.36</v>
      </c>
      <c r="N4660" s="448">
        <f t="shared" si="145"/>
        <v>-100</v>
      </c>
      <c r="O4660" s="434" t="s">
        <v>9844</v>
      </c>
    </row>
    <row r="4661" s="419" customFormat="1" customHeight="1" spans="1:15">
      <c r="A4661" s="443" t="s">
        <v>9967</v>
      </c>
      <c r="B4661" s="444" t="s">
        <v>9965</v>
      </c>
      <c r="C4661" s="445"/>
      <c r="D4661" s="446" t="s">
        <v>679</v>
      </c>
      <c r="E4661" s="446" t="s">
        <v>70</v>
      </c>
      <c r="F4661" s="446" t="s">
        <v>671</v>
      </c>
      <c r="G4661" s="447">
        <v>1</v>
      </c>
      <c r="H4661" s="448">
        <v>2623.93</v>
      </c>
      <c r="I4661" s="447">
        <v>2623.93</v>
      </c>
      <c r="J4661" s="460"/>
      <c r="K4661" s="448">
        <v>0</v>
      </c>
      <c r="L4661" s="448">
        <v>0</v>
      </c>
      <c r="M4661" s="448">
        <f t="shared" si="144"/>
        <v>-2623.93</v>
      </c>
      <c r="N4661" s="448">
        <f t="shared" si="145"/>
        <v>-100</v>
      </c>
      <c r="O4661" s="434" t="s">
        <v>9844</v>
      </c>
    </row>
    <row r="4662" s="419" customFormat="1" customHeight="1" spans="1:15">
      <c r="A4662" s="443" t="s">
        <v>9968</v>
      </c>
      <c r="B4662" s="444" t="s">
        <v>9969</v>
      </c>
      <c r="C4662" s="445"/>
      <c r="D4662" s="446" t="s">
        <v>679</v>
      </c>
      <c r="E4662" s="446" t="s">
        <v>70</v>
      </c>
      <c r="F4662" s="446" t="s">
        <v>671</v>
      </c>
      <c r="G4662" s="447">
        <v>2</v>
      </c>
      <c r="H4662" s="448">
        <v>1410.25</v>
      </c>
      <c r="I4662" s="447">
        <v>2820.5</v>
      </c>
      <c r="J4662" s="460"/>
      <c r="K4662" s="448">
        <v>0</v>
      </c>
      <c r="L4662" s="448">
        <v>0</v>
      </c>
      <c r="M4662" s="448">
        <f t="shared" si="144"/>
        <v>-2820.5</v>
      </c>
      <c r="N4662" s="448">
        <f t="shared" si="145"/>
        <v>-100</v>
      </c>
      <c r="O4662" s="434" t="s">
        <v>9844</v>
      </c>
    </row>
    <row r="4663" s="419" customFormat="1" customHeight="1" spans="1:15">
      <c r="A4663" s="443" t="s">
        <v>9970</v>
      </c>
      <c r="B4663" s="444" t="s">
        <v>9969</v>
      </c>
      <c r="C4663" s="445"/>
      <c r="D4663" s="446" t="s">
        <v>679</v>
      </c>
      <c r="E4663" s="446" t="s">
        <v>70</v>
      </c>
      <c r="F4663" s="446" t="s">
        <v>671</v>
      </c>
      <c r="G4663" s="447">
        <v>4</v>
      </c>
      <c r="H4663" s="448">
        <v>1025.21</v>
      </c>
      <c r="I4663" s="447">
        <v>4100.85</v>
      </c>
      <c r="J4663" s="460"/>
      <c r="K4663" s="448">
        <v>0</v>
      </c>
      <c r="L4663" s="448">
        <v>0</v>
      </c>
      <c r="M4663" s="448">
        <f t="shared" si="144"/>
        <v>-4100.85</v>
      </c>
      <c r="N4663" s="448">
        <f t="shared" si="145"/>
        <v>-100</v>
      </c>
      <c r="O4663" s="434" t="s">
        <v>9844</v>
      </c>
    </row>
    <row r="4664" s="419" customFormat="1" customHeight="1" spans="1:15">
      <c r="A4664" s="443" t="s">
        <v>9971</v>
      </c>
      <c r="B4664" s="444" t="s">
        <v>9972</v>
      </c>
      <c r="C4664" s="445"/>
      <c r="D4664" s="446" t="s">
        <v>679</v>
      </c>
      <c r="E4664" s="446" t="s">
        <v>70</v>
      </c>
      <c r="F4664" s="446" t="s">
        <v>671</v>
      </c>
      <c r="G4664" s="447">
        <v>1</v>
      </c>
      <c r="H4664" s="448">
        <v>1137.61</v>
      </c>
      <c r="I4664" s="447">
        <v>1137.61</v>
      </c>
      <c r="J4664" s="460"/>
      <c r="K4664" s="448">
        <v>0</v>
      </c>
      <c r="L4664" s="448">
        <v>0</v>
      </c>
      <c r="M4664" s="448">
        <f t="shared" si="144"/>
        <v>-1137.61</v>
      </c>
      <c r="N4664" s="448">
        <f t="shared" si="145"/>
        <v>-100</v>
      </c>
      <c r="O4664" s="434" t="s">
        <v>9844</v>
      </c>
    </row>
    <row r="4665" s="419" customFormat="1" customHeight="1" spans="1:15">
      <c r="A4665" s="443" t="s">
        <v>9973</v>
      </c>
      <c r="B4665" s="444" t="s">
        <v>9972</v>
      </c>
      <c r="C4665" s="445"/>
      <c r="D4665" s="446" t="s">
        <v>679</v>
      </c>
      <c r="E4665" s="446" t="s">
        <v>70</v>
      </c>
      <c r="F4665" s="446" t="s">
        <v>671</v>
      </c>
      <c r="G4665" s="447">
        <v>1</v>
      </c>
      <c r="H4665" s="448">
        <v>2315.57</v>
      </c>
      <c r="I4665" s="447">
        <v>2315.57</v>
      </c>
      <c r="J4665" s="460"/>
      <c r="K4665" s="448">
        <v>0</v>
      </c>
      <c r="L4665" s="448">
        <v>0</v>
      </c>
      <c r="M4665" s="448">
        <f t="shared" si="144"/>
        <v>-2315.57</v>
      </c>
      <c r="N4665" s="448">
        <f t="shared" si="145"/>
        <v>-100</v>
      </c>
      <c r="O4665" s="434" t="s">
        <v>9844</v>
      </c>
    </row>
    <row r="4666" s="419" customFormat="1" customHeight="1" spans="1:15">
      <c r="A4666" s="443" t="s">
        <v>9974</v>
      </c>
      <c r="B4666" s="444" t="s">
        <v>9975</v>
      </c>
      <c r="C4666" s="445"/>
      <c r="D4666" s="446" t="s">
        <v>679</v>
      </c>
      <c r="E4666" s="446" t="s">
        <v>70</v>
      </c>
      <c r="F4666" s="446" t="s">
        <v>671</v>
      </c>
      <c r="G4666" s="447">
        <v>1</v>
      </c>
      <c r="H4666" s="448">
        <v>13269.91</v>
      </c>
      <c r="I4666" s="447">
        <v>13269.91</v>
      </c>
      <c r="J4666" s="460"/>
      <c r="K4666" s="448">
        <v>0</v>
      </c>
      <c r="L4666" s="448">
        <v>0</v>
      </c>
      <c r="M4666" s="448">
        <f t="shared" si="144"/>
        <v>-13269.91</v>
      </c>
      <c r="N4666" s="448">
        <f t="shared" si="145"/>
        <v>-100</v>
      </c>
      <c r="O4666" s="434" t="s">
        <v>9844</v>
      </c>
    </row>
    <row r="4667" s="419" customFormat="1" customHeight="1" spans="1:15">
      <c r="A4667" s="443" t="s">
        <v>9976</v>
      </c>
      <c r="B4667" s="444" t="s">
        <v>9956</v>
      </c>
      <c r="C4667" s="445"/>
      <c r="D4667" s="446" t="s">
        <v>3075</v>
      </c>
      <c r="E4667" s="446" t="s">
        <v>70</v>
      </c>
      <c r="F4667" s="446" t="s">
        <v>671</v>
      </c>
      <c r="G4667" s="447">
        <v>2</v>
      </c>
      <c r="H4667" s="448">
        <v>849.56</v>
      </c>
      <c r="I4667" s="447">
        <v>1699.12</v>
      </c>
      <c r="J4667" s="460"/>
      <c r="K4667" s="448">
        <v>0</v>
      </c>
      <c r="L4667" s="448">
        <v>0</v>
      </c>
      <c r="M4667" s="448">
        <f t="shared" si="144"/>
        <v>-1699.12</v>
      </c>
      <c r="N4667" s="448">
        <f t="shared" si="145"/>
        <v>-100</v>
      </c>
      <c r="O4667" s="434" t="s">
        <v>9844</v>
      </c>
    </row>
    <row r="4668" s="419" customFormat="1" customHeight="1" spans="1:15">
      <c r="A4668" s="443" t="s">
        <v>9977</v>
      </c>
      <c r="B4668" s="444" t="s">
        <v>9956</v>
      </c>
      <c r="C4668" s="445"/>
      <c r="D4668" s="446" t="s">
        <v>679</v>
      </c>
      <c r="E4668" s="446" t="s">
        <v>70</v>
      </c>
      <c r="F4668" s="446" t="s">
        <v>671</v>
      </c>
      <c r="G4668" s="447">
        <v>1</v>
      </c>
      <c r="H4668" s="448">
        <v>1132.74</v>
      </c>
      <c r="I4668" s="447">
        <v>1132.74</v>
      </c>
      <c r="J4668" s="460"/>
      <c r="K4668" s="448">
        <v>0</v>
      </c>
      <c r="L4668" s="448">
        <v>0</v>
      </c>
      <c r="M4668" s="448">
        <f t="shared" si="144"/>
        <v>-1132.74</v>
      </c>
      <c r="N4668" s="448">
        <f t="shared" si="145"/>
        <v>-100</v>
      </c>
      <c r="O4668" s="434" t="s">
        <v>9844</v>
      </c>
    </row>
    <row r="4669" s="419" customFormat="1" customHeight="1" spans="1:15">
      <c r="A4669" s="443" t="s">
        <v>9978</v>
      </c>
      <c r="B4669" s="444" t="s">
        <v>4412</v>
      </c>
      <c r="C4669" s="445"/>
      <c r="D4669" s="446" t="s">
        <v>698</v>
      </c>
      <c r="E4669" s="446" t="s">
        <v>70</v>
      </c>
      <c r="F4669" s="446" t="s">
        <v>671</v>
      </c>
      <c r="G4669" s="447">
        <v>1</v>
      </c>
      <c r="H4669" s="448">
        <v>6774.33</v>
      </c>
      <c r="I4669" s="447">
        <v>6774.33</v>
      </c>
      <c r="J4669" s="460"/>
      <c r="K4669" s="448">
        <v>0</v>
      </c>
      <c r="L4669" s="448">
        <v>0</v>
      </c>
      <c r="M4669" s="448">
        <f t="shared" si="144"/>
        <v>-6774.33</v>
      </c>
      <c r="N4669" s="448">
        <f t="shared" si="145"/>
        <v>-100</v>
      </c>
      <c r="O4669" s="434" t="s">
        <v>9844</v>
      </c>
    </row>
    <row r="4670" s="419" customFormat="1" customHeight="1" spans="1:15">
      <c r="A4670" s="443" t="s">
        <v>9979</v>
      </c>
      <c r="B4670" s="444" t="s">
        <v>4412</v>
      </c>
      <c r="C4670" s="445"/>
      <c r="D4670" s="446" t="s">
        <v>698</v>
      </c>
      <c r="E4670" s="446" t="s">
        <v>70</v>
      </c>
      <c r="F4670" s="446" t="s">
        <v>671</v>
      </c>
      <c r="G4670" s="447">
        <v>1</v>
      </c>
      <c r="H4670" s="448">
        <v>5982.91</v>
      </c>
      <c r="I4670" s="447">
        <v>5982.91</v>
      </c>
      <c r="J4670" s="460"/>
      <c r="K4670" s="448">
        <v>0</v>
      </c>
      <c r="L4670" s="448">
        <v>0</v>
      </c>
      <c r="M4670" s="448">
        <f t="shared" si="144"/>
        <v>-5982.91</v>
      </c>
      <c r="N4670" s="448">
        <f t="shared" si="145"/>
        <v>-100</v>
      </c>
      <c r="O4670" s="434" t="s">
        <v>9844</v>
      </c>
    </row>
    <row r="4671" s="419" customFormat="1" customHeight="1" spans="1:15">
      <c r="A4671" s="443" t="s">
        <v>9980</v>
      </c>
      <c r="B4671" s="444" t="s">
        <v>4412</v>
      </c>
      <c r="C4671" s="445"/>
      <c r="D4671" s="446" t="s">
        <v>698</v>
      </c>
      <c r="E4671" s="446" t="s">
        <v>70</v>
      </c>
      <c r="F4671" s="446" t="s">
        <v>671</v>
      </c>
      <c r="G4671" s="447">
        <v>1</v>
      </c>
      <c r="H4671" s="448">
        <v>5329.06</v>
      </c>
      <c r="I4671" s="447">
        <v>5329.06</v>
      </c>
      <c r="J4671" s="460"/>
      <c r="K4671" s="448">
        <v>0</v>
      </c>
      <c r="L4671" s="448">
        <v>0</v>
      </c>
      <c r="M4671" s="448">
        <f t="shared" si="144"/>
        <v>-5329.06</v>
      </c>
      <c r="N4671" s="448">
        <f t="shared" si="145"/>
        <v>-100</v>
      </c>
      <c r="O4671" s="434" t="s">
        <v>9844</v>
      </c>
    </row>
    <row r="4672" s="419" customFormat="1" customHeight="1" spans="1:15">
      <c r="A4672" s="443" t="s">
        <v>9981</v>
      </c>
      <c r="B4672" s="444" t="s">
        <v>4412</v>
      </c>
      <c r="C4672" s="445"/>
      <c r="D4672" s="446" t="s">
        <v>698</v>
      </c>
      <c r="E4672" s="446" t="s">
        <v>70</v>
      </c>
      <c r="F4672" s="446" t="s">
        <v>671</v>
      </c>
      <c r="G4672" s="447">
        <v>1</v>
      </c>
      <c r="H4672" s="448">
        <v>8376.07</v>
      </c>
      <c r="I4672" s="447">
        <v>8376.07</v>
      </c>
      <c r="J4672" s="460"/>
      <c r="K4672" s="448">
        <v>0</v>
      </c>
      <c r="L4672" s="448">
        <v>0</v>
      </c>
      <c r="M4672" s="448">
        <f t="shared" si="144"/>
        <v>-8376.07</v>
      </c>
      <c r="N4672" s="448">
        <f t="shared" si="145"/>
        <v>-100</v>
      </c>
      <c r="O4672" s="434" t="s">
        <v>9844</v>
      </c>
    </row>
    <row r="4673" s="419" customFormat="1" customHeight="1" spans="1:15">
      <c r="A4673" s="443" t="s">
        <v>9982</v>
      </c>
      <c r="B4673" s="444" t="s">
        <v>9920</v>
      </c>
      <c r="C4673" s="445"/>
      <c r="D4673" s="446" t="s">
        <v>698</v>
      </c>
      <c r="E4673" s="446" t="s">
        <v>70</v>
      </c>
      <c r="F4673" s="446" t="s">
        <v>671</v>
      </c>
      <c r="G4673" s="447">
        <v>1</v>
      </c>
      <c r="H4673" s="448">
        <v>38188.03</v>
      </c>
      <c r="I4673" s="447">
        <v>38188.03</v>
      </c>
      <c r="J4673" s="460"/>
      <c r="K4673" s="448">
        <v>0</v>
      </c>
      <c r="L4673" s="448">
        <v>0</v>
      </c>
      <c r="M4673" s="448">
        <f t="shared" si="144"/>
        <v>-38188.03</v>
      </c>
      <c r="N4673" s="448">
        <f t="shared" si="145"/>
        <v>-100</v>
      </c>
      <c r="O4673" s="434" t="s">
        <v>9844</v>
      </c>
    </row>
    <row r="4674" s="419" customFormat="1" customHeight="1" spans="1:15">
      <c r="A4674" s="443" t="s">
        <v>9983</v>
      </c>
      <c r="B4674" s="444" t="s">
        <v>9920</v>
      </c>
      <c r="C4674" s="445"/>
      <c r="D4674" s="446" t="s">
        <v>698</v>
      </c>
      <c r="E4674" s="446" t="s">
        <v>70</v>
      </c>
      <c r="F4674" s="446" t="s">
        <v>671</v>
      </c>
      <c r="G4674" s="447">
        <v>1</v>
      </c>
      <c r="H4674" s="448">
        <v>7619.66</v>
      </c>
      <c r="I4674" s="447">
        <v>7619.66</v>
      </c>
      <c r="J4674" s="460"/>
      <c r="K4674" s="448">
        <v>0</v>
      </c>
      <c r="L4674" s="448">
        <v>0</v>
      </c>
      <c r="M4674" s="448">
        <f t="shared" si="144"/>
        <v>-7619.66</v>
      </c>
      <c r="N4674" s="448">
        <f t="shared" si="145"/>
        <v>-100</v>
      </c>
      <c r="O4674" s="434" t="s">
        <v>9844</v>
      </c>
    </row>
    <row r="4675" s="419" customFormat="1" customHeight="1" spans="1:15">
      <c r="A4675" s="443" t="s">
        <v>9984</v>
      </c>
      <c r="B4675" s="444" t="s">
        <v>9920</v>
      </c>
      <c r="C4675" s="445"/>
      <c r="D4675" s="446" t="s">
        <v>698</v>
      </c>
      <c r="E4675" s="446" t="s">
        <v>70</v>
      </c>
      <c r="F4675" s="446" t="s">
        <v>671</v>
      </c>
      <c r="G4675" s="447">
        <v>1</v>
      </c>
      <c r="H4675" s="448">
        <v>9890.29</v>
      </c>
      <c r="I4675" s="447">
        <v>9890.29</v>
      </c>
      <c r="J4675" s="460"/>
      <c r="K4675" s="448">
        <v>0</v>
      </c>
      <c r="L4675" s="448">
        <v>0</v>
      </c>
      <c r="M4675" s="448">
        <f t="shared" si="144"/>
        <v>-9890.29</v>
      </c>
      <c r="N4675" s="448">
        <f t="shared" si="145"/>
        <v>-100</v>
      </c>
      <c r="O4675" s="434" t="s">
        <v>9844</v>
      </c>
    </row>
    <row r="4676" s="419" customFormat="1" customHeight="1" spans="1:15">
      <c r="A4676" s="443" t="s">
        <v>9985</v>
      </c>
      <c r="B4676" s="444" t="s">
        <v>9986</v>
      </c>
      <c r="C4676" s="445"/>
      <c r="D4676" s="446" t="s">
        <v>679</v>
      </c>
      <c r="E4676" s="446" t="s">
        <v>70</v>
      </c>
      <c r="F4676" s="446" t="s">
        <v>671</v>
      </c>
      <c r="G4676" s="447">
        <v>1</v>
      </c>
      <c r="H4676" s="448">
        <v>22051.28</v>
      </c>
      <c r="I4676" s="447">
        <v>22051.28</v>
      </c>
      <c r="J4676" s="460"/>
      <c r="K4676" s="448">
        <v>0</v>
      </c>
      <c r="L4676" s="448">
        <v>0</v>
      </c>
      <c r="M4676" s="448">
        <f t="shared" si="144"/>
        <v>-22051.28</v>
      </c>
      <c r="N4676" s="448">
        <f t="shared" si="145"/>
        <v>-100</v>
      </c>
      <c r="O4676" s="434" t="s">
        <v>9844</v>
      </c>
    </row>
    <row r="4677" s="419" customFormat="1" customHeight="1" spans="1:15">
      <c r="A4677" s="443" t="s">
        <v>9987</v>
      </c>
      <c r="B4677" s="444" t="s">
        <v>3625</v>
      </c>
      <c r="C4677" s="445"/>
      <c r="D4677" s="446" t="s">
        <v>679</v>
      </c>
      <c r="E4677" s="446" t="s">
        <v>70</v>
      </c>
      <c r="F4677" s="446" t="s">
        <v>671</v>
      </c>
      <c r="G4677" s="447">
        <v>2</v>
      </c>
      <c r="H4677" s="448">
        <v>8513.68</v>
      </c>
      <c r="I4677" s="447">
        <v>17027.35</v>
      </c>
      <c r="J4677" s="460"/>
      <c r="K4677" s="448">
        <v>0</v>
      </c>
      <c r="L4677" s="448">
        <v>0</v>
      </c>
      <c r="M4677" s="448">
        <f t="shared" si="144"/>
        <v>-17027.35</v>
      </c>
      <c r="N4677" s="448">
        <f t="shared" si="145"/>
        <v>-100</v>
      </c>
      <c r="O4677" s="434" t="s">
        <v>9844</v>
      </c>
    </row>
    <row r="4678" customHeight="1" spans="1:15">
      <c r="A4678" s="443" t="s">
        <v>9988</v>
      </c>
      <c r="B4678" s="462" t="s">
        <v>9989</v>
      </c>
      <c r="C4678" s="463"/>
      <c r="D4678" s="434" t="s">
        <v>677</v>
      </c>
      <c r="E4678" s="434" t="s">
        <v>70</v>
      </c>
      <c r="F4678" s="446" t="s">
        <v>671</v>
      </c>
      <c r="G4678" s="447">
        <v>24</v>
      </c>
      <c r="H4678" s="448">
        <v>691.72</v>
      </c>
      <c r="I4678" s="447">
        <v>16601.28</v>
      </c>
      <c r="J4678" s="460"/>
      <c r="K4678" s="448"/>
      <c r="L4678" s="448">
        <v>0</v>
      </c>
      <c r="M4678" s="448">
        <f t="shared" ref="M4678:M4700" si="146">L4678-I4678</f>
        <v>-16601.28</v>
      </c>
      <c r="N4678" s="448">
        <f t="shared" ref="N4678:N4700" si="147">IF(I4678=0,0,ROUND(M4678/I4678*100,2))</f>
        <v>-100</v>
      </c>
      <c r="O4678" s="434" t="s">
        <v>9844</v>
      </c>
    </row>
    <row r="4679" customHeight="1" spans="1:15">
      <c r="A4679" s="443" t="s">
        <v>9990</v>
      </c>
      <c r="B4679" s="462" t="s">
        <v>9989</v>
      </c>
      <c r="C4679" s="463"/>
      <c r="D4679" s="434" t="s">
        <v>677</v>
      </c>
      <c r="E4679" s="434" t="s">
        <v>70</v>
      </c>
      <c r="F4679" s="446" t="s">
        <v>671</v>
      </c>
      <c r="G4679" s="447">
        <v>48</v>
      </c>
      <c r="H4679" s="448">
        <v>703.75</v>
      </c>
      <c r="I4679" s="447">
        <v>33779.9</v>
      </c>
      <c r="J4679" s="460"/>
      <c r="K4679" s="448"/>
      <c r="L4679" s="448">
        <v>0</v>
      </c>
      <c r="M4679" s="448">
        <f t="shared" si="146"/>
        <v>-33779.9</v>
      </c>
      <c r="N4679" s="448">
        <f t="shared" si="147"/>
        <v>-100</v>
      </c>
      <c r="O4679" s="434" t="s">
        <v>9844</v>
      </c>
    </row>
    <row r="4680" customHeight="1" spans="1:15">
      <c r="A4680" s="443" t="s">
        <v>9991</v>
      </c>
      <c r="B4680" s="462" t="s">
        <v>9989</v>
      </c>
      <c r="C4680" s="463"/>
      <c r="D4680" s="434" t="s">
        <v>677</v>
      </c>
      <c r="E4680" s="434" t="s">
        <v>70</v>
      </c>
      <c r="F4680" s="446" t="s">
        <v>671</v>
      </c>
      <c r="G4680" s="447">
        <v>44</v>
      </c>
      <c r="H4680" s="448">
        <v>694.69</v>
      </c>
      <c r="I4680" s="447">
        <v>30566.39</v>
      </c>
      <c r="J4680" s="460"/>
      <c r="K4680" s="448"/>
      <c r="L4680" s="448">
        <v>0</v>
      </c>
      <c r="M4680" s="448">
        <f t="shared" si="146"/>
        <v>-30566.39</v>
      </c>
      <c r="N4680" s="448">
        <f t="shared" si="147"/>
        <v>-100</v>
      </c>
      <c r="O4680" s="434" t="s">
        <v>9844</v>
      </c>
    </row>
    <row r="4681" customHeight="1" spans="1:15">
      <c r="A4681" s="443" t="s">
        <v>9992</v>
      </c>
      <c r="B4681" s="462" t="s">
        <v>9989</v>
      </c>
      <c r="C4681" s="463"/>
      <c r="D4681" s="434" t="s">
        <v>677</v>
      </c>
      <c r="E4681" s="434" t="s">
        <v>70</v>
      </c>
      <c r="F4681" s="446" t="s">
        <v>671</v>
      </c>
      <c r="G4681" s="447">
        <v>24</v>
      </c>
      <c r="H4681" s="448">
        <v>716.69</v>
      </c>
      <c r="I4681" s="447">
        <v>17200.5</v>
      </c>
      <c r="J4681" s="460"/>
      <c r="K4681" s="448"/>
      <c r="L4681" s="448">
        <v>0</v>
      </c>
      <c r="M4681" s="448">
        <f t="shared" si="146"/>
        <v>-17200.5</v>
      </c>
      <c r="N4681" s="448">
        <f t="shared" si="147"/>
        <v>-100</v>
      </c>
      <c r="O4681" s="434" t="s">
        <v>9844</v>
      </c>
    </row>
    <row r="4682" customHeight="1" spans="1:15">
      <c r="A4682" s="443" t="s">
        <v>9993</v>
      </c>
      <c r="B4682" s="462" t="s">
        <v>9994</v>
      </c>
      <c r="C4682" s="463"/>
      <c r="D4682" s="434" t="s">
        <v>677</v>
      </c>
      <c r="E4682" s="434" t="s">
        <v>70</v>
      </c>
      <c r="F4682" s="446" t="s">
        <v>671</v>
      </c>
      <c r="G4682" s="447">
        <v>24</v>
      </c>
      <c r="H4682" s="448">
        <v>756.64</v>
      </c>
      <c r="I4682" s="447">
        <v>18159.29</v>
      </c>
      <c r="J4682" s="460"/>
      <c r="K4682" s="448"/>
      <c r="L4682" s="448">
        <v>0</v>
      </c>
      <c r="M4682" s="448">
        <f t="shared" si="146"/>
        <v>-18159.29</v>
      </c>
      <c r="N4682" s="448">
        <f t="shared" si="147"/>
        <v>-100</v>
      </c>
      <c r="O4682" s="434" t="s">
        <v>9844</v>
      </c>
    </row>
    <row r="4683" customHeight="1" spans="1:15">
      <c r="A4683" s="443" t="s">
        <v>9995</v>
      </c>
      <c r="B4683" s="462" t="s">
        <v>9956</v>
      </c>
      <c r="C4683" s="463"/>
      <c r="D4683" s="434" t="s">
        <v>679</v>
      </c>
      <c r="E4683" s="434" t="s">
        <v>70</v>
      </c>
      <c r="F4683" s="446" t="s">
        <v>671</v>
      </c>
      <c r="G4683" s="447">
        <v>1</v>
      </c>
      <c r="H4683" s="448">
        <v>500</v>
      </c>
      <c r="I4683" s="447">
        <v>500</v>
      </c>
      <c r="J4683" s="460"/>
      <c r="K4683" s="448"/>
      <c r="L4683" s="448">
        <v>0</v>
      </c>
      <c r="M4683" s="448">
        <f t="shared" si="146"/>
        <v>-500</v>
      </c>
      <c r="N4683" s="448">
        <f t="shared" si="147"/>
        <v>-100</v>
      </c>
      <c r="O4683" s="434" t="s">
        <v>9844</v>
      </c>
    </row>
    <row r="4684" customHeight="1" spans="1:15">
      <c r="A4684" s="443" t="s">
        <v>9996</v>
      </c>
      <c r="B4684" s="462" t="s">
        <v>9956</v>
      </c>
      <c r="C4684" s="463"/>
      <c r="D4684" s="434" t="s">
        <v>3075</v>
      </c>
      <c r="E4684" s="434" t="s">
        <v>70</v>
      </c>
      <c r="F4684" s="446" t="s">
        <v>671</v>
      </c>
      <c r="G4684" s="447">
        <v>2</v>
      </c>
      <c r="H4684" s="448">
        <v>2068.97</v>
      </c>
      <c r="I4684" s="447">
        <v>4137.93</v>
      </c>
      <c r="J4684" s="460"/>
      <c r="K4684" s="448"/>
      <c r="L4684" s="448">
        <v>0</v>
      </c>
      <c r="M4684" s="448">
        <f t="shared" si="146"/>
        <v>-4137.93</v>
      </c>
      <c r="N4684" s="448">
        <f t="shared" si="147"/>
        <v>-100</v>
      </c>
      <c r="O4684" s="434" t="s">
        <v>9844</v>
      </c>
    </row>
    <row r="4685" customHeight="1" spans="1:15">
      <c r="A4685" s="443" t="s">
        <v>9997</v>
      </c>
      <c r="B4685" s="462" t="s">
        <v>9998</v>
      </c>
      <c r="C4685" s="463"/>
      <c r="D4685" s="434" t="s">
        <v>684</v>
      </c>
      <c r="E4685" s="434" t="s">
        <v>70</v>
      </c>
      <c r="F4685" s="446" t="s">
        <v>671</v>
      </c>
      <c r="G4685" s="447">
        <v>2</v>
      </c>
      <c r="H4685" s="448">
        <v>1431.04</v>
      </c>
      <c r="I4685" s="447">
        <v>2862.07</v>
      </c>
      <c r="J4685" s="460"/>
      <c r="K4685" s="448"/>
      <c r="L4685" s="448">
        <v>0</v>
      </c>
      <c r="M4685" s="448">
        <f t="shared" si="146"/>
        <v>-2862.07</v>
      </c>
      <c r="N4685" s="448">
        <f t="shared" si="147"/>
        <v>-100</v>
      </c>
      <c r="O4685" s="434" t="s">
        <v>9844</v>
      </c>
    </row>
    <row r="4686" customHeight="1" spans="1:15">
      <c r="A4686" s="443" t="s">
        <v>9999</v>
      </c>
      <c r="B4686" s="462" t="s">
        <v>10000</v>
      </c>
      <c r="C4686" s="463"/>
      <c r="D4686" s="434" t="s">
        <v>679</v>
      </c>
      <c r="E4686" s="434" t="s">
        <v>70</v>
      </c>
      <c r="F4686" s="446" t="s">
        <v>671</v>
      </c>
      <c r="G4686" s="447">
        <v>3</v>
      </c>
      <c r="H4686" s="448">
        <v>892.31</v>
      </c>
      <c r="I4686" s="447">
        <v>2676.92</v>
      </c>
      <c r="J4686" s="460"/>
      <c r="K4686" s="448"/>
      <c r="L4686" s="448">
        <v>0</v>
      </c>
      <c r="M4686" s="448">
        <f t="shared" si="146"/>
        <v>-2676.92</v>
      </c>
      <c r="N4686" s="448">
        <f t="shared" si="147"/>
        <v>-100</v>
      </c>
      <c r="O4686" s="434" t="s">
        <v>9844</v>
      </c>
    </row>
    <row r="4687" customHeight="1" spans="1:15">
      <c r="A4687" s="443" t="s">
        <v>10001</v>
      </c>
      <c r="B4687" s="462" t="s">
        <v>10002</v>
      </c>
      <c r="C4687" s="463"/>
      <c r="D4687" s="434" t="s">
        <v>703</v>
      </c>
      <c r="E4687" s="434" t="s">
        <v>70</v>
      </c>
      <c r="F4687" s="446" t="s">
        <v>671</v>
      </c>
      <c r="G4687" s="447">
        <v>3</v>
      </c>
      <c r="H4687" s="448">
        <v>823.01</v>
      </c>
      <c r="I4687" s="447">
        <v>2469.03</v>
      </c>
      <c r="J4687" s="460"/>
      <c r="K4687" s="448"/>
      <c r="L4687" s="448">
        <v>0</v>
      </c>
      <c r="M4687" s="448">
        <f t="shared" si="146"/>
        <v>-2469.03</v>
      </c>
      <c r="N4687" s="448">
        <f t="shared" si="147"/>
        <v>-100</v>
      </c>
      <c r="O4687" s="434" t="s">
        <v>9844</v>
      </c>
    </row>
    <row r="4688" customHeight="1" spans="1:15">
      <c r="A4688" s="443" t="s">
        <v>10003</v>
      </c>
      <c r="B4688" s="462" t="s">
        <v>10004</v>
      </c>
      <c r="C4688" s="463"/>
      <c r="D4688" s="434" t="s">
        <v>679</v>
      </c>
      <c r="E4688" s="434" t="s">
        <v>70</v>
      </c>
      <c r="F4688" s="446" t="s">
        <v>671</v>
      </c>
      <c r="G4688" s="447">
        <v>2</v>
      </c>
      <c r="H4688" s="448">
        <v>735.05</v>
      </c>
      <c r="I4688" s="447">
        <v>1470.09</v>
      </c>
      <c r="J4688" s="460"/>
      <c r="K4688" s="448"/>
      <c r="L4688" s="448">
        <v>0</v>
      </c>
      <c r="M4688" s="448">
        <f t="shared" si="146"/>
        <v>-1470.09</v>
      </c>
      <c r="N4688" s="448">
        <f t="shared" si="147"/>
        <v>-100</v>
      </c>
      <c r="O4688" s="434" t="s">
        <v>9844</v>
      </c>
    </row>
    <row r="4689" customHeight="1" spans="1:15">
      <c r="A4689" s="443" t="s">
        <v>10005</v>
      </c>
      <c r="B4689" s="462" t="s">
        <v>10006</v>
      </c>
      <c r="C4689" s="463"/>
      <c r="D4689" s="434" t="s">
        <v>679</v>
      </c>
      <c r="E4689" s="434" t="s">
        <v>70</v>
      </c>
      <c r="F4689" s="446" t="s">
        <v>671</v>
      </c>
      <c r="G4689" s="447">
        <v>2</v>
      </c>
      <c r="H4689" s="448">
        <v>1581.2</v>
      </c>
      <c r="I4689" s="447">
        <v>3162.39</v>
      </c>
      <c r="J4689" s="460"/>
      <c r="K4689" s="448"/>
      <c r="L4689" s="448">
        <v>0</v>
      </c>
      <c r="M4689" s="448">
        <f t="shared" si="146"/>
        <v>-3162.39</v>
      </c>
      <c r="N4689" s="448">
        <f t="shared" si="147"/>
        <v>-100</v>
      </c>
      <c r="O4689" s="434" t="s">
        <v>9844</v>
      </c>
    </row>
    <row r="4690" customHeight="1" spans="1:15">
      <c r="A4690" s="443" t="s">
        <v>10007</v>
      </c>
      <c r="B4690" s="462" t="s">
        <v>10008</v>
      </c>
      <c r="C4690" s="463"/>
      <c r="D4690" s="434" t="s">
        <v>679</v>
      </c>
      <c r="E4690" s="434" t="s">
        <v>70</v>
      </c>
      <c r="F4690" s="446" t="s">
        <v>671</v>
      </c>
      <c r="G4690" s="447">
        <v>1</v>
      </c>
      <c r="H4690" s="448">
        <v>2495.72</v>
      </c>
      <c r="I4690" s="447">
        <v>2495.72</v>
      </c>
      <c r="J4690" s="460"/>
      <c r="K4690" s="448"/>
      <c r="L4690" s="448">
        <v>0</v>
      </c>
      <c r="M4690" s="448">
        <f t="shared" si="146"/>
        <v>-2495.72</v>
      </c>
      <c r="N4690" s="448">
        <f t="shared" si="147"/>
        <v>-100</v>
      </c>
      <c r="O4690" s="434" t="s">
        <v>9844</v>
      </c>
    </row>
    <row r="4691" customHeight="1" spans="1:15">
      <c r="A4691" s="443" t="s">
        <v>10009</v>
      </c>
      <c r="B4691" s="462" t="s">
        <v>10010</v>
      </c>
      <c r="C4691" s="463"/>
      <c r="D4691" s="434" t="s">
        <v>679</v>
      </c>
      <c r="E4691" s="434" t="s">
        <v>70</v>
      </c>
      <c r="F4691" s="446" t="s">
        <v>671</v>
      </c>
      <c r="G4691" s="447">
        <v>1</v>
      </c>
      <c r="H4691" s="448">
        <v>414.53</v>
      </c>
      <c r="I4691" s="447">
        <v>414.53</v>
      </c>
      <c r="J4691" s="460"/>
      <c r="K4691" s="448"/>
      <c r="L4691" s="448">
        <v>0</v>
      </c>
      <c r="M4691" s="448">
        <f t="shared" si="146"/>
        <v>-414.53</v>
      </c>
      <c r="N4691" s="448">
        <f t="shared" si="147"/>
        <v>-100</v>
      </c>
      <c r="O4691" s="434" t="s">
        <v>9844</v>
      </c>
    </row>
    <row r="4692" customHeight="1" spans="1:15">
      <c r="A4692" s="443" t="s">
        <v>10011</v>
      </c>
      <c r="B4692" s="462" t="s">
        <v>10012</v>
      </c>
      <c r="C4692" s="463"/>
      <c r="D4692" s="434" t="s">
        <v>679</v>
      </c>
      <c r="E4692" s="434" t="s">
        <v>70</v>
      </c>
      <c r="F4692" s="446" t="s">
        <v>671</v>
      </c>
      <c r="G4692" s="447">
        <v>3</v>
      </c>
      <c r="H4692" s="448">
        <v>267.09</v>
      </c>
      <c r="I4692" s="447">
        <v>801.28</v>
      </c>
      <c r="J4692" s="460"/>
      <c r="K4692" s="448"/>
      <c r="L4692" s="448">
        <v>0</v>
      </c>
      <c r="M4692" s="448">
        <f t="shared" si="146"/>
        <v>-801.28</v>
      </c>
      <c r="N4692" s="448">
        <f t="shared" si="147"/>
        <v>-100</v>
      </c>
      <c r="O4692" s="434" t="s">
        <v>9844</v>
      </c>
    </row>
    <row r="4693" customHeight="1" spans="1:15">
      <c r="A4693" s="443" t="s">
        <v>10013</v>
      </c>
      <c r="B4693" s="462" t="s">
        <v>10014</v>
      </c>
      <c r="C4693" s="463"/>
      <c r="D4693" s="434" t="s">
        <v>679</v>
      </c>
      <c r="E4693" s="434" t="s">
        <v>70</v>
      </c>
      <c r="F4693" s="446" t="s">
        <v>671</v>
      </c>
      <c r="G4693" s="447">
        <v>2</v>
      </c>
      <c r="H4693" s="448">
        <v>179.49</v>
      </c>
      <c r="I4693" s="447">
        <v>358.97</v>
      </c>
      <c r="J4693" s="460"/>
      <c r="K4693" s="448"/>
      <c r="L4693" s="448">
        <v>0</v>
      </c>
      <c r="M4693" s="448">
        <f t="shared" si="146"/>
        <v>-358.97</v>
      </c>
      <c r="N4693" s="448">
        <f t="shared" si="147"/>
        <v>-100</v>
      </c>
      <c r="O4693" s="434" t="s">
        <v>9844</v>
      </c>
    </row>
    <row r="4694" customHeight="1" spans="1:15">
      <c r="A4694" s="443" t="s">
        <v>10015</v>
      </c>
      <c r="B4694" s="462" t="s">
        <v>10016</v>
      </c>
      <c r="C4694" s="463"/>
      <c r="D4694" s="434" t="s">
        <v>684</v>
      </c>
      <c r="E4694" s="434" t="s">
        <v>70</v>
      </c>
      <c r="F4694" s="446" t="s">
        <v>671</v>
      </c>
      <c r="G4694" s="447">
        <v>1</v>
      </c>
      <c r="H4694" s="448">
        <v>259.29</v>
      </c>
      <c r="I4694" s="447">
        <v>259.29</v>
      </c>
      <c r="J4694" s="460"/>
      <c r="K4694" s="448"/>
      <c r="L4694" s="448">
        <v>0</v>
      </c>
      <c r="M4694" s="448">
        <f t="shared" si="146"/>
        <v>-259.29</v>
      </c>
      <c r="N4694" s="448">
        <f t="shared" si="147"/>
        <v>-100</v>
      </c>
      <c r="O4694" s="434" t="s">
        <v>9844</v>
      </c>
    </row>
    <row r="4695" customHeight="1" spans="1:15">
      <c r="A4695" s="443" t="s">
        <v>10017</v>
      </c>
      <c r="B4695" s="462" t="s">
        <v>10018</v>
      </c>
      <c r="C4695" s="463"/>
      <c r="D4695" s="434" t="s">
        <v>679</v>
      </c>
      <c r="E4695" s="434" t="s">
        <v>70</v>
      </c>
      <c r="F4695" s="446" t="s">
        <v>671</v>
      </c>
      <c r="G4695" s="447">
        <v>1</v>
      </c>
      <c r="H4695" s="448">
        <v>84.07</v>
      </c>
      <c r="I4695" s="447">
        <v>84.07</v>
      </c>
      <c r="J4695" s="460"/>
      <c r="K4695" s="448"/>
      <c r="L4695" s="448">
        <v>0</v>
      </c>
      <c r="M4695" s="448">
        <f t="shared" si="146"/>
        <v>-84.07</v>
      </c>
      <c r="N4695" s="448">
        <f t="shared" si="147"/>
        <v>-100</v>
      </c>
      <c r="O4695" s="434" t="s">
        <v>9844</v>
      </c>
    </row>
    <row r="4696" customHeight="1" spans="1:15">
      <c r="A4696" s="443" t="s">
        <v>10019</v>
      </c>
      <c r="B4696" s="462" t="s">
        <v>9998</v>
      </c>
      <c r="C4696" s="463"/>
      <c r="D4696" s="434" t="s">
        <v>684</v>
      </c>
      <c r="E4696" s="434" t="s">
        <v>70</v>
      </c>
      <c r="F4696" s="446" t="s">
        <v>671</v>
      </c>
      <c r="G4696" s="447">
        <v>1</v>
      </c>
      <c r="H4696" s="448">
        <v>247.79</v>
      </c>
      <c r="I4696" s="447">
        <v>247.79</v>
      </c>
      <c r="J4696" s="460"/>
      <c r="K4696" s="448"/>
      <c r="L4696" s="448">
        <v>0</v>
      </c>
      <c r="M4696" s="448">
        <f t="shared" si="146"/>
        <v>-247.79</v>
      </c>
      <c r="N4696" s="448">
        <f t="shared" si="147"/>
        <v>-100</v>
      </c>
      <c r="O4696" s="434" t="s">
        <v>9844</v>
      </c>
    </row>
    <row r="4697" customHeight="1" spans="1:15">
      <c r="A4697" s="443" t="s">
        <v>10020</v>
      </c>
      <c r="B4697" s="462" t="s">
        <v>10018</v>
      </c>
      <c r="C4697" s="463"/>
      <c r="D4697" s="434" t="s">
        <v>679</v>
      </c>
      <c r="E4697" s="434" t="s">
        <v>70</v>
      </c>
      <c r="F4697" s="446" t="s">
        <v>671</v>
      </c>
      <c r="G4697" s="447">
        <v>2</v>
      </c>
      <c r="H4697" s="448">
        <v>115.05</v>
      </c>
      <c r="I4697" s="447">
        <v>230.09</v>
      </c>
      <c r="J4697" s="460"/>
      <c r="K4697" s="448"/>
      <c r="L4697" s="448">
        <v>0</v>
      </c>
      <c r="M4697" s="448">
        <f t="shared" si="146"/>
        <v>-230.09</v>
      </c>
      <c r="N4697" s="448">
        <f t="shared" si="147"/>
        <v>-100</v>
      </c>
      <c r="O4697" s="434" t="s">
        <v>9844</v>
      </c>
    </row>
    <row r="4698" customHeight="1" spans="1:15">
      <c r="A4698" s="443" t="s">
        <v>10021</v>
      </c>
      <c r="B4698" s="462" t="s">
        <v>10022</v>
      </c>
      <c r="C4698" s="463"/>
      <c r="D4698" s="434" t="s">
        <v>679</v>
      </c>
      <c r="E4698" s="434" t="s">
        <v>70</v>
      </c>
      <c r="F4698" s="446" t="s">
        <v>671</v>
      </c>
      <c r="G4698" s="447">
        <v>2</v>
      </c>
      <c r="H4698" s="448">
        <v>833.63</v>
      </c>
      <c r="I4698" s="447">
        <v>1667.26</v>
      </c>
      <c r="J4698" s="460"/>
      <c r="K4698" s="448"/>
      <c r="L4698" s="448">
        <v>0</v>
      </c>
      <c r="M4698" s="448">
        <f t="shared" si="146"/>
        <v>-1667.26</v>
      </c>
      <c r="N4698" s="448">
        <f t="shared" si="147"/>
        <v>-100</v>
      </c>
      <c r="O4698" s="434" t="s">
        <v>9844</v>
      </c>
    </row>
    <row r="4699" customHeight="1" spans="1:15">
      <c r="A4699" s="443" t="s">
        <v>10023</v>
      </c>
      <c r="B4699" s="462" t="s">
        <v>10024</v>
      </c>
      <c r="C4699" s="464"/>
      <c r="D4699" s="434" t="s">
        <v>2996</v>
      </c>
      <c r="E4699" s="434" t="s">
        <v>70</v>
      </c>
      <c r="F4699" s="446" t="s">
        <v>671</v>
      </c>
      <c r="G4699" s="447">
        <v>893.2</v>
      </c>
      <c r="H4699" s="448">
        <v>5.37</v>
      </c>
      <c r="I4699" s="447">
        <v>4799.81</v>
      </c>
      <c r="J4699" s="460"/>
      <c r="K4699" s="448"/>
      <c r="L4699" s="448">
        <v>0</v>
      </c>
      <c r="M4699" s="448">
        <f t="shared" si="146"/>
        <v>-4799.81</v>
      </c>
      <c r="N4699" s="448">
        <f t="shared" si="147"/>
        <v>-100</v>
      </c>
      <c r="O4699" s="434" t="s">
        <v>9844</v>
      </c>
    </row>
    <row r="4700" customHeight="1" spans="1:15">
      <c r="A4700" s="465"/>
      <c r="B4700" s="466"/>
      <c r="C4700" s="467"/>
      <c r="D4700" s="434"/>
      <c r="E4700" s="461"/>
      <c r="F4700" s="461"/>
      <c r="G4700" s="447"/>
      <c r="H4700" s="448"/>
      <c r="I4700" s="447"/>
      <c r="J4700" s="460"/>
      <c r="K4700" s="448"/>
      <c r="L4700" s="448"/>
      <c r="M4700" s="448"/>
      <c r="N4700" s="448"/>
      <c r="O4700" s="461"/>
    </row>
    <row r="4701" customHeight="1" spans="1:15">
      <c r="A4701" s="436" t="s">
        <v>10025</v>
      </c>
      <c r="B4701" s="468"/>
      <c r="C4701" s="457"/>
      <c r="D4701" s="434"/>
      <c r="E4701" s="461"/>
      <c r="F4701" s="461"/>
      <c r="G4701" s="447"/>
      <c r="H4701" s="448"/>
      <c r="I4701" s="477">
        <f>SUM(I7:I4699)</f>
        <v>8112068.47</v>
      </c>
      <c r="J4701" s="478"/>
      <c r="K4701" s="447"/>
      <c r="L4701" s="477">
        <f>SUM(L7:L4699)</f>
        <v>1467934.77</v>
      </c>
      <c r="M4701" s="477">
        <f>L4701-I4701</f>
        <v>-6644133.7</v>
      </c>
      <c r="N4701" s="448">
        <f>IF(I4701=0,0,ROUND(M4701/I4701*100,2))</f>
        <v>-81.9</v>
      </c>
      <c r="O4701" s="461"/>
    </row>
    <row r="4702" customHeight="1" spans="1:15">
      <c r="A4702" s="274" t="str">
        <f>申报表封面!C18</f>
        <v>被评估单位填表人：郭艳</v>
      </c>
      <c r="B4702" s="469"/>
      <c r="C4702" s="470"/>
      <c r="D4702" s="471"/>
      <c r="E4702" s="470"/>
      <c r="F4702" s="470"/>
      <c r="G4702" s="470"/>
      <c r="H4702" s="472"/>
      <c r="I4702" s="472"/>
      <c r="J4702" s="472"/>
      <c r="K4702" s="479" t="str">
        <f>CONCATENATE(索引!$D$6,"：",索引!$D26,"    ",索引!$E26)</f>
        <v>评估人员：    </v>
      </c>
      <c r="L4702" s="274"/>
      <c r="M4702" s="480"/>
      <c r="N4702" s="480"/>
      <c r="O4702" s="480"/>
    </row>
    <row r="4703" customHeight="1" spans="1:15">
      <c r="A4703" s="473" t="str">
        <f>申报表封面!C20</f>
        <v>填表日期：2022年9月6日</v>
      </c>
      <c r="B4703" s="474"/>
      <c r="C4703" s="472"/>
      <c r="D4703" s="475"/>
      <c r="E4703" s="472"/>
      <c r="F4703" s="472"/>
      <c r="G4703" s="476"/>
      <c r="H4703" s="476"/>
      <c r="I4703" s="476"/>
      <c r="J4703" s="472"/>
      <c r="K4703" s="472"/>
      <c r="L4703" s="481"/>
      <c r="M4703" s="481"/>
      <c r="N4703" s="481"/>
      <c r="O4703" s="481"/>
    </row>
    <row r="4704" customHeight="1" spans="1:11">
      <c r="A4704" s="430"/>
      <c r="B4704" s="428"/>
      <c r="C4704" s="429"/>
      <c r="D4704" s="430"/>
      <c r="E4704" s="429"/>
      <c r="F4704" s="429"/>
      <c r="G4704" s="431"/>
      <c r="H4704" s="431"/>
      <c r="I4704" s="431"/>
      <c r="J4704" s="429"/>
      <c r="K4704" s="429"/>
    </row>
    <row r="4705" customHeight="1" spans="1:11">
      <c r="A4705" s="430"/>
      <c r="B4705" s="428"/>
      <c r="C4705" s="429"/>
      <c r="D4705" s="430"/>
      <c r="E4705" s="429"/>
      <c r="F4705" s="429"/>
      <c r="G4705" s="431"/>
      <c r="H4705" s="431"/>
      <c r="I4705" s="482"/>
      <c r="J4705" s="429"/>
      <c r="K4705" s="429"/>
    </row>
    <row r="4706" customHeight="1" spans="1:11">
      <c r="A4706" s="430"/>
      <c r="B4706" s="428"/>
      <c r="C4706" s="429"/>
      <c r="D4706" s="430"/>
      <c r="E4706" s="429"/>
      <c r="F4706" s="429"/>
      <c r="G4706" s="431"/>
      <c r="H4706" s="431"/>
      <c r="I4706" s="482"/>
      <c r="J4706" s="429"/>
      <c r="K4706" s="429"/>
    </row>
    <row r="4707" customHeight="1" spans="1:11">
      <c r="A4707" s="430"/>
      <c r="B4707" s="428"/>
      <c r="C4707" s="429"/>
      <c r="D4707" s="430"/>
      <c r="E4707" s="429"/>
      <c r="F4707" s="429"/>
      <c r="G4707" s="431"/>
      <c r="H4707" s="431"/>
      <c r="I4707" s="431"/>
      <c r="J4707" s="429"/>
      <c r="K4707" s="429"/>
    </row>
    <row r="4708" customHeight="1" spans="1:11">
      <c r="A4708" s="430"/>
      <c r="B4708" s="428"/>
      <c r="C4708" s="429"/>
      <c r="D4708" s="430"/>
      <c r="E4708" s="429"/>
      <c r="F4708" s="429"/>
      <c r="G4708" s="431"/>
      <c r="H4708" s="431"/>
      <c r="I4708" s="431"/>
      <c r="J4708" s="429"/>
      <c r="K4708" s="429"/>
    </row>
    <row r="4709" customHeight="1" spans="1:11">
      <c r="A4709" s="430"/>
      <c r="B4709" s="428"/>
      <c r="C4709" s="429"/>
      <c r="D4709" s="430"/>
      <c r="E4709" s="429"/>
      <c r="F4709" s="429"/>
      <c r="G4709" s="431"/>
      <c r="H4709" s="431"/>
      <c r="I4709" s="431"/>
      <c r="J4709" s="429"/>
      <c r="K4709" s="429"/>
    </row>
    <row r="4710" customHeight="1" spans="1:11">
      <c r="A4710" s="430"/>
      <c r="B4710" s="428"/>
      <c r="C4710" s="429"/>
      <c r="D4710" s="430"/>
      <c r="E4710" s="429"/>
      <c r="F4710" s="429"/>
      <c r="G4710" s="431"/>
      <c r="H4710" s="431"/>
      <c r="I4710" s="431"/>
      <c r="J4710" s="429"/>
      <c r="K4710" s="429"/>
    </row>
    <row r="4711" customHeight="1" spans="1:11">
      <c r="A4711" s="430"/>
      <c r="B4711" s="428"/>
      <c r="C4711" s="429"/>
      <c r="D4711" s="430"/>
      <c r="E4711" s="429"/>
      <c r="F4711" s="429"/>
      <c r="G4711" s="431"/>
      <c r="H4711" s="431"/>
      <c r="I4711" s="431"/>
      <c r="J4711" s="429"/>
      <c r="K4711" s="429"/>
    </row>
    <row r="4712" customHeight="1" spans="1:11">
      <c r="A4712" s="430"/>
      <c r="B4712" s="428"/>
      <c r="C4712" s="429"/>
      <c r="D4712" s="430"/>
      <c r="E4712" s="429"/>
      <c r="F4712" s="429"/>
      <c r="G4712" s="431"/>
      <c r="H4712" s="431"/>
      <c r="I4712" s="431"/>
      <c r="J4712" s="429"/>
      <c r="K4712" s="429"/>
    </row>
    <row r="4713" customHeight="1" spans="1:11">
      <c r="A4713" s="430"/>
      <c r="B4713" s="428"/>
      <c r="C4713" s="429"/>
      <c r="D4713" s="430"/>
      <c r="E4713" s="429"/>
      <c r="F4713" s="429"/>
      <c r="G4713" s="431"/>
      <c r="H4713" s="431"/>
      <c r="I4713" s="431"/>
      <c r="J4713" s="429"/>
      <c r="K4713" s="429"/>
    </row>
    <row r="4714" customHeight="1" spans="1:11">
      <c r="A4714" s="430"/>
      <c r="B4714" s="428"/>
      <c r="C4714" s="429"/>
      <c r="D4714" s="430"/>
      <c r="E4714" s="429"/>
      <c r="F4714" s="429"/>
      <c r="G4714" s="431"/>
      <c r="H4714" s="431"/>
      <c r="I4714" s="431"/>
      <c r="J4714" s="429"/>
      <c r="K4714" s="429"/>
    </row>
    <row r="4715" customHeight="1" spans="1:11">
      <c r="A4715" s="430"/>
      <c r="B4715" s="428"/>
      <c r="C4715" s="429"/>
      <c r="D4715" s="430"/>
      <c r="E4715" s="429"/>
      <c r="F4715" s="429"/>
      <c r="G4715" s="431"/>
      <c r="H4715" s="431"/>
      <c r="I4715" s="431"/>
      <c r="J4715" s="429"/>
      <c r="K4715" s="429"/>
    </row>
    <row r="4716" customHeight="1" spans="1:11">
      <c r="A4716" s="430"/>
      <c r="B4716" s="428"/>
      <c r="C4716" s="429"/>
      <c r="D4716" s="430"/>
      <c r="E4716" s="429"/>
      <c r="F4716" s="429"/>
      <c r="G4716" s="431"/>
      <c r="H4716" s="431"/>
      <c r="I4716" s="431"/>
      <c r="J4716" s="429"/>
      <c r="K4716" s="429"/>
    </row>
    <row r="4717" customHeight="1" spans="1:11">
      <c r="A4717" s="430"/>
      <c r="B4717" s="428"/>
      <c r="C4717" s="429"/>
      <c r="D4717" s="430"/>
      <c r="E4717" s="429"/>
      <c r="F4717" s="429"/>
      <c r="G4717" s="431"/>
      <c r="H4717" s="431"/>
      <c r="I4717" s="431"/>
      <c r="J4717" s="429"/>
      <c r="K4717" s="429"/>
    </row>
    <row r="4718" customHeight="1" spans="1:11">
      <c r="A4718" s="430"/>
      <c r="B4718" s="428"/>
      <c r="C4718" s="429"/>
      <c r="D4718" s="430"/>
      <c r="E4718" s="429"/>
      <c r="F4718" s="429"/>
      <c r="G4718" s="431"/>
      <c r="H4718" s="431"/>
      <c r="I4718" s="431"/>
      <c r="J4718" s="429"/>
      <c r="K4718" s="429"/>
    </row>
    <row r="4719" customHeight="1" spans="1:11">
      <c r="A4719" s="430"/>
      <c r="B4719" s="428"/>
      <c r="C4719" s="429"/>
      <c r="D4719" s="430"/>
      <c r="E4719" s="429"/>
      <c r="F4719" s="429"/>
      <c r="G4719" s="431"/>
      <c r="H4719" s="431"/>
      <c r="I4719" s="431"/>
      <c r="J4719" s="429"/>
      <c r="K4719" s="429"/>
    </row>
    <row r="4720" customHeight="1" spans="1:11">
      <c r="A4720" s="430"/>
      <c r="B4720" s="428"/>
      <c r="C4720" s="429"/>
      <c r="D4720" s="430"/>
      <c r="E4720" s="429"/>
      <c r="F4720" s="429"/>
      <c r="G4720" s="431"/>
      <c r="H4720" s="431"/>
      <c r="I4720" s="431"/>
      <c r="J4720" s="429"/>
      <c r="K4720" s="429"/>
    </row>
    <row r="4721" customHeight="1" spans="1:11">
      <c r="A4721" s="430"/>
      <c r="B4721" s="428"/>
      <c r="C4721" s="429"/>
      <c r="D4721" s="430"/>
      <c r="E4721" s="429"/>
      <c r="F4721" s="429"/>
      <c r="G4721" s="431"/>
      <c r="H4721" s="431"/>
      <c r="I4721" s="431"/>
      <c r="J4721" s="429"/>
      <c r="K4721" s="429"/>
    </row>
    <row r="4722" customHeight="1" spans="1:11">
      <c r="A4722" s="430"/>
      <c r="B4722" s="428"/>
      <c r="C4722" s="429"/>
      <c r="D4722" s="430"/>
      <c r="E4722" s="429"/>
      <c r="F4722" s="429"/>
      <c r="G4722" s="431"/>
      <c r="H4722" s="431"/>
      <c r="I4722" s="431"/>
      <c r="J4722" s="429"/>
      <c r="K4722" s="429"/>
    </row>
    <row r="4723" customHeight="1" spans="1:11">
      <c r="A4723" s="430"/>
      <c r="B4723" s="428"/>
      <c r="C4723" s="429"/>
      <c r="D4723" s="430"/>
      <c r="E4723" s="429"/>
      <c r="F4723" s="429"/>
      <c r="G4723" s="431"/>
      <c r="H4723" s="431"/>
      <c r="I4723" s="431"/>
      <c r="J4723" s="429"/>
      <c r="K4723" s="429"/>
    </row>
    <row r="4724" customHeight="1" spans="1:11">
      <c r="A4724" s="430"/>
      <c r="B4724" s="428"/>
      <c r="C4724" s="429"/>
      <c r="D4724" s="430"/>
      <c r="E4724" s="429"/>
      <c r="F4724" s="429"/>
      <c r="G4724" s="431"/>
      <c r="H4724" s="431"/>
      <c r="I4724" s="431"/>
      <c r="J4724" s="429"/>
      <c r="K4724" s="429"/>
    </row>
    <row r="4725" customHeight="1" spans="1:11">
      <c r="A4725" s="430"/>
      <c r="B4725" s="428"/>
      <c r="C4725" s="429"/>
      <c r="D4725" s="430"/>
      <c r="E4725" s="429"/>
      <c r="F4725" s="429"/>
      <c r="G4725" s="431"/>
      <c r="H4725" s="431"/>
      <c r="I4725" s="431"/>
      <c r="J4725" s="429"/>
      <c r="K4725" s="429"/>
    </row>
    <row r="4726" customHeight="1" spans="1:11">
      <c r="A4726" s="430"/>
      <c r="B4726" s="428"/>
      <c r="C4726" s="429"/>
      <c r="D4726" s="430"/>
      <c r="E4726" s="429"/>
      <c r="F4726" s="429"/>
      <c r="G4726" s="431"/>
      <c r="H4726" s="431"/>
      <c r="I4726" s="431"/>
      <c r="J4726" s="429"/>
      <c r="K4726" s="429"/>
    </row>
    <row r="4727" customHeight="1" spans="1:11">
      <c r="A4727" s="430"/>
      <c r="B4727" s="428"/>
      <c r="C4727" s="429"/>
      <c r="D4727" s="430"/>
      <c r="E4727" s="429"/>
      <c r="F4727" s="429"/>
      <c r="G4727" s="431"/>
      <c r="H4727" s="431"/>
      <c r="I4727" s="431"/>
      <c r="J4727" s="429"/>
      <c r="K4727" s="429"/>
    </row>
    <row r="4728" customHeight="1" spans="1:11">
      <c r="A4728" s="430"/>
      <c r="B4728" s="428"/>
      <c r="C4728" s="429"/>
      <c r="D4728" s="430"/>
      <c r="E4728" s="429"/>
      <c r="F4728" s="429"/>
      <c r="G4728" s="431"/>
      <c r="H4728" s="431"/>
      <c r="I4728" s="431"/>
      <c r="J4728" s="429"/>
      <c r="K4728" s="429"/>
    </row>
    <row r="4729" customHeight="1" spans="1:11">
      <c r="A4729" s="430"/>
      <c r="B4729" s="428"/>
      <c r="C4729" s="429"/>
      <c r="D4729" s="430"/>
      <c r="E4729" s="429"/>
      <c r="F4729" s="429"/>
      <c r="G4729" s="431"/>
      <c r="H4729" s="431"/>
      <c r="I4729" s="431"/>
      <c r="J4729" s="429"/>
      <c r="K4729" s="429"/>
    </row>
    <row r="4730" customHeight="1" spans="1:11">
      <c r="A4730" s="430"/>
      <c r="B4730" s="428"/>
      <c r="C4730" s="429"/>
      <c r="D4730" s="430"/>
      <c r="E4730" s="429"/>
      <c r="F4730" s="429"/>
      <c r="G4730" s="431"/>
      <c r="H4730" s="431"/>
      <c r="I4730" s="431"/>
      <c r="J4730" s="429"/>
      <c r="K4730" s="429"/>
    </row>
    <row r="4731" customHeight="1" spans="1:11">
      <c r="A4731" s="430"/>
      <c r="B4731" s="428"/>
      <c r="C4731" s="429"/>
      <c r="D4731" s="430"/>
      <c r="E4731" s="429"/>
      <c r="F4731" s="429"/>
      <c r="G4731" s="431"/>
      <c r="H4731" s="431"/>
      <c r="I4731" s="431"/>
      <c r="J4731" s="429"/>
      <c r="K4731" s="429"/>
    </row>
  </sheetData>
  <mergeCells count="14">
    <mergeCell ref="A1:M1"/>
    <mergeCell ref="A3:O3"/>
    <mergeCell ref="G5:I5"/>
    <mergeCell ref="J5:L5"/>
    <mergeCell ref="A4701:B4701"/>
    <mergeCell ref="A5:A6"/>
    <mergeCell ref="B5:B6"/>
    <mergeCell ref="C5:C6"/>
    <mergeCell ref="D5:D6"/>
    <mergeCell ref="E5:E6"/>
    <mergeCell ref="F5:F6"/>
    <mergeCell ref="M5:M6"/>
    <mergeCell ref="N5:N6"/>
    <mergeCell ref="O5:O6"/>
  </mergeCells>
  <printOptions horizontalCentered="1"/>
  <pageMargins left="0.748031496062992" right="0.748031496062992" top="0.432638888888889" bottom="0.432638888888889" header="0.747916666666667" footer="0.314583333333333"/>
  <pageSetup paperSize="9" scale="60"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indexed="51"/>
  </sheetPr>
  <dimension ref="A1:O60"/>
  <sheetViews>
    <sheetView workbookViewId="0">
      <selection activeCell="F11" sqref="F11"/>
    </sheetView>
  </sheetViews>
  <sheetFormatPr defaultColWidth="9" defaultRowHeight="15.75" customHeight="1"/>
  <cols>
    <col min="1" max="1" width="5.625" style="13" customWidth="1"/>
    <col min="2" max="3" width="15.125" style="13" customWidth="1"/>
    <col min="4" max="4" width="11.875" style="13" customWidth="1"/>
    <col min="5" max="5" width="5.125" style="13" customWidth="1"/>
    <col min="6" max="6" width="10.125" style="396" customWidth="1"/>
    <col min="7" max="7" width="6.875" style="396" customWidth="1"/>
    <col min="8" max="8" width="13.125" style="396" customWidth="1"/>
    <col min="9" max="9" width="7.875" style="13" customWidth="1"/>
    <col min="10" max="10" width="8.5" style="396" customWidth="1"/>
    <col min="11" max="11" width="12.125" style="396" customWidth="1"/>
    <col min="12" max="12" width="10" style="396" customWidth="1"/>
    <col min="13" max="13" width="7" style="396" customWidth="1"/>
    <col min="14" max="14" width="8.375" style="13" customWidth="1"/>
    <col min="15" max="15" width="14.625" style="13" customWidth="1"/>
    <col min="16" max="16384" width="9" style="13"/>
  </cols>
  <sheetData>
    <row r="1" s="11" customFormat="1" ht="25.5" customHeight="1" spans="1:14">
      <c r="A1" s="14" t="s">
        <v>10026</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70" t="s">
        <v>10027</v>
      </c>
      <c r="N2" s="95"/>
    </row>
    <row r="3" customHeight="1" spans="1:14">
      <c r="A3" s="19" t="str">
        <f>申报表封面!A8</f>
        <v>评估基准日：2022年8月31日</v>
      </c>
      <c r="B3" s="19"/>
      <c r="C3" s="19"/>
      <c r="D3" s="19"/>
      <c r="E3" s="19"/>
      <c r="F3" s="19"/>
      <c r="G3" s="19"/>
      <c r="H3" s="20"/>
      <c r="I3" s="20"/>
      <c r="J3" s="20"/>
      <c r="K3" s="71"/>
      <c r="L3" s="71"/>
      <c r="M3" s="71"/>
      <c r="N3" s="71"/>
    </row>
    <row r="4" customHeight="1" spans="1:14">
      <c r="A4" s="90" t="str">
        <f>申报表封面!C14</f>
        <v>被评估单位：湖南森华木业有限公司</v>
      </c>
      <c r="B4" s="22"/>
      <c r="C4" s="22"/>
      <c r="D4" s="22"/>
      <c r="E4" s="22"/>
      <c r="F4" s="397"/>
      <c r="G4" s="397"/>
      <c r="H4" s="397"/>
      <c r="I4" s="22"/>
      <c r="J4" s="397"/>
      <c r="K4" s="402"/>
      <c r="L4" s="402"/>
      <c r="M4" s="402"/>
      <c r="N4" s="72" t="s">
        <v>373</v>
      </c>
    </row>
    <row r="5" s="12" customFormat="1" customHeight="1" spans="1:14">
      <c r="A5" s="24" t="s">
        <v>413</v>
      </c>
      <c r="B5" s="24" t="s">
        <v>629</v>
      </c>
      <c r="C5" s="24" t="s">
        <v>630</v>
      </c>
      <c r="D5" s="24" t="s">
        <v>10028</v>
      </c>
      <c r="E5" s="62" t="s">
        <v>631</v>
      </c>
      <c r="F5" s="24" t="s">
        <v>375</v>
      </c>
      <c r="G5" s="24"/>
      <c r="H5" s="24"/>
      <c r="I5" s="403" t="s">
        <v>376</v>
      </c>
      <c r="J5" s="404"/>
      <c r="K5" s="405"/>
      <c r="L5" s="406" t="s">
        <v>576</v>
      </c>
      <c r="M5" s="407" t="s">
        <v>530</v>
      </c>
      <c r="N5" s="73" t="s">
        <v>506</v>
      </c>
    </row>
    <row r="6" s="12" customFormat="1" customHeight="1" spans="1:15">
      <c r="A6" s="24"/>
      <c r="B6" s="24"/>
      <c r="C6" s="24"/>
      <c r="D6" s="24"/>
      <c r="E6" s="62"/>
      <c r="F6" s="24" t="s">
        <v>632</v>
      </c>
      <c r="G6" s="24" t="s">
        <v>633</v>
      </c>
      <c r="H6" s="24" t="s">
        <v>634</v>
      </c>
      <c r="I6" s="36" t="s">
        <v>10029</v>
      </c>
      <c r="J6" s="404" t="s">
        <v>636</v>
      </c>
      <c r="K6" s="407" t="s">
        <v>664</v>
      </c>
      <c r="L6" s="408"/>
      <c r="M6" s="405"/>
      <c r="N6" s="140"/>
      <c r="O6" s="382" t="s">
        <v>559</v>
      </c>
    </row>
    <row r="7" customHeight="1" spans="1:14">
      <c r="A7" s="398"/>
      <c r="B7" s="399"/>
      <c r="C7" s="399"/>
      <c r="D7" s="28"/>
      <c r="E7" s="400"/>
      <c r="F7" s="152"/>
      <c r="G7" s="44">
        <f>IF(F7=0,0,ROUND(H7/F7,2))</f>
        <v>0</v>
      </c>
      <c r="H7" s="152"/>
      <c r="I7" s="31"/>
      <c r="J7" s="46"/>
      <c r="K7" s="128">
        <f>ROUND(I7*J7,2)</f>
        <v>0</v>
      </c>
      <c r="L7" s="128">
        <f t="shared" ref="L7:L30" si="0">K7-H7</f>
        <v>0</v>
      </c>
      <c r="M7" s="128">
        <f t="shared" ref="M7:M30" si="1">IF(H7=0,0,ROUND(L7/H7*100,2))</f>
        <v>0</v>
      </c>
      <c r="N7" s="75"/>
    </row>
    <row r="8" customHeight="1" spans="1:14">
      <c r="A8" s="28"/>
      <c r="B8" s="29"/>
      <c r="C8" s="29"/>
      <c r="D8" s="28"/>
      <c r="E8" s="32"/>
      <c r="F8" s="152"/>
      <c r="G8" s="44">
        <f t="shared" ref="G8:G29" si="2">IF(F8=0,0,ROUND(H8/F8,2))</f>
        <v>0</v>
      </c>
      <c r="H8" s="152"/>
      <c r="I8" s="31"/>
      <c r="J8" s="46"/>
      <c r="K8" s="128">
        <f t="shared" ref="K8:K29" si="3">ROUND(I8*J8,2)</f>
        <v>0</v>
      </c>
      <c r="L8" s="128">
        <f t="shared" si="0"/>
        <v>0</v>
      </c>
      <c r="M8" s="128">
        <f t="shared" si="1"/>
        <v>0</v>
      </c>
      <c r="N8" s="75"/>
    </row>
    <row r="9" customHeight="1" spans="1:14">
      <c r="A9" s="28"/>
      <c r="B9" s="29"/>
      <c r="C9" s="29"/>
      <c r="D9" s="28"/>
      <c r="E9" s="32"/>
      <c r="F9" s="152"/>
      <c r="G9" s="44">
        <f t="shared" si="2"/>
        <v>0</v>
      </c>
      <c r="H9" s="152"/>
      <c r="I9" s="31"/>
      <c r="J9" s="46"/>
      <c r="K9" s="128">
        <f t="shared" si="3"/>
        <v>0</v>
      </c>
      <c r="L9" s="128">
        <f t="shared" si="0"/>
        <v>0</v>
      </c>
      <c r="M9" s="128">
        <f t="shared" si="1"/>
        <v>0</v>
      </c>
      <c r="N9" s="75"/>
    </row>
    <row r="10" customHeight="1" spans="1:14">
      <c r="A10" s="28"/>
      <c r="B10" s="29"/>
      <c r="C10" s="29"/>
      <c r="D10" s="28"/>
      <c r="E10" s="32"/>
      <c r="F10" s="152"/>
      <c r="G10" s="44">
        <f t="shared" si="2"/>
        <v>0</v>
      </c>
      <c r="H10" s="152"/>
      <c r="I10" s="31"/>
      <c r="J10" s="46"/>
      <c r="K10" s="128">
        <f t="shared" si="3"/>
        <v>0</v>
      </c>
      <c r="L10" s="128">
        <f t="shared" si="0"/>
        <v>0</v>
      </c>
      <c r="M10" s="128">
        <f t="shared" si="1"/>
        <v>0</v>
      </c>
      <c r="N10" s="75"/>
    </row>
    <row r="11" customHeight="1" spans="1:14">
      <c r="A11" s="28"/>
      <c r="B11" s="29"/>
      <c r="C11" s="29"/>
      <c r="D11" s="28"/>
      <c r="E11" s="32"/>
      <c r="F11" s="152"/>
      <c r="G11" s="44">
        <f t="shared" si="2"/>
        <v>0</v>
      </c>
      <c r="H11" s="152"/>
      <c r="I11" s="31"/>
      <c r="J11" s="46"/>
      <c r="K11" s="128">
        <f t="shared" si="3"/>
        <v>0</v>
      </c>
      <c r="L11" s="128">
        <f t="shared" si="0"/>
        <v>0</v>
      </c>
      <c r="M11" s="128">
        <f t="shared" si="1"/>
        <v>0</v>
      </c>
      <c r="N11" s="75"/>
    </row>
    <row r="12" customHeight="1" spans="1:14">
      <c r="A12" s="28"/>
      <c r="B12" s="29"/>
      <c r="C12" s="29"/>
      <c r="D12" s="28"/>
      <c r="E12" s="32"/>
      <c r="F12" s="152"/>
      <c r="G12" s="44">
        <f t="shared" si="2"/>
        <v>0</v>
      </c>
      <c r="H12" s="152"/>
      <c r="I12" s="31"/>
      <c r="J12" s="46"/>
      <c r="K12" s="128">
        <f t="shared" si="3"/>
        <v>0</v>
      </c>
      <c r="L12" s="128">
        <f t="shared" si="0"/>
        <v>0</v>
      </c>
      <c r="M12" s="128">
        <f t="shared" si="1"/>
        <v>0</v>
      </c>
      <c r="N12" s="75"/>
    </row>
    <row r="13" customHeight="1" spans="1:14">
      <c r="A13" s="28"/>
      <c r="B13" s="29"/>
      <c r="C13" s="29"/>
      <c r="D13" s="28"/>
      <c r="E13" s="32"/>
      <c r="F13" s="152"/>
      <c r="G13" s="44">
        <f t="shared" si="2"/>
        <v>0</v>
      </c>
      <c r="H13" s="152"/>
      <c r="I13" s="31"/>
      <c r="J13" s="46"/>
      <c r="K13" s="128">
        <f t="shared" si="3"/>
        <v>0</v>
      </c>
      <c r="L13" s="128">
        <f t="shared" si="0"/>
        <v>0</v>
      </c>
      <c r="M13" s="128">
        <f t="shared" si="1"/>
        <v>0</v>
      </c>
      <c r="N13" s="75"/>
    </row>
    <row r="14" customHeight="1" spans="1:14">
      <c r="A14" s="28"/>
      <c r="B14" s="29"/>
      <c r="C14" s="29"/>
      <c r="D14" s="28"/>
      <c r="E14" s="32"/>
      <c r="F14" s="152"/>
      <c r="G14" s="44">
        <f t="shared" si="2"/>
        <v>0</v>
      </c>
      <c r="H14" s="152"/>
      <c r="I14" s="31"/>
      <c r="J14" s="46"/>
      <c r="K14" s="128">
        <f t="shared" si="3"/>
        <v>0</v>
      </c>
      <c r="L14" s="128">
        <f t="shared" si="0"/>
        <v>0</v>
      </c>
      <c r="M14" s="128">
        <f t="shared" si="1"/>
        <v>0</v>
      </c>
      <c r="N14" s="75"/>
    </row>
    <row r="15" customHeight="1" spans="1:14">
      <c r="A15" s="28"/>
      <c r="B15" s="29"/>
      <c r="C15" s="29"/>
      <c r="D15" s="28"/>
      <c r="E15" s="32"/>
      <c r="F15" s="152"/>
      <c r="G15" s="44">
        <f t="shared" si="2"/>
        <v>0</v>
      </c>
      <c r="H15" s="152"/>
      <c r="I15" s="31"/>
      <c r="J15" s="46"/>
      <c r="K15" s="128">
        <f t="shared" si="3"/>
        <v>0</v>
      </c>
      <c r="L15" s="128">
        <f t="shared" si="0"/>
        <v>0</v>
      </c>
      <c r="M15" s="128">
        <f t="shared" si="1"/>
        <v>0</v>
      </c>
      <c r="N15" s="75"/>
    </row>
    <row r="16" customHeight="1" spans="1:14">
      <c r="A16" s="28"/>
      <c r="B16" s="29"/>
      <c r="C16" s="29"/>
      <c r="D16" s="28"/>
      <c r="E16" s="32"/>
      <c r="F16" s="152"/>
      <c r="G16" s="44">
        <f t="shared" si="2"/>
        <v>0</v>
      </c>
      <c r="H16" s="152"/>
      <c r="I16" s="31"/>
      <c r="J16" s="46"/>
      <c r="K16" s="128">
        <f t="shared" si="3"/>
        <v>0</v>
      </c>
      <c r="L16" s="128">
        <f t="shared" si="0"/>
        <v>0</v>
      </c>
      <c r="M16" s="128">
        <f t="shared" si="1"/>
        <v>0</v>
      </c>
      <c r="N16" s="75"/>
    </row>
    <row r="17" customHeight="1" spans="1:14">
      <c r="A17" s="28"/>
      <c r="B17" s="29"/>
      <c r="C17" s="29"/>
      <c r="D17" s="28"/>
      <c r="E17" s="32"/>
      <c r="F17" s="152"/>
      <c r="G17" s="44">
        <f t="shared" si="2"/>
        <v>0</v>
      </c>
      <c r="H17" s="152"/>
      <c r="I17" s="31"/>
      <c r="J17" s="46"/>
      <c r="K17" s="128">
        <f t="shared" si="3"/>
        <v>0</v>
      </c>
      <c r="L17" s="128">
        <f t="shared" si="0"/>
        <v>0</v>
      </c>
      <c r="M17" s="128">
        <f t="shared" si="1"/>
        <v>0</v>
      </c>
      <c r="N17" s="75"/>
    </row>
    <row r="18" customHeight="1" spans="1:14">
      <c r="A18" s="28"/>
      <c r="B18" s="29"/>
      <c r="C18" s="29"/>
      <c r="D18" s="28"/>
      <c r="E18" s="32"/>
      <c r="F18" s="152"/>
      <c r="G18" s="44">
        <f t="shared" si="2"/>
        <v>0</v>
      </c>
      <c r="H18" s="152"/>
      <c r="I18" s="31"/>
      <c r="J18" s="46"/>
      <c r="K18" s="128">
        <f t="shared" si="3"/>
        <v>0</v>
      </c>
      <c r="L18" s="128">
        <f t="shared" si="0"/>
        <v>0</v>
      </c>
      <c r="M18" s="128">
        <f t="shared" si="1"/>
        <v>0</v>
      </c>
      <c r="N18" s="75"/>
    </row>
    <row r="19" customHeight="1" spans="1:14">
      <c r="A19" s="28"/>
      <c r="B19" s="29"/>
      <c r="C19" s="29"/>
      <c r="D19" s="28"/>
      <c r="E19" s="32"/>
      <c r="F19" s="152"/>
      <c r="G19" s="44">
        <f t="shared" si="2"/>
        <v>0</v>
      </c>
      <c r="H19" s="152"/>
      <c r="I19" s="31"/>
      <c r="J19" s="46"/>
      <c r="K19" s="128">
        <f t="shared" si="3"/>
        <v>0</v>
      </c>
      <c r="L19" s="128">
        <f t="shared" si="0"/>
        <v>0</v>
      </c>
      <c r="M19" s="128">
        <f t="shared" si="1"/>
        <v>0</v>
      </c>
      <c r="N19" s="75"/>
    </row>
    <row r="20" customHeight="1" spans="1:14">
      <c r="A20" s="28"/>
      <c r="B20" s="29"/>
      <c r="C20" s="29"/>
      <c r="D20" s="28"/>
      <c r="E20" s="32"/>
      <c r="F20" s="152"/>
      <c r="G20" s="44">
        <f t="shared" si="2"/>
        <v>0</v>
      </c>
      <c r="H20" s="152"/>
      <c r="I20" s="31"/>
      <c r="J20" s="46"/>
      <c r="K20" s="128">
        <f t="shared" si="3"/>
        <v>0</v>
      </c>
      <c r="L20" s="128">
        <f t="shared" si="0"/>
        <v>0</v>
      </c>
      <c r="M20" s="128">
        <f t="shared" si="1"/>
        <v>0</v>
      </c>
      <c r="N20" s="75"/>
    </row>
    <row r="21" customHeight="1" spans="1:14">
      <c r="A21" s="28"/>
      <c r="B21" s="29"/>
      <c r="C21" s="29"/>
      <c r="D21" s="28"/>
      <c r="E21" s="32"/>
      <c r="F21" s="152"/>
      <c r="G21" s="44">
        <f t="shared" si="2"/>
        <v>0</v>
      </c>
      <c r="H21" s="152"/>
      <c r="I21" s="31"/>
      <c r="J21" s="46"/>
      <c r="K21" s="128">
        <f t="shared" si="3"/>
        <v>0</v>
      </c>
      <c r="L21" s="128">
        <f t="shared" si="0"/>
        <v>0</v>
      </c>
      <c r="M21" s="128">
        <f t="shared" si="1"/>
        <v>0</v>
      </c>
      <c r="N21" s="75"/>
    </row>
    <row r="22" customHeight="1" spans="1:14">
      <c r="A22" s="28"/>
      <c r="B22" s="29"/>
      <c r="C22" s="29"/>
      <c r="D22" s="28"/>
      <c r="E22" s="32"/>
      <c r="F22" s="152"/>
      <c r="G22" s="44">
        <f t="shared" si="2"/>
        <v>0</v>
      </c>
      <c r="H22" s="152"/>
      <c r="I22" s="31"/>
      <c r="J22" s="46"/>
      <c r="K22" s="128">
        <f t="shared" si="3"/>
        <v>0</v>
      </c>
      <c r="L22" s="128">
        <f t="shared" si="0"/>
        <v>0</v>
      </c>
      <c r="M22" s="128">
        <f t="shared" si="1"/>
        <v>0</v>
      </c>
      <c r="N22" s="75"/>
    </row>
    <row r="23" customHeight="1" spans="1:14">
      <c r="A23" s="28"/>
      <c r="B23" s="29"/>
      <c r="C23" s="29"/>
      <c r="D23" s="28"/>
      <c r="E23" s="32"/>
      <c r="F23" s="152"/>
      <c r="G23" s="44">
        <f t="shared" si="2"/>
        <v>0</v>
      </c>
      <c r="H23" s="152"/>
      <c r="I23" s="31"/>
      <c r="J23" s="46"/>
      <c r="K23" s="128">
        <f t="shared" si="3"/>
        <v>0</v>
      </c>
      <c r="L23" s="128">
        <f t="shared" si="0"/>
        <v>0</v>
      </c>
      <c r="M23" s="128">
        <f t="shared" si="1"/>
        <v>0</v>
      </c>
      <c r="N23" s="75"/>
    </row>
    <row r="24" customHeight="1" spans="1:14">
      <c r="A24" s="28"/>
      <c r="B24" s="29"/>
      <c r="C24" s="29"/>
      <c r="D24" s="28"/>
      <c r="E24" s="32"/>
      <c r="F24" s="152"/>
      <c r="G24" s="44">
        <f t="shared" si="2"/>
        <v>0</v>
      </c>
      <c r="H24" s="152"/>
      <c r="I24" s="31"/>
      <c r="J24" s="46"/>
      <c r="K24" s="128">
        <f t="shared" si="3"/>
        <v>0</v>
      </c>
      <c r="L24" s="128">
        <f t="shared" si="0"/>
        <v>0</v>
      </c>
      <c r="M24" s="128">
        <f t="shared" si="1"/>
        <v>0</v>
      </c>
      <c r="N24" s="75"/>
    </row>
    <row r="25" customHeight="1" spans="1:14">
      <c r="A25" s="28"/>
      <c r="B25" s="29"/>
      <c r="C25" s="29"/>
      <c r="D25" s="28"/>
      <c r="E25" s="32"/>
      <c r="F25" s="152"/>
      <c r="G25" s="44">
        <f t="shared" si="2"/>
        <v>0</v>
      </c>
      <c r="H25" s="152"/>
      <c r="I25" s="31"/>
      <c r="J25" s="46"/>
      <c r="K25" s="128">
        <f t="shared" si="3"/>
        <v>0</v>
      </c>
      <c r="L25" s="128">
        <f t="shared" si="0"/>
        <v>0</v>
      </c>
      <c r="M25" s="128">
        <f t="shared" si="1"/>
        <v>0</v>
      </c>
      <c r="N25" s="75"/>
    </row>
    <row r="26" customHeight="1" spans="1:14">
      <c r="A26" s="28"/>
      <c r="B26" s="29"/>
      <c r="C26" s="29"/>
      <c r="D26" s="28"/>
      <c r="E26" s="32"/>
      <c r="F26" s="152"/>
      <c r="G26" s="44">
        <f t="shared" si="2"/>
        <v>0</v>
      </c>
      <c r="H26" s="152"/>
      <c r="I26" s="31"/>
      <c r="J26" s="46"/>
      <c r="K26" s="128">
        <f t="shared" si="3"/>
        <v>0</v>
      </c>
      <c r="L26" s="128">
        <f t="shared" si="0"/>
        <v>0</v>
      </c>
      <c r="M26" s="128">
        <f t="shared" si="1"/>
        <v>0</v>
      </c>
      <c r="N26" s="75"/>
    </row>
    <row r="27" customHeight="1" spans="1:14">
      <c r="A27" s="28"/>
      <c r="B27" s="29"/>
      <c r="C27" s="29"/>
      <c r="D27" s="28"/>
      <c r="E27" s="32"/>
      <c r="F27" s="152"/>
      <c r="G27" s="44">
        <f t="shared" si="2"/>
        <v>0</v>
      </c>
      <c r="H27" s="152"/>
      <c r="I27" s="31"/>
      <c r="J27" s="46"/>
      <c r="K27" s="128">
        <f t="shared" si="3"/>
        <v>0</v>
      </c>
      <c r="L27" s="128">
        <f t="shared" si="0"/>
        <v>0</v>
      </c>
      <c r="M27" s="128">
        <f t="shared" si="1"/>
        <v>0</v>
      </c>
      <c r="N27" s="75"/>
    </row>
    <row r="28" customHeight="1" spans="1:14">
      <c r="A28" s="28"/>
      <c r="B28" s="29"/>
      <c r="C28" s="29"/>
      <c r="D28" s="28"/>
      <c r="E28" s="32"/>
      <c r="F28" s="152"/>
      <c r="G28" s="44">
        <f t="shared" si="2"/>
        <v>0</v>
      </c>
      <c r="H28" s="152"/>
      <c r="I28" s="31"/>
      <c r="J28" s="46"/>
      <c r="K28" s="128">
        <f t="shared" si="3"/>
        <v>0</v>
      </c>
      <c r="L28" s="128">
        <f t="shared" si="0"/>
        <v>0</v>
      </c>
      <c r="M28" s="128">
        <f t="shared" si="1"/>
        <v>0</v>
      </c>
      <c r="N28" s="75"/>
    </row>
    <row r="29" customHeight="1" spans="1:14">
      <c r="A29" s="28"/>
      <c r="B29" s="33" t="s">
        <v>497</v>
      </c>
      <c r="C29" s="33"/>
      <c r="D29" s="28"/>
      <c r="E29" s="32"/>
      <c r="F29" s="152"/>
      <c r="G29" s="44">
        <f t="shared" si="2"/>
        <v>0</v>
      </c>
      <c r="H29" s="152"/>
      <c r="I29" s="31"/>
      <c r="J29" s="46"/>
      <c r="K29" s="128">
        <f t="shared" si="3"/>
        <v>0</v>
      </c>
      <c r="L29" s="128">
        <f t="shared" si="0"/>
        <v>0</v>
      </c>
      <c r="M29" s="128">
        <f t="shared" si="1"/>
        <v>0</v>
      </c>
      <c r="N29" s="75"/>
    </row>
    <row r="30" customHeight="1" spans="1:14">
      <c r="A30" s="34" t="s">
        <v>560</v>
      </c>
      <c r="B30" s="26"/>
      <c r="C30" s="26"/>
      <c r="D30" s="24"/>
      <c r="E30" s="37"/>
      <c r="F30" s="413"/>
      <c r="G30" s="44"/>
      <c r="H30" s="414">
        <f>SUM(H7:H29)</f>
        <v>0</v>
      </c>
      <c r="I30" s="416"/>
      <c r="J30" s="414"/>
      <c r="K30" s="412">
        <f>SUM(K7:K29)</f>
        <v>0</v>
      </c>
      <c r="L30" s="128">
        <f t="shared" si="0"/>
        <v>0</v>
      </c>
      <c r="M30" s="128">
        <f t="shared" si="1"/>
        <v>0</v>
      </c>
      <c r="N30" s="76"/>
    </row>
    <row r="31" customHeight="1" spans="1:14">
      <c r="A31" s="38" t="str">
        <f>申报表封面!C18</f>
        <v>被评估单位填表人：郭艳</v>
      </c>
      <c r="B31" s="38"/>
      <c r="C31" s="38"/>
      <c r="D31" s="38"/>
      <c r="E31" s="38"/>
      <c r="F31" s="38"/>
      <c r="G31" s="84"/>
      <c r="H31" s="84"/>
      <c r="I31" s="84"/>
      <c r="J31" s="39" t="str">
        <f>CONCATENATE(索引!$D$6,"：",索引!$D28,"    ",索引!$E28)</f>
        <v>评估人员：    </v>
      </c>
      <c r="K31" s="121"/>
      <c r="L31" s="121"/>
      <c r="M31" s="121"/>
      <c r="N31" s="121"/>
    </row>
    <row r="32" customHeight="1" spans="1:14">
      <c r="A32" s="84" t="str">
        <f>申报表封面!C20</f>
        <v>填表日期：2022年9月6日</v>
      </c>
      <c r="B32" s="84"/>
      <c r="C32" s="84"/>
      <c r="D32" s="84"/>
      <c r="E32" s="84"/>
      <c r="F32" s="415"/>
      <c r="G32" s="415"/>
      <c r="H32" s="415"/>
      <c r="I32" s="84"/>
      <c r="J32" s="84"/>
      <c r="K32" s="122"/>
      <c r="L32" s="122"/>
      <c r="M32" s="122"/>
      <c r="N32" s="122"/>
    </row>
    <row r="33" customHeight="1" spans="1:10">
      <c r="A33" s="18"/>
      <c r="B33" s="18"/>
      <c r="C33" s="18"/>
      <c r="D33" s="18"/>
      <c r="E33" s="18"/>
      <c r="F33" s="401"/>
      <c r="G33" s="401"/>
      <c r="H33" s="401"/>
      <c r="I33" s="18"/>
      <c r="J33" s="401"/>
    </row>
    <row r="34" customHeight="1" spans="1:10">
      <c r="A34" s="18"/>
      <c r="B34" s="18"/>
      <c r="C34" s="18"/>
      <c r="D34" s="18"/>
      <c r="E34" s="18"/>
      <c r="F34" s="401"/>
      <c r="G34" s="401"/>
      <c r="H34" s="401"/>
      <c r="I34" s="18"/>
      <c r="J34" s="401"/>
    </row>
    <row r="35" customHeight="1" spans="1:10">
      <c r="A35" s="18"/>
      <c r="B35" s="18"/>
      <c r="C35" s="18"/>
      <c r="D35" s="18"/>
      <c r="E35" s="18"/>
      <c r="F35" s="401"/>
      <c r="G35" s="401"/>
      <c r="H35" s="401"/>
      <c r="I35" s="18"/>
      <c r="J35" s="401"/>
    </row>
    <row r="36" customHeight="1" spans="1:10">
      <c r="A36" s="18"/>
      <c r="B36" s="18"/>
      <c r="C36" s="18"/>
      <c r="D36" s="18"/>
      <c r="E36" s="18"/>
      <c r="F36" s="401"/>
      <c r="G36" s="401"/>
      <c r="H36" s="401"/>
      <c r="I36" s="18"/>
      <c r="J36" s="401"/>
    </row>
    <row r="37" customHeight="1" spans="1:10">
      <c r="A37" s="18"/>
      <c r="B37" s="18"/>
      <c r="C37" s="18"/>
      <c r="D37" s="18"/>
      <c r="E37" s="18"/>
      <c r="F37" s="401"/>
      <c r="G37" s="401"/>
      <c r="H37" s="401"/>
      <c r="I37" s="18"/>
      <c r="J37" s="401"/>
    </row>
    <row r="38" customHeight="1" spans="1:10">
      <c r="A38" s="18"/>
      <c r="B38" s="18"/>
      <c r="C38" s="18"/>
      <c r="D38" s="18"/>
      <c r="E38" s="18"/>
      <c r="F38" s="401"/>
      <c r="G38" s="401"/>
      <c r="H38" s="401"/>
      <c r="I38" s="18"/>
      <c r="J38" s="401"/>
    </row>
    <row r="39" customHeight="1" spans="1:10">
      <c r="A39" s="18"/>
      <c r="B39" s="18"/>
      <c r="C39" s="18"/>
      <c r="D39" s="18"/>
      <c r="E39" s="18"/>
      <c r="F39" s="401"/>
      <c r="G39" s="401"/>
      <c r="H39" s="401"/>
      <c r="I39" s="18"/>
      <c r="J39" s="401"/>
    </row>
    <row r="40" customHeight="1" spans="1:10">
      <c r="A40" s="18"/>
      <c r="B40" s="18"/>
      <c r="C40" s="18"/>
      <c r="D40" s="18"/>
      <c r="E40" s="18"/>
      <c r="F40" s="401"/>
      <c r="G40" s="401"/>
      <c r="H40" s="401"/>
      <c r="I40" s="18"/>
      <c r="J40" s="401"/>
    </row>
    <row r="41" customHeight="1" spans="1:10">
      <c r="A41" s="18"/>
      <c r="B41" s="18"/>
      <c r="C41" s="18"/>
      <c r="D41" s="18"/>
      <c r="E41" s="18"/>
      <c r="F41" s="401"/>
      <c r="G41" s="401"/>
      <c r="H41" s="401"/>
      <c r="I41" s="18"/>
      <c r="J41" s="401"/>
    </row>
    <row r="42" customHeight="1" spans="1:10">
      <c r="A42" s="18"/>
      <c r="B42" s="18"/>
      <c r="C42" s="18"/>
      <c r="D42" s="18"/>
      <c r="E42" s="18"/>
      <c r="F42" s="401"/>
      <c r="G42" s="401"/>
      <c r="H42" s="401"/>
      <c r="I42" s="18"/>
      <c r="J42" s="401"/>
    </row>
    <row r="43" customHeight="1" spans="1:10">
      <c r="A43" s="18"/>
      <c r="B43" s="18"/>
      <c r="C43" s="18"/>
      <c r="D43" s="18"/>
      <c r="E43" s="18"/>
      <c r="F43" s="401"/>
      <c r="G43" s="401"/>
      <c r="H43" s="401"/>
      <c r="I43" s="18"/>
      <c r="J43" s="401"/>
    </row>
    <row r="44" customHeight="1" spans="1:10">
      <c r="A44" s="18"/>
      <c r="B44" s="18"/>
      <c r="C44" s="18"/>
      <c r="D44" s="18"/>
      <c r="E44" s="18"/>
      <c r="F44" s="401"/>
      <c r="G44" s="401"/>
      <c r="H44" s="401"/>
      <c r="I44" s="18"/>
      <c r="J44" s="401"/>
    </row>
    <row r="45" customHeight="1" spans="1:10">
      <c r="A45" s="18"/>
      <c r="B45" s="18"/>
      <c r="C45" s="18"/>
      <c r="D45" s="18"/>
      <c r="E45" s="18"/>
      <c r="F45" s="401"/>
      <c r="G45" s="401"/>
      <c r="H45" s="401"/>
      <c r="I45" s="18"/>
      <c r="J45" s="401"/>
    </row>
    <row r="46" customHeight="1" spans="1:10">
      <c r="A46" s="18"/>
      <c r="B46" s="18"/>
      <c r="C46" s="18"/>
      <c r="D46" s="18"/>
      <c r="E46" s="18"/>
      <c r="F46" s="401"/>
      <c r="G46" s="401"/>
      <c r="H46" s="401"/>
      <c r="I46" s="18"/>
      <c r="J46" s="401"/>
    </row>
    <row r="47" customHeight="1" spans="1:10">
      <c r="A47" s="18"/>
      <c r="B47" s="18"/>
      <c r="C47" s="18"/>
      <c r="D47" s="18"/>
      <c r="E47" s="18"/>
      <c r="F47" s="401"/>
      <c r="G47" s="401"/>
      <c r="H47" s="401"/>
      <c r="I47" s="18"/>
      <c r="J47" s="401"/>
    </row>
    <row r="48" customHeight="1" spans="1:10">
      <c r="A48" s="18"/>
      <c r="B48" s="18"/>
      <c r="C48" s="18"/>
      <c r="D48" s="18"/>
      <c r="E48" s="18"/>
      <c r="F48" s="401"/>
      <c r="G48" s="401"/>
      <c r="H48" s="401"/>
      <c r="I48" s="18"/>
      <c r="J48" s="401"/>
    </row>
    <row r="49" customHeight="1" spans="1:10">
      <c r="A49" s="18"/>
      <c r="B49" s="18"/>
      <c r="C49" s="18"/>
      <c r="D49" s="18"/>
      <c r="E49" s="18"/>
      <c r="F49" s="401"/>
      <c r="G49" s="401"/>
      <c r="H49" s="401"/>
      <c r="I49" s="18"/>
      <c r="J49" s="401"/>
    </row>
    <row r="50" customHeight="1" spans="1:10">
      <c r="A50" s="18"/>
      <c r="B50" s="18"/>
      <c r="C50" s="18"/>
      <c r="D50" s="18"/>
      <c r="E50" s="18"/>
      <c r="F50" s="401"/>
      <c r="G50" s="401"/>
      <c r="H50" s="401"/>
      <c r="I50" s="18"/>
      <c r="J50" s="401"/>
    </row>
    <row r="51" customHeight="1" spans="1:10">
      <c r="A51" s="18"/>
      <c r="B51" s="18"/>
      <c r="C51" s="18"/>
      <c r="D51" s="18"/>
      <c r="E51" s="18"/>
      <c r="F51" s="401"/>
      <c r="G51" s="401"/>
      <c r="H51" s="401"/>
      <c r="I51" s="18"/>
      <c r="J51" s="401"/>
    </row>
    <row r="52" customHeight="1" spans="1:10">
      <c r="A52" s="18"/>
      <c r="B52" s="18"/>
      <c r="C52" s="18"/>
      <c r="D52" s="18"/>
      <c r="E52" s="18"/>
      <c r="F52" s="401"/>
      <c r="G52" s="401"/>
      <c r="H52" s="401"/>
      <c r="I52" s="18"/>
      <c r="J52" s="401"/>
    </row>
    <row r="53" customHeight="1" spans="1:10">
      <c r="A53" s="18"/>
      <c r="B53" s="18"/>
      <c r="C53" s="18"/>
      <c r="D53" s="18"/>
      <c r="E53" s="18"/>
      <c r="F53" s="401"/>
      <c r="G53" s="401"/>
      <c r="H53" s="401"/>
      <c r="I53" s="18"/>
      <c r="J53" s="401"/>
    </row>
    <row r="54" customHeight="1" spans="1:10">
      <c r="A54" s="18"/>
      <c r="B54" s="18"/>
      <c r="C54" s="18"/>
      <c r="D54" s="18"/>
      <c r="E54" s="18"/>
      <c r="F54" s="401"/>
      <c r="G54" s="401"/>
      <c r="H54" s="401"/>
      <c r="I54" s="18"/>
      <c r="J54" s="401"/>
    </row>
    <row r="55" customHeight="1" spans="1:10">
      <c r="A55" s="18"/>
      <c r="B55" s="18"/>
      <c r="C55" s="18"/>
      <c r="D55" s="18"/>
      <c r="E55" s="18"/>
      <c r="F55" s="401"/>
      <c r="G55" s="401"/>
      <c r="H55" s="401"/>
      <c r="I55" s="18"/>
      <c r="J55" s="401"/>
    </row>
    <row r="56" customHeight="1" spans="1:10">
      <c r="A56" s="18"/>
      <c r="B56" s="18"/>
      <c r="C56" s="18"/>
      <c r="D56" s="18"/>
      <c r="E56" s="18"/>
      <c r="F56" s="401"/>
      <c r="G56" s="401"/>
      <c r="H56" s="401"/>
      <c r="I56" s="18"/>
      <c r="J56" s="401"/>
    </row>
    <row r="57" customHeight="1" spans="1:10">
      <c r="A57" s="18"/>
      <c r="B57" s="18"/>
      <c r="C57" s="18"/>
      <c r="D57" s="18"/>
      <c r="E57" s="18"/>
      <c r="F57" s="401"/>
      <c r="G57" s="401"/>
      <c r="H57" s="401"/>
      <c r="I57" s="18"/>
      <c r="J57" s="401"/>
    </row>
    <row r="58" customHeight="1" spans="1:10">
      <c r="A58" s="18"/>
      <c r="B58" s="18"/>
      <c r="C58" s="18"/>
      <c r="D58" s="18"/>
      <c r="E58" s="18"/>
      <c r="F58" s="401"/>
      <c r="G58" s="401"/>
      <c r="H58" s="401"/>
      <c r="I58" s="18"/>
      <c r="J58" s="401"/>
    </row>
    <row r="59" customHeight="1" spans="1:10">
      <c r="A59" s="18"/>
      <c r="B59" s="18"/>
      <c r="C59" s="18"/>
      <c r="D59" s="18"/>
      <c r="E59" s="18"/>
      <c r="F59" s="401"/>
      <c r="G59" s="401"/>
      <c r="H59" s="401"/>
      <c r="I59" s="18"/>
      <c r="J59" s="401"/>
    </row>
    <row r="60" customHeight="1" spans="1:10">
      <c r="A60" s="18"/>
      <c r="B60" s="18"/>
      <c r="C60" s="18"/>
      <c r="D60" s="18"/>
      <c r="E60" s="18"/>
      <c r="F60" s="401"/>
      <c r="G60" s="401"/>
      <c r="H60" s="401"/>
      <c r="I60" s="18"/>
      <c r="J60" s="401"/>
    </row>
  </sheetData>
  <mergeCells count="12">
    <mergeCell ref="M2:N2"/>
    <mergeCell ref="F5:H5"/>
    <mergeCell ref="I5:K5"/>
    <mergeCell ref="A30:B30"/>
    <mergeCell ref="A5:A6"/>
    <mergeCell ref="B5:B6"/>
    <mergeCell ref="C5:C6"/>
    <mergeCell ref="D5:D6"/>
    <mergeCell ref="E5:E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indexed="51"/>
  </sheetPr>
  <dimension ref="A1:O60"/>
  <sheetViews>
    <sheetView workbookViewId="0">
      <selection activeCell="F11" sqref="F11"/>
    </sheetView>
  </sheetViews>
  <sheetFormatPr defaultColWidth="9" defaultRowHeight="15.75" customHeight="1"/>
  <cols>
    <col min="1" max="1" width="5.625" style="13" customWidth="1"/>
    <col min="2" max="3" width="14.875" style="13" customWidth="1"/>
    <col min="4" max="5" width="4.375" style="13" customWidth="1"/>
    <col min="6" max="6" width="12.125" style="13" customWidth="1"/>
    <col min="7" max="7" width="7.5" style="396" customWidth="1"/>
    <col min="8" max="8" width="13.375" style="396" customWidth="1"/>
    <col min="9" max="10" width="8.625" style="396" customWidth="1"/>
    <col min="11" max="11" width="13.625" style="396" customWidth="1"/>
    <col min="12" max="12" width="9.125" style="396" customWidth="1"/>
    <col min="13" max="13" width="8.625" style="396" customWidth="1"/>
    <col min="14" max="14" width="9.875" style="13" customWidth="1"/>
    <col min="15" max="15" width="14.5" style="13" customWidth="1"/>
    <col min="16" max="16384" width="9" style="13"/>
  </cols>
  <sheetData>
    <row r="1" s="11" customFormat="1" ht="25.5" customHeight="1" spans="1:14">
      <c r="A1" s="14" t="s">
        <v>10030</v>
      </c>
      <c r="B1" s="15"/>
      <c r="C1" s="15"/>
      <c r="D1" s="15"/>
      <c r="E1" s="15"/>
      <c r="F1" s="15"/>
      <c r="G1" s="15"/>
      <c r="H1" s="15"/>
      <c r="I1" s="15"/>
      <c r="J1" s="15"/>
      <c r="K1" s="15"/>
      <c r="L1" s="15"/>
      <c r="M1" s="15"/>
      <c r="N1" s="15"/>
    </row>
    <row r="2" customHeight="1" spans="1:14">
      <c r="A2" s="16"/>
      <c r="B2" s="16"/>
      <c r="C2" s="16"/>
      <c r="D2" s="16"/>
      <c r="E2" s="16"/>
      <c r="F2" s="16"/>
      <c r="G2" s="16"/>
      <c r="H2" s="16"/>
      <c r="I2" s="48"/>
      <c r="J2" s="48"/>
      <c r="K2" s="48"/>
      <c r="L2" s="125"/>
      <c r="M2" s="125"/>
      <c r="N2" s="70" t="s">
        <v>10031</v>
      </c>
    </row>
    <row r="3" customHeight="1" spans="1:14">
      <c r="A3" s="19" t="str">
        <f>申报表封面!A8</f>
        <v>评估基准日：2022年8月31日</v>
      </c>
      <c r="B3" s="19"/>
      <c r="C3" s="19"/>
      <c r="D3" s="19"/>
      <c r="E3" s="19"/>
      <c r="F3" s="19"/>
      <c r="G3" s="19"/>
      <c r="H3" s="19"/>
      <c r="I3" s="20"/>
      <c r="J3" s="20"/>
      <c r="K3" s="20"/>
      <c r="L3" s="71"/>
      <c r="M3" s="71"/>
      <c r="N3" s="71"/>
    </row>
    <row r="4" customHeight="1" spans="1:14">
      <c r="A4" s="90" t="str">
        <f>申报表封面!C14</f>
        <v>被评估单位：湖南森华木业有限公司</v>
      </c>
      <c r="B4" s="22"/>
      <c r="C4" s="22"/>
      <c r="D4" s="22"/>
      <c r="E4" s="22"/>
      <c r="F4" s="22"/>
      <c r="G4" s="397"/>
      <c r="H4" s="397"/>
      <c r="I4" s="397"/>
      <c r="J4" s="397"/>
      <c r="K4" s="397"/>
      <c r="L4" s="402"/>
      <c r="M4" s="402"/>
      <c r="N4" s="72" t="s">
        <v>373</v>
      </c>
    </row>
    <row r="5" s="12" customFormat="1" customHeight="1" spans="1:14">
      <c r="A5" s="24" t="s">
        <v>413</v>
      </c>
      <c r="B5" s="24" t="s">
        <v>10032</v>
      </c>
      <c r="C5" s="168" t="s">
        <v>630</v>
      </c>
      <c r="D5" s="130" t="s">
        <v>631</v>
      </c>
      <c r="E5" s="333" t="s">
        <v>659</v>
      </c>
      <c r="F5" s="34" t="s">
        <v>375</v>
      </c>
      <c r="G5" s="124"/>
      <c r="H5" s="26"/>
      <c r="I5" s="26" t="s">
        <v>376</v>
      </c>
      <c r="J5" s="24"/>
      <c r="K5" s="24"/>
      <c r="L5" s="165" t="s">
        <v>576</v>
      </c>
      <c r="M5" s="73" t="s">
        <v>530</v>
      </c>
      <c r="N5" s="73" t="s">
        <v>506</v>
      </c>
    </row>
    <row r="6" s="12" customFormat="1" customHeight="1" spans="1:15">
      <c r="A6" s="24"/>
      <c r="B6" s="24"/>
      <c r="C6" s="170"/>
      <c r="D6" s="131"/>
      <c r="E6" s="410"/>
      <c r="F6" s="24" t="s">
        <v>632</v>
      </c>
      <c r="G6" s="24" t="s">
        <v>633</v>
      </c>
      <c r="H6" s="24" t="s">
        <v>634</v>
      </c>
      <c r="I6" s="26" t="s">
        <v>635</v>
      </c>
      <c r="J6" s="24" t="s">
        <v>636</v>
      </c>
      <c r="K6" s="24" t="s">
        <v>634</v>
      </c>
      <c r="L6" s="166"/>
      <c r="M6" s="140"/>
      <c r="N6" s="140"/>
      <c r="O6" s="382" t="s">
        <v>559</v>
      </c>
    </row>
    <row r="7" s="409" customFormat="1" customHeight="1" spans="1:14">
      <c r="A7" s="398"/>
      <c r="B7" s="399"/>
      <c r="C7" s="411"/>
      <c r="D7" s="400"/>
      <c r="E7" s="400"/>
      <c r="F7" s="74"/>
      <c r="G7" s="44">
        <f>IF(F7=0,0,ROUND(H7/F7,2))</f>
        <v>0</v>
      </c>
      <c r="H7" s="152"/>
      <c r="I7" s="31"/>
      <c r="J7" s="46"/>
      <c r="K7" s="44">
        <f>ROUND(I7*J7,2)</f>
        <v>0</v>
      </c>
      <c r="L7" s="128">
        <f t="shared" ref="L7:L30" si="0">K7-H7</f>
        <v>0</v>
      </c>
      <c r="M7" s="128">
        <f t="shared" ref="M7:M30" si="1">IF(H7=0,0,ROUND(L7/H7*100,2))</f>
        <v>0</v>
      </c>
      <c r="N7" s="75"/>
    </row>
    <row r="8" customHeight="1" spans="1:14">
      <c r="A8" s="28"/>
      <c r="B8" s="29"/>
      <c r="C8" s="29"/>
      <c r="D8" s="32"/>
      <c r="E8" s="32"/>
      <c r="F8" s="74"/>
      <c r="G8" s="44">
        <f t="shared" ref="G8:G29" si="2">IF(F8=0,0,ROUND(H8/F8,2))</f>
        <v>0</v>
      </c>
      <c r="H8" s="152"/>
      <c r="I8" s="31"/>
      <c r="J8" s="46"/>
      <c r="K8" s="44">
        <f t="shared" ref="K8:K29" si="3">ROUND(I8*J8,2)</f>
        <v>0</v>
      </c>
      <c r="L8" s="128">
        <f t="shared" si="0"/>
        <v>0</v>
      </c>
      <c r="M8" s="128">
        <f t="shared" si="1"/>
        <v>0</v>
      </c>
      <c r="N8" s="75"/>
    </row>
    <row r="9" customHeight="1" spans="1:14">
      <c r="A9" s="28"/>
      <c r="B9" s="29"/>
      <c r="C9" s="29"/>
      <c r="D9" s="32"/>
      <c r="E9" s="32"/>
      <c r="F9" s="74"/>
      <c r="G9" s="44">
        <f t="shared" si="2"/>
        <v>0</v>
      </c>
      <c r="H9" s="152"/>
      <c r="I9" s="31"/>
      <c r="J9" s="46"/>
      <c r="K9" s="44">
        <f t="shared" si="3"/>
        <v>0</v>
      </c>
      <c r="L9" s="128">
        <f t="shared" si="0"/>
        <v>0</v>
      </c>
      <c r="M9" s="128">
        <f t="shared" si="1"/>
        <v>0</v>
      </c>
      <c r="N9" s="75"/>
    </row>
    <row r="10" customHeight="1" spans="1:14">
      <c r="A10" s="28"/>
      <c r="B10" s="29"/>
      <c r="C10" s="29"/>
      <c r="D10" s="32"/>
      <c r="E10" s="32"/>
      <c r="F10" s="74"/>
      <c r="G10" s="44">
        <f t="shared" si="2"/>
        <v>0</v>
      </c>
      <c r="H10" s="152"/>
      <c r="I10" s="31"/>
      <c r="J10" s="46"/>
      <c r="K10" s="44">
        <f t="shared" si="3"/>
        <v>0</v>
      </c>
      <c r="L10" s="128">
        <f t="shared" si="0"/>
        <v>0</v>
      </c>
      <c r="M10" s="128">
        <f t="shared" si="1"/>
        <v>0</v>
      </c>
      <c r="N10" s="75"/>
    </row>
    <row r="11" customHeight="1" spans="1:14">
      <c r="A11" s="28"/>
      <c r="B11" s="29"/>
      <c r="C11" s="29"/>
      <c r="D11" s="32"/>
      <c r="E11" s="32"/>
      <c r="F11" s="74"/>
      <c r="G11" s="44">
        <f t="shared" si="2"/>
        <v>0</v>
      </c>
      <c r="H11" s="152"/>
      <c r="I11" s="31"/>
      <c r="J11" s="46"/>
      <c r="K11" s="44">
        <f t="shared" si="3"/>
        <v>0</v>
      </c>
      <c r="L11" s="128">
        <f t="shared" si="0"/>
        <v>0</v>
      </c>
      <c r="M11" s="128">
        <f t="shared" si="1"/>
        <v>0</v>
      </c>
      <c r="N11" s="75"/>
    </row>
    <row r="12" customHeight="1" spans="1:14">
      <c r="A12" s="28"/>
      <c r="B12" s="29"/>
      <c r="C12" s="29"/>
      <c r="D12" s="32"/>
      <c r="E12" s="32"/>
      <c r="F12" s="74"/>
      <c r="G12" s="44">
        <f t="shared" si="2"/>
        <v>0</v>
      </c>
      <c r="H12" s="152"/>
      <c r="I12" s="31"/>
      <c r="J12" s="46"/>
      <c r="K12" s="44">
        <f t="shared" si="3"/>
        <v>0</v>
      </c>
      <c r="L12" s="128">
        <f t="shared" si="0"/>
        <v>0</v>
      </c>
      <c r="M12" s="128">
        <f t="shared" si="1"/>
        <v>0</v>
      </c>
      <c r="N12" s="75"/>
    </row>
    <row r="13" customHeight="1" spans="1:14">
      <c r="A13" s="28"/>
      <c r="B13" s="29"/>
      <c r="C13" s="29"/>
      <c r="D13" s="32"/>
      <c r="E13" s="32"/>
      <c r="F13" s="74"/>
      <c r="G13" s="44">
        <f t="shared" si="2"/>
        <v>0</v>
      </c>
      <c r="H13" s="152"/>
      <c r="I13" s="31"/>
      <c r="J13" s="46"/>
      <c r="K13" s="44">
        <f t="shared" si="3"/>
        <v>0</v>
      </c>
      <c r="L13" s="128">
        <f t="shared" si="0"/>
        <v>0</v>
      </c>
      <c r="M13" s="128">
        <f t="shared" si="1"/>
        <v>0</v>
      </c>
      <c r="N13" s="75"/>
    </row>
    <row r="14" customHeight="1" spans="1:14">
      <c r="A14" s="28"/>
      <c r="B14" s="29"/>
      <c r="C14" s="29"/>
      <c r="D14" s="32"/>
      <c r="E14" s="32"/>
      <c r="F14" s="74"/>
      <c r="G14" s="44">
        <f t="shared" si="2"/>
        <v>0</v>
      </c>
      <c r="H14" s="152"/>
      <c r="I14" s="31"/>
      <c r="J14" s="46"/>
      <c r="K14" s="44">
        <f t="shared" si="3"/>
        <v>0</v>
      </c>
      <c r="L14" s="128">
        <f t="shared" si="0"/>
        <v>0</v>
      </c>
      <c r="M14" s="128">
        <f t="shared" si="1"/>
        <v>0</v>
      </c>
      <c r="N14" s="75"/>
    </row>
    <row r="15" customHeight="1" spans="1:14">
      <c r="A15" s="28"/>
      <c r="B15" s="29"/>
      <c r="C15" s="29"/>
      <c r="D15" s="32"/>
      <c r="E15" s="32"/>
      <c r="F15" s="74"/>
      <c r="G15" s="44">
        <f t="shared" si="2"/>
        <v>0</v>
      </c>
      <c r="H15" s="152"/>
      <c r="I15" s="31"/>
      <c r="J15" s="46"/>
      <c r="K15" s="44">
        <f t="shared" si="3"/>
        <v>0</v>
      </c>
      <c r="L15" s="128">
        <f t="shared" si="0"/>
        <v>0</v>
      </c>
      <c r="M15" s="128">
        <f t="shared" si="1"/>
        <v>0</v>
      </c>
      <c r="N15" s="75"/>
    </row>
    <row r="16" customHeight="1" spans="1:14">
      <c r="A16" s="28"/>
      <c r="B16" s="29"/>
      <c r="C16" s="29"/>
      <c r="D16" s="32"/>
      <c r="E16" s="32"/>
      <c r="F16" s="74"/>
      <c r="G16" s="44">
        <f t="shared" si="2"/>
        <v>0</v>
      </c>
      <c r="H16" s="152"/>
      <c r="I16" s="31"/>
      <c r="J16" s="46"/>
      <c r="K16" s="44">
        <f t="shared" si="3"/>
        <v>0</v>
      </c>
      <c r="L16" s="128">
        <f t="shared" si="0"/>
        <v>0</v>
      </c>
      <c r="M16" s="128">
        <f t="shared" si="1"/>
        <v>0</v>
      </c>
      <c r="N16" s="75"/>
    </row>
    <row r="17" customHeight="1" spans="1:14">
      <c r="A17" s="28"/>
      <c r="B17" s="29"/>
      <c r="C17" s="29"/>
      <c r="D17" s="32"/>
      <c r="E17" s="32"/>
      <c r="F17" s="74"/>
      <c r="G17" s="44">
        <f t="shared" si="2"/>
        <v>0</v>
      </c>
      <c r="H17" s="152"/>
      <c r="I17" s="31"/>
      <c r="J17" s="46"/>
      <c r="K17" s="44">
        <f t="shared" si="3"/>
        <v>0</v>
      </c>
      <c r="L17" s="128">
        <f t="shared" si="0"/>
        <v>0</v>
      </c>
      <c r="M17" s="128">
        <f t="shared" si="1"/>
        <v>0</v>
      </c>
      <c r="N17" s="75"/>
    </row>
    <row r="18" customHeight="1" spans="1:14">
      <c r="A18" s="28"/>
      <c r="B18" s="29"/>
      <c r="C18" s="29"/>
      <c r="D18" s="32"/>
      <c r="E18" s="32"/>
      <c r="F18" s="74"/>
      <c r="G18" s="44">
        <f t="shared" si="2"/>
        <v>0</v>
      </c>
      <c r="H18" s="152"/>
      <c r="I18" s="31"/>
      <c r="J18" s="46"/>
      <c r="K18" s="44">
        <f t="shared" si="3"/>
        <v>0</v>
      </c>
      <c r="L18" s="128">
        <f t="shared" si="0"/>
        <v>0</v>
      </c>
      <c r="M18" s="128">
        <f t="shared" si="1"/>
        <v>0</v>
      </c>
      <c r="N18" s="75"/>
    </row>
    <row r="19" customHeight="1" spans="1:14">
      <c r="A19" s="28"/>
      <c r="B19" s="29"/>
      <c r="C19" s="29"/>
      <c r="D19" s="32"/>
      <c r="E19" s="32"/>
      <c r="F19" s="74"/>
      <c r="G19" s="44">
        <f t="shared" si="2"/>
        <v>0</v>
      </c>
      <c r="H19" s="152"/>
      <c r="I19" s="31"/>
      <c r="J19" s="46"/>
      <c r="K19" s="44">
        <f t="shared" si="3"/>
        <v>0</v>
      </c>
      <c r="L19" s="128">
        <f t="shared" si="0"/>
        <v>0</v>
      </c>
      <c r="M19" s="128">
        <f t="shared" si="1"/>
        <v>0</v>
      </c>
      <c r="N19" s="75"/>
    </row>
    <row r="20" customHeight="1" spans="1:14">
      <c r="A20" s="28"/>
      <c r="B20" s="29"/>
      <c r="C20" s="29"/>
      <c r="D20" s="32"/>
      <c r="E20" s="32"/>
      <c r="F20" s="74"/>
      <c r="G20" s="44">
        <f t="shared" si="2"/>
        <v>0</v>
      </c>
      <c r="H20" s="152"/>
      <c r="I20" s="31"/>
      <c r="J20" s="46"/>
      <c r="K20" s="44">
        <f t="shared" si="3"/>
        <v>0</v>
      </c>
      <c r="L20" s="128">
        <f t="shared" si="0"/>
        <v>0</v>
      </c>
      <c r="M20" s="128">
        <f t="shared" si="1"/>
        <v>0</v>
      </c>
      <c r="N20" s="75"/>
    </row>
    <row r="21" customHeight="1" spans="1:14">
      <c r="A21" s="28"/>
      <c r="B21" s="29"/>
      <c r="C21" s="29"/>
      <c r="D21" s="32"/>
      <c r="E21" s="32"/>
      <c r="F21" s="74"/>
      <c r="G21" s="44">
        <f t="shared" si="2"/>
        <v>0</v>
      </c>
      <c r="H21" s="152"/>
      <c r="I21" s="31"/>
      <c r="J21" s="46"/>
      <c r="K21" s="44">
        <f t="shared" si="3"/>
        <v>0</v>
      </c>
      <c r="L21" s="128">
        <f t="shared" si="0"/>
        <v>0</v>
      </c>
      <c r="M21" s="128">
        <f t="shared" si="1"/>
        <v>0</v>
      </c>
      <c r="N21" s="75"/>
    </row>
    <row r="22" customHeight="1" spans="1:14">
      <c r="A22" s="28"/>
      <c r="B22" s="29"/>
      <c r="C22" s="29"/>
      <c r="D22" s="32"/>
      <c r="E22" s="32"/>
      <c r="F22" s="74"/>
      <c r="G22" s="44">
        <f t="shared" si="2"/>
        <v>0</v>
      </c>
      <c r="H22" s="152"/>
      <c r="I22" s="31"/>
      <c r="J22" s="46"/>
      <c r="K22" s="44">
        <f t="shared" si="3"/>
        <v>0</v>
      </c>
      <c r="L22" s="128">
        <f t="shared" si="0"/>
        <v>0</v>
      </c>
      <c r="M22" s="128">
        <f t="shared" si="1"/>
        <v>0</v>
      </c>
      <c r="N22" s="75"/>
    </row>
    <row r="23" customHeight="1" spans="1:14">
      <c r="A23" s="28"/>
      <c r="B23" s="29"/>
      <c r="C23" s="29"/>
      <c r="D23" s="32"/>
      <c r="E23" s="32"/>
      <c r="F23" s="74"/>
      <c r="G23" s="44">
        <f t="shared" si="2"/>
        <v>0</v>
      </c>
      <c r="H23" s="152"/>
      <c r="I23" s="31"/>
      <c r="J23" s="46"/>
      <c r="K23" s="44">
        <f t="shared" si="3"/>
        <v>0</v>
      </c>
      <c r="L23" s="128">
        <f t="shared" si="0"/>
        <v>0</v>
      </c>
      <c r="M23" s="128">
        <f t="shared" si="1"/>
        <v>0</v>
      </c>
      <c r="N23" s="75"/>
    </row>
    <row r="24" customHeight="1" spans="1:14">
      <c r="A24" s="28"/>
      <c r="B24" s="29"/>
      <c r="C24" s="29"/>
      <c r="D24" s="32"/>
      <c r="E24" s="32"/>
      <c r="F24" s="74"/>
      <c r="G24" s="44">
        <f t="shared" si="2"/>
        <v>0</v>
      </c>
      <c r="H24" s="152"/>
      <c r="I24" s="31"/>
      <c r="J24" s="46"/>
      <c r="K24" s="44">
        <f t="shared" si="3"/>
        <v>0</v>
      </c>
      <c r="L24" s="128">
        <f t="shared" si="0"/>
        <v>0</v>
      </c>
      <c r="M24" s="128">
        <f t="shared" si="1"/>
        <v>0</v>
      </c>
      <c r="N24" s="75"/>
    </row>
    <row r="25" customHeight="1" spans="1:14">
      <c r="A25" s="28"/>
      <c r="B25" s="29"/>
      <c r="C25" s="29"/>
      <c r="D25" s="32"/>
      <c r="E25" s="32"/>
      <c r="F25" s="74"/>
      <c r="G25" s="44">
        <f t="shared" si="2"/>
        <v>0</v>
      </c>
      <c r="H25" s="152"/>
      <c r="I25" s="31"/>
      <c r="J25" s="46"/>
      <c r="K25" s="44">
        <f t="shared" si="3"/>
        <v>0</v>
      </c>
      <c r="L25" s="128">
        <f t="shared" si="0"/>
        <v>0</v>
      </c>
      <c r="M25" s="128">
        <f t="shared" si="1"/>
        <v>0</v>
      </c>
      <c r="N25" s="75"/>
    </row>
    <row r="26" customHeight="1" spans="1:14">
      <c r="A26" s="28"/>
      <c r="B26" s="29"/>
      <c r="C26" s="29"/>
      <c r="D26" s="32"/>
      <c r="E26" s="32"/>
      <c r="F26" s="74"/>
      <c r="G26" s="44">
        <f t="shared" si="2"/>
        <v>0</v>
      </c>
      <c r="H26" s="152"/>
      <c r="I26" s="31"/>
      <c r="J26" s="46"/>
      <c r="K26" s="44">
        <f t="shared" si="3"/>
        <v>0</v>
      </c>
      <c r="L26" s="128">
        <f t="shared" si="0"/>
        <v>0</v>
      </c>
      <c r="M26" s="128">
        <f t="shared" si="1"/>
        <v>0</v>
      </c>
      <c r="N26" s="75"/>
    </row>
    <row r="27" customHeight="1" spans="1:14">
      <c r="A27" s="28"/>
      <c r="B27" s="29"/>
      <c r="C27" s="29"/>
      <c r="D27" s="32"/>
      <c r="E27" s="32"/>
      <c r="F27" s="74"/>
      <c r="G27" s="44">
        <f t="shared" si="2"/>
        <v>0</v>
      </c>
      <c r="H27" s="152"/>
      <c r="I27" s="31"/>
      <c r="J27" s="46"/>
      <c r="K27" s="44">
        <f t="shared" si="3"/>
        <v>0</v>
      </c>
      <c r="L27" s="128">
        <f t="shared" si="0"/>
        <v>0</v>
      </c>
      <c r="M27" s="128">
        <f t="shared" si="1"/>
        <v>0</v>
      </c>
      <c r="N27" s="75"/>
    </row>
    <row r="28" customHeight="1" spans="1:14">
      <c r="A28" s="28"/>
      <c r="B28" s="29"/>
      <c r="C28" s="29"/>
      <c r="D28" s="32"/>
      <c r="E28" s="32"/>
      <c r="F28" s="74"/>
      <c r="G28" s="44">
        <f t="shared" si="2"/>
        <v>0</v>
      </c>
      <c r="H28" s="152"/>
      <c r="I28" s="31"/>
      <c r="J28" s="46"/>
      <c r="K28" s="44">
        <f t="shared" si="3"/>
        <v>0</v>
      </c>
      <c r="L28" s="128">
        <f t="shared" si="0"/>
        <v>0</v>
      </c>
      <c r="M28" s="128">
        <f t="shared" si="1"/>
        <v>0</v>
      </c>
      <c r="N28" s="75"/>
    </row>
    <row r="29" customHeight="1" spans="1:14">
      <c r="A29" s="28"/>
      <c r="B29" s="33" t="s">
        <v>497</v>
      </c>
      <c r="C29" s="33"/>
      <c r="D29" s="32"/>
      <c r="E29" s="32"/>
      <c r="F29" s="74"/>
      <c r="G29" s="44">
        <f t="shared" si="2"/>
        <v>0</v>
      </c>
      <c r="H29" s="152"/>
      <c r="I29" s="31"/>
      <c r="J29" s="46"/>
      <c r="K29" s="44">
        <f t="shared" si="3"/>
        <v>0</v>
      </c>
      <c r="L29" s="128">
        <f t="shared" si="0"/>
        <v>0</v>
      </c>
      <c r="M29" s="128">
        <f t="shared" si="1"/>
        <v>0</v>
      </c>
      <c r="N29" s="75"/>
    </row>
    <row r="30" customHeight="1" spans="1:14">
      <c r="A30" s="34" t="s">
        <v>560</v>
      </c>
      <c r="B30" s="26"/>
      <c r="C30" s="26"/>
      <c r="D30" s="37"/>
      <c r="E30" s="37"/>
      <c r="F30" s="163"/>
      <c r="G30" s="44"/>
      <c r="H30" s="44">
        <f>SUM(H7:H29)</f>
        <v>0</v>
      </c>
      <c r="I30" s="36"/>
      <c r="J30" s="44"/>
      <c r="K30" s="44">
        <f>SUM(K7:K29)</f>
        <v>0</v>
      </c>
      <c r="L30" s="412">
        <f t="shared" si="0"/>
        <v>0</v>
      </c>
      <c r="M30" s="128">
        <f t="shared" si="1"/>
        <v>0</v>
      </c>
      <c r="N30" s="76"/>
    </row>
    <row r="31" customHeight="1" spans="1:14">
      <c r="A31" s="38" t="str">
        <f>申报表封面!C18</f>
        <v>被评估单位填表人：郭艳</v>
      </c>
      <c r="B31" s="38"/>
      <c r="C31" s="38"/>
      <c r="D31" s="38"/>
      <c r="E31" s="38"/>
      <c r="F31" s="38"/>
      <c r="G31" s="38"/>
      <c r="H31" s="385"/>
      <c r="I31" s="164"/>
      <c r="J31" s="39" t="str">
        <f>CONCATENATE(索引!$D$6,"：",索引!$D30,"    ",索引!$E30)</f>
        <v>评估人员：    </v>
      </c>
      <c r="K31" s="164"/>
      <c r="L31" s="121"/>
      <c r="M31" s="121"/>
      <c r="N31" s="121"/>
    </row>
    <row r="32" customHeight="1" spans="1:14">
      <c r="A32" s="164" t="str">
        <f>申报表封面!C20</f>
        <v>填表日期：2022年9月6日</v>
      </c>
      <c r="B32" s="164"/>
      <c r="C32" s="164"/>
      <c r="D32" s="164"/>
      <c r="E32" s="164"/>
      <c r="F32" s="164"/>
      <c r="G32" s="385"/>
      <c r="H32" s="385"/>
      <c r="I32" s="385"/>
      <c r="J32" s="385"/>
      <c r="K32" s="164"/>
      <c r="L32" s="167"/>
      <c r="M32" s="167"/>
      <c r="N32" s="167"/>
    </row>
    <row r="33" customHeight="1" spans="1:11">
      <c r="A33" s="18"/>
      <c r="B33" s="18"/>
      <c r="C33" s="18"/>
      <c r="D33" s="18"/>
      <c r="E33" s="18"/>
      <c r="F33" s="18"/>
      <c r="G33" s="401"/>
      <c r="H33" s="401"/>
      <c r="I33" s="401"/>
      <c r="J33" s="401"/>
      <c r="K33" s="401"/>
    </row>
    <row r="34" customHeight="1" spans="1:11">
      <c r="A34" s="18"/>
      <c r="B34" s="18"/>
      <c r="C34" s="18"/>
      <c r="D34" s="18"/>
      <c r="E34" s="18"/>
      <c r="F34" s="18"/>
      <c r="G34" s="401"/>
      <c r="H34" s="401"/>
      <c r="I34" s="401"/>
      <c r="J34" s="401"/>
      <c r="K34" s="401"/>
    </row>
    <row r="35" customHeight="1" spans="1:11">
      <c r="A35" s="18"/>
      <c r="B35" s="18"/>
      <c r="C35" s="18"/>
      <c r="D35" s="18"/>
      <c r="E35" s="18"/>
      <c r="F35" s="18"/>
      <c r="G35" s="401"/>
      <c r="H35" s="401"/>
      <c r="I35" s="401"/>
      <c r="J35" s="401"/>
      <c r="K35" s="401"/>
    </row>
    <row r="36" customHeight="1" spans="1:11">
      <c r="A36" s="18"/>
      <c r="B36" s="18"/>
      <c r="C36" s="18"/>
      <c r="D36" s="18"/>
      <c r="E36" s="18"/>
      <c r="F36" s="18"/>
      <c r="G36" s="401"/>
      <c r="H36" s="401"/>
      <c r="I36" s="401"/>
      <c r="J36" s="401"/>
      <c r="K36" s="401"/>
    </row>
    <row r="37" customHeight="1" spans="1:11">
      <c r="A37" s="18"/>
      <c r="B37" s="18"/>
      <c r="C37" s="18"/>
      <c r="D37" s="18"/>
      <c r="E37" s="18"/>
      <c r="F37" s="18"/>
      <c r="G37" s="401"/>
      <c r="H37" s="401"/>
      <c r="I37" s="401"/>
      <c r="J37" s="401"/>
      <c r="K37" s="401"/>
    </row>
    <row r="38" customHeight="1" spans="1:11">
      <c r="A38" s="18"/>
      <c r="B38" s="18"/>
      <c r="C38" s="18"/>
      <c r="D38" s="18"/>
      <c r="E38" s="18"/>
      <c r="F38" s="18"/>
      <c r="G38" s="401"/>
      <c r="H38" s="401"/>
      <c r="I38" s="401"/>
      <c r="J38" s="401"/>
      <c r="K38" s="401"/>
    </row>
    <row r="39" customHeight="1" spans="1:11">
      <c r="A39" s="18"/>
      <c r="B39" s="18"/>
      <c r="C39" s="18"/>
      <c r="D39" s="18"/>
      <c r="E39" s="18"/>
      <c r="F39" s="18"/>
      <c r="G39" s="401"/>
      <c r="H39" s="401"/>
      <c r="I39" s="401"/>
      <c r="J39" s="401"/>
      <c r="K39" s="401"/>
    </row>
    <row r="40" customHeight="1" spans="1:11">
      <c r="A40" s="18"/>
      <c r="B40" s="18"/>
      <c r="C40" s="18"/>
      <c r="D40" s="18"/>
      <c r="E40" s="18"/>
      <c r="F40" s="18"/>
      <c r="G40" s="401"/>
      <c r="H40" s="401"/>
      <c r="I40" s="401"/>
      <c r="J40" s="401"/>
      <c r="K40" s="401"/>
    </row>
    <row r="41" customHeight="1" spans="1:11">
      <c r="A41" s="18"/>
      <c r="B41" s="18"/>
      <c r="C41" s="18"/>
      <c r="D41" s="18"/>
      <c r="E41" s="18"/>
      <c r="F41" s="18"/>
      <c r="G41" s="401"/>
      <c r="H41" s="401"/>
      <c r="I41" s="401"/>
      <c r="J41" s="401"/>
      <c r="K41" s="401"/>
    </row>
    <row r="42" customHeight="1" spans="1:11">
      <c r="A42" s="18"/>
      <c r="B42" s="18"/>
      <c r="C42" s="18"/>
      <c r="D42" s="18"/>
      <c r="E42" s="18"/>
      <c r="F42" s="18"/>
      <c r="G42" s="401"/>
      <c r="H42" s="401"/>
      <c r="I42" s="401"/>
      <c r="J42" s="401"/>
      <c r="K42" s="401"/>
    </row>
    <row r="43" customHeight="1" spans="1:11">
      <c r="A43" s="18"/>
      <c r="B43" s="18"/>
      <c r="C43" s="18"/>
      <c r="D43" s="18"/>
      <c r="E43" s="18"/>
      <c r="F43" s="18"/>
      <c r="G43" s="401"/>
      <c r="H43" s="401"/>
      <c r="I43" s="401"/>
      <c r="J43" s="401"/>
      <c r="K43" s="401"/>
    </row>
    <row r="44" customHeight="1" spans="1:11">
      <c r="A44" s="18"/>
      <c r="B44" s="18"/>
      <c r="C44" s="18"/>
      <c r="D44" s="18"/>
      <c r="E44" s="18"/>
      <c r="F44" s="18"/>
      <c r="G44" s="401"/>
      <c r="H44" s="401"/>
      <c r="I44" s="401"/>
      <c r="J44" s="401"/>
      <c r="K44" s="401"/>
    </row>
    <row r="45" customHeight="1" spans="1:11">
      <c r="A45" s="18"/>
      <c r="B45" s="18"/>
      <c r="C45" s="18"/>
      <c r="D45" s="18"/>
      <c r="E45" s="18"/>
      <c r="F45" s="18"/>
      <c r="G45" s="401"/>
      <c r="H45" s="401"/>
      <c r="I45" s="401"/>
      <c r="J45" s="401"/>
      <c r="K45" s="401"/>
    </row>
    <row r="46" customHeight="1" spans="1:11">
      <c r="A46" s="18"/>
      <c r="B46" s="18"/>
      <c r="C46" s="18"/>
      <c r="D46" s="18"/>
      <c r="E46" s="18"/>
      <c r="F46" s="18"/>
      <c r="G46" s="401"/>
      <c r="H46" s="401"/>
      <c r="I46" s="401"/>
      <c r="J46" s="401"/>
      <c r="K46" s="401"/>
    </row>
    <row r="47" customHeight="1" spans="1:11">
      <c r="A47" s="18"/>
      <c r="B47" s="18"/>
      <c r="C47" s="18"/>
      <c r="D47" s="18"/>
      <c r="E47" s="18"/>
      <c r="F47" s="18"/>
      <c r="G47" s="401"/>
      <c r="H47" s="401"/>
      <c r="I47" s="401"/>
      <c r="J47" s="401"/>
      <c r="K47" s="401"/>
    </row>
    <row r="48" customHeight="1" spans="1:11">
      <c r="A48" s="18"/>
      <c r="B48" s="18"/>
      <c r="C48" s="18"/>
      <c r="D48" s="18"/>
      <c r="E48" s="18"/>
      <c r="F48" s="18"/>
      <c r="G48" s="401"/>
      <c r="H48" s="401"/>
      <c r="I48" s="401"/>
      <c r="J48" s="401"/>
      <c r="K48" s="401"/>
    </row>
    <row r="49" customHeight="1" spans="1:11">
      <c r="A49" s="18"/>
      <c r="B49" s="18"/>
      <c r="C49" s="18"/>
      <c r="D49" s="18"/>
      <c r="E49" s="18"/>
      <c r="F49" s="18"/>
      <c r="G49" s="401"/>
      <c r="H49" s="401"/>
      <c r="I49" s="401"/>
      <c r="J49" s="401"/>
      <c r="K49" s="401"/>
    </row>
    <row r="50" customHeight="1" spans="1:11">
      <c r="A50" s="18"/>
      <c r="B50" s="18"/>
      <c r="C50" s="18"/>
      <c r="D50" s="18"/>
      <c r="E50" s="18"/>
      <c r="F50" s="18"/>
      <c r="G50" s="401"/>
      <c r="H50" s="401"/>
      <c r="I50" s="401"/>
      <c r="J50" s="401"/>
      <c r="K50" s="401"/>
    </row>
    <row r="51" customHeight="1" spans="1:11">
      <c r="A51" s="18"/>
      <c r="B51" s="18"/>
      <c r="C51" s="18"/>
      <c r="D51" s="18"/>
      <c r="E51" s="18"/>
      <c r="F51" s="18"/>
      <c r="G51" s="401"/>
      <c r="H51" s="401"/>
      <c r="I51" s="401"/>
      <c r="J51" s="401"/>
      <c r="K51" s="401"/>
    </row>
    <row r="52" customHeight="1" spans="1:11">
      <c r="A52" s="18"/>
      <c r="B52" s="18"/>
      <c r="C52" s="18"/>
      <c r="D52" s="18"/>
      <c r="E52" s="18"/>
      <c r="F52" s="18"/>
      <c r="G52" s="401"/>
      <c r="H52" s="401"/>
      <c r="I52" s="401"/>
      <c r="J52" s="401"/>
      <c r="K52" s="401"/>
    </row>
    <row r="53" customHeight="1" spans="1:11">
      <c r="A53" s="18"/>
      <c r="B53" s="18"/>
      <c r="C53" s="18"/>
      <c r="D53" s="18"/>
      <c r="E53" s="18"/>
      <c r="F53" s="18"/>
      <c r="G53" s="401"/>
      <c r="H53" s="401"/>
      <c r="I53" s="401"/>
      <c r="J53" s="401"/>
      <c r="K53" s="401"/>
    </row>
    <row r="54" customHeight="1" spans="1:11">
      <c r="A54" s="18"/>
      <c r="B54" s="18"/>
      <c r="C54" s="18"/>
      <c r="D54" s="18"/>
      <c r="E54" s="18"/>
      <c r="F54" s="18"/>
      <c r="G54" s="401"/>
      <c r="H54" s="401"/>
      <c r="I54" s="401"/>
      <c r="J54" s="401"/>
      <c r="K54" s="401"/>
    </row>
    <row r="55" customHeight="1" spans="1:11">
      <c r="A55" s="18"/>
      <c r="B55" s="18"/>
      <c r="C55" s="18"/>
      <c r="D55" s="18"/>
      <c r="E55" s="18"/>
      <c r="F55" s="18"/>
      <c r="G55" s="401"/>
      <c r="H55" s="401"/>
      <c r="I55" s="401"/>
      <c r="J55" s="401"/>
      <c r="K55" s="401"/>
    </row>
    <row r="56" customHeight="1" spans="1:11">
      <c r="A56" s="18"/>
      <c r="B56" s="18"/>
      <c r="C56" s="18"/>
      <c r="D56" s="18"/>
      <c r="E56" s="18"/>
      <c r="F56" s="18"/>
      <c r="G56" s="401"/>
      <c r="H56" s="401"/>
      <c r="I56" s="401"/>
      <c r="J56" s="401"/>
      <c r="K56" s="401"/>
    </row>
    <row r="57" customHeight="1" spans="1:11">
      <c r="A57" s="18"/>
      <c r="B57" s="18"/>
      <c r="C57" s="18"/>
      <c r="D57" s="18"/>
      <c r="E57" s="18"/>
      <c r="F57" s="18"/>
      <c r="G57" s="401"/>
      <c r="H57" s="401"/>
      <c r="I57" s="401"/>
      <c r="J57" s="401"/>
      <c r="K57" s="401"/>
    </row>
    <row r="58" customHeight="1" spans="1:11">
      <c r="A58" s="18"/>
      <c r="B58" s="18"/>
      <c r="C58" s="18"/>
      <c r="D58" s="18"/>
      <c r="E58" s="18"/>
      <c r="F58" s="18"/>
      <c r="G58" s="401"/>
      <c r="H58" s="401"/>
      <c r="I58" s="401"/>
      <c r="J58" s="401"/>
      <c r="K58" s="401"/>
    </row>
    <row r="59" customHeight="1" spans="1:11">
      <c r="A59" s="18"/>
      <c r="B59" s="18"/>
      <c r="C59" s="18"/>
      <c r="D59" s="18"/>
      <c r="E59" s="18"/>
      <c r="F59" s="18"/>
      <c r="G59" s="401"/>
      <c r="H59" s="401"/>
      <c r="I59" s="401"/>
      <c r="J59" s="401"/>
      <c r="K59" s="401"/>
    </row>
    <row r="60" customHeight="1" spans="1:11">
      <c r="A60" s="18"/>
      <c r="B60" s="18"/>
      <c r="C60" s="18"/>
      <c r="D60" s="18"/>
      <c r="E60" s="18"/>
      <c r="F60" s="18"/>
      <c r="G60" s="401"/>
      <c r="H60" s="401"/>
      <c r="I60" s="401"/>
      <c r="J60" s="401"/>
      <c r="K60" s="401"/>
    </row>
  </sheetData>
  <mergeCells count="11">
    <mergeCell ref="F5:H5"/>
    <mergeCell ref="I5:K5"/>
    <mergeCell ref="A30:B30"/>
    <mergeCell ref="A5:A6"/>
    <mergeCell ref="B5:B6"/>
    <mergeCell ref="C5:C6"/>
    <mergeCell ref="D5:D6"/>
    <mergeCell ref="E5:E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1"/>
  </sheetPr>
  <dimension ref="A1:O60"/>
  <sheetViews>
    <sheetView workbookViewId="0">
      <selection activeCell="F11" sqref="F11"/>
    </sheetView>
  </sheetViews>
  <sheetFormatPr defaultColWidth="9" defaultRowHeight="15.75" customHeight="1"/>
  <cols>
    <col min="1" max="1" width="4.625" style="13" customWidth="1"/>
    <col min="2" max="3" width="13.625" style="13" customWidth="1"/>
    <col min="4" max="4" width="15.125" style="13" customWidth="1"/>
    <col min="5" max="5" width="5.125" style="13" customWidth="1"/>
    <col min="6" max="6" width="10.125" style="396" customWidth="1"/>
    <col min="7" max="7" width="6.875" style="396" customWidth="1"/>
    <col min="8" max="8" width="13.125" style="396" customWidth="1"/>
    <col min="9" max="10" width="8.5" style="396" customWidth="1"/>
    <col min="11" max="11" width="12.125" style="396" customWidth="1"/>
    <col min="12" max="12" width="8.375" style="396" customWidth="1"/>
    <col min="13" max="13" width="7.625" style="396" customWidth="1"/>
    <col min="14" max="14" width="7.875" style="13" customWidth="1"/>
    <col min="15" max="15" width="13.375" style="13" customWidth="1"/>
    <col min="16" max="16384" width="9" style="13"/>
  </cols>
  <sheetData>
    <row r="1" s="11" customFormat="1" ht="25.5" customHeight="1" spans="1:14">
      <c r="A1" s="14" t="s">
        <v>10033</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70" t="s">
        <v>10034</v>
      </c>
      <c r="N2" s="95"/>
    </row>
    <row r="3" customHeight="1" spans="1:14">
      <c r="A3" s="19" t="str">
        <f>申报表封面!A8</f>
        <v>评估基准日：2022年8月31日</v>
      </c>
      <c r="B3" s="19"/>
      <c r="C3" s="19"/>
      <c r="D3" s="19"/>
      <c r="E3" s="19"/>
      <c r="F3" s="19"/>
      <c r="G3" s="19"/>
      <c r="H3" s="20"/>
      <c r="I3" s="20"/>
      <c r="J3" s="20"/>
      <c r="K3" s="71"/>
      <c r="L3" s="71"/>
      <c r="M3" s="71"/>
      <c r="N3" s="71"/>
    </row>
    <row r="4" customHeight="1" spans="1:14">
      <c r="A4" s="90" t="str">
        <f>申报表封面!C14</f>
        <v>被评估单位：湖南森华木业有限公司</v>
      </c>
      <c r="B4" s="22"/>
      <c r="C4" s="22"/>
      <c r="D4" s="22"/>
      <c r="E4" s="22"/>
      <c r="F4" s="397"/>
      <c r="G4" s="397"/>
      <c r="H4" s="397"/>
      <c r="I4" s="397"/>
      <c r="J4" s="397"/>
      <c r="K4" s="402"/>
      <c r="L4" s="402"/>
      <c r="M4" s="402"/>
      <c r="N4" s="72" t="s">
        <v>373</v>
      </c>
    </row>
    <row r="5" s="12" customFormat="1" customHeight="1" spans="1:14">
      <c r="A5" s="24" t="s">
        <v>413</v>
      </c>
      <c r="B5" s="24" t="s">
        <v>10035</v>
      </c>
      <c r="C5" s="168" t="s">
        <v>630</v>
      </c>
      <c r="D5" s="24" t="s">
        <v>10036</v>
      </c>
      <c r="E5" s="130" t="s">
        <v>631</v>
      </c>
      <c r="F5" s="24" t="s">
        <v>375</v>
      </c>
      <c r="G5" s="24"/>
      <c r="H5" s="24"/>
      <c r="I5" s="403" t="s">
        <v>376</v>
      </c>
      <c r="J5" s="404"/>
      <c r="K5" s="405"/>
      <c r="L5" s="406" t="s">
        <v>576</v>
      </c>
      <c r="M5" s="407" t="s">
        <v>530</v>
      </c>
      <c r="N5" s="73" t="s">
        <v>506</v>
      </c>
    </row>
    <row r="6" s="12" customFormat="1" customHeight="1" spans="1:15">
      <c r="A6" s="24"/>
      <c r="B6" s="24"/>
      <c r="C6" s="170"/>
      <c r="D6" s="24"/>
      <c r="E6" s="131"/>
      <c r="F6" s="24" t="s">
        <v>632</v>
      </c>
      <c r="G6" s="24" t="s">
        <v>633</v>
      </c>
      <c r="H6" s="24" t="s">
        <v>634</v>
      </c>
      <c r="I6" s="403" t="s">
        <v>635</v>
      </c>
      <c r="J6" s="404" t="s">
        <v>636</v>
      </c>
      <c r="K6" s="407" t="s">
        <v>664</v>
      </c>
      <c r="L6" s="408"/>
      <c r="M6" s="405"/>
      <c r="N6" s="140"/>
      <c r="O6" s="382" t="s">
        <v>559</v>
      </c>
    </row>
    <row r="7" customHeight="1" spans="1:14">
      <c r="A7" s="398"/>
      <c r="B7" s="399"/>
      <c r="C7" s="399"/>
      <c r="D7" s="28"/>
      <c r="E7" s="400"/>
      <c r="F7" s="152"/>
      <c r="G7" s="44">
        <f>IF(F7=0,0,ROUND(H7/F7,2))</f>
        <v>0</v>
      </c>
      <c r="H7" s="152"/>
      <c r="I7" s="31"/>
      <c r="J7" s="46"/>
      <c r="K7" s="128">
        <f>ROUND(I7*J7,2)</f>
        <v>0</v>
      </c>
      <c r="L7" s="128">
        <f t="shared" ref="L7:L30" si="0">K7-H7</f>
        <v>0</v>
      </c>
      <c r="M7" s="128">
        <f t="shared" ref="M7:M30" si="1">IF(H7=0,0,ROUND(L7/H7*100,2))</f>
        <v>0</v>
      </c>
      <c r="N7" s="75"/>
    </row>
    <row r="8" customHeight="1" spans="1:14">
      <c r="A8" s="28"/>
      <c r="B8" s="29"/>
      <c r="C8" s="29"/>
      <c r="D8" s="28"/>
      <c r="E8" s="32"/>
      <c r="F8" s="152"/>
      <c r="G8" s="44">
        <f t="shared" ref="G8:G29" si="2">IF(F8=0,0,ROUND(H8/F8,2))</f>
        <v>0</v>
      </c>
      <c r="H8" s="152"/>
      <c r="I8" s="31"/>
      <c r="J8" s="46"/>
      <c r="K8" s="128">
        <f t="shared" ref="K8:K29" si="3">ROUND(I8*J8,2)</f>
        <v>0</v>
      </c>
      <c r="L8" s="128">
        <f t="shared" si="0"/>
        <v>0</v>
      </c>
      <c r="M8" s="128">
        <f t="shared" si="1"/>
        <v>0</v>
      </c>
      <c r="N8" s="75"/>
    </row>
    <row r="9" customHeight="1" spans="1:14">
      <c r="A9" s="28"/>
      <c r="B9" s="29"/>
      <c r="C9" s="29"/>
      <c r="D9" s="28"/>
      <c r="E9" s="32"/>
      <c r="F9" s="152"/>
      <c r="G9" s="44">
        <f t="shared" si="2"/>
        <v>0</v>
      </c>
      <c r="H9" s="152"/>
      <c r="I9" s="31"/>
      <c r="J9" s="46"/>
      <c r="K9" s="128">
        <f t="shared" si="3"/>
        <v>0</v>
      </c>
      <c r="L9" s="128">
        <f t="shared" si="0"/>
        <v>0</v>
      </c>
      <c r="M9" s="128">
        <f t="shared" si="1"/>
        <v>0</v>
      </c>
      <c r="N9" s="75"/>
    </row>
    <row r="10" customHeight="1" spans="1:14">
      <c r="A10" s="28"/>
      <c r="B10" s="29"/>
      <c r="C10" s="29"/>
      <c r="D10" s="28"/>
      <c r="E10" s="32"/>
      <c r="F10" s="152"/>
      <c r="G10" s="44">
        <f t="shared" si="2"/>
        <v>0</v>
      </c>
      <c r="H10" s="152"/>
      <c r="I10" s="31"/>
      <c r="J10" s="46"/>
      <c r="K10" s="128">
        <f t="shared" si="3"/>
        <v>0</v>
      </c>
      <c r="L10" s="128">
        <f t="shared" si="0"/>
        <v>0</v>
      </c>
      <c r="M10" s="128">
        <f t="shared" si="1"/>
        <v>0</v>
      </c>
      <c r="N10" s="75"/>
    </row>
    <row r="11" customHeight="1" spans="1:14">
      <c r="A11" s="28"/>
      <c r="B11" s="29"/>
      <c r="C11" s="29"/>
      <c r="D11" s="28"/>
      <c r="E11" s="32"/>
      <c r="F11" s="152"/>
      <c r="G11" s="44">
        <f t="shared" si="2"/>
        <v>0</v>
      </c>
      <c r="H11" s="152"/>
      <c r="I11" s="31"/>
      <c r="J11" s="46"/>
      <c r="K11" s="128">
        <f t="shared" si="3"/>
        <v>0</v>
      </c>
      <c r="L11" s="128">
        <f t="shared" si="0"/>
        <v>0</v>
      </c>
      <c r="M11" s="128">
        <f t="shared" si="1"/>
        <v>0</v>
      </c>
      <c r="N11" s="75"/>
    </row>
    <row r="12" customHeight="1" spans="1:14">
      <c r="A12" s="28"/>
      <c r="B12" s="29"/>
      <c r="C12" s="29"/>
      <c r="D12" s="28"/>
      <c r="E12" s="32"/>
      <c r="F12" s="152"/>
      <c r="G12" s="44">
        <f t="shared" si="2"/>
        <v>0</v>
      </c>
      <c r="H12" s="152"/>
      <c r="I12" s="31"/>
      <c r="J12" s="46"/>
      <c r="K12" s="128">
        <f t="shared" si="3"/>
        <v>0</v>
      </c>
      <c r="L12" s="128">
        <f t="shared" si="0"/>
        <v>0</v>
      </c>
      <c r="M12" s="128">
        <f t="shared" si="1"/>
        <v>0</v>
      </c>
      <c r="N12" s="75"/>
    </row>
    <row r="13" customHeight="1" spans="1:14">
      <c r="A13" s="28"/>
      <c r="B13" s="29"/>
      <c r="C13" s="29"/>
      <c r="D13" s="28"/>
      <c r="E13" s="32"/>
      <c r="F13" s="152"/>
      <c r="G13" s="44">
        <f t="shared" si="2"/>
        <v>0</v>
      </c>
      <c r="H13" s="152"/>
      <c r="I13" s="31"/>
      <c r="J13" s="46"/>
      <c r="K13" s="128">
        <f t="shared" si="3"/>
        <v>0</v>
      </c>
      <c r="L13" s="128">
        <f t="shared" si="0"/>
        <v>0</v>
      </c>
      <c r="M13" s="128">
        <f t="shared" si="1"/>
        <v>0</v>
      </c>
      <c r="N13" s="75"/>
    </row>
    <row r="14" customHeight="1" spans="1:14">
      <c r="A14" s="28"/>
      <c r="B14" s="29"/>
      <c r="C14" s="29"/>
      <c r="D14" s="28"/>
      <c r="E14" s="32"/>
      <c r="F14" s="152"/>
      <c r="G14" s="44">
        <f t="shared" si="2"/>
        <v>0</v>
      </c>
      <c r="H14" s="152"/>
      <c r="I14" s="31"/>
      <c r="J14" s="46"/>
      <c r="K14" s="128">
        <f t="shared" si="3"/>
        <v>0</v>
      </c>
      <c r="L14" s="128">
        <f t="shared" si="0"/>
        <v>0</v>
      </c>
      <c r="M14" s="128">
        <f t="shared" si="1"/>
        <v>0</v>
      </c>
      <c r="N14" s="75"/>
    </row>
    <row r="15" customHeight="1" spans="1:14">
      <c r="A15" s="28"/>
      <c r="B15" s="29"/>
      <c r="C15" s="29"/>
      <c r="D15" s="28"/>
      <c r="E15" s="32"/>
      <c r="F15" s="152"/>
      <c r="G15" s="44">
        <f t="shared" si="2"/>
        <v>0</v>
      </c>
      <c r="H15" s="152"/>
      <c r="I15" s="31"/>
      <c r="J15" s="46"/>
      <c r="K15" s="128">
        <f t="shared" si="3"/>
        <v>0</v>
      </c>
      <c r="L15" s="128">
        <f t="shared" si="0"/>
        <v>0</v>
      </c>
      <c r="M15" s="128">
        <f t="shared" si="1"/>
        <v>0</v>
      </c>
      <c r="N15" s="75"/>
    </row>
    <row r="16" customHeight="1" spans="1:14">
      <c r="A16" s="28"/>
      <c r="B16" s="29"/>
      <c r="C16" s="29"/>
      <c r="D16" s="28"/>
      <c r="E16" s="32"/>
      <c r="F16" s="152"/>
      <c r="G16" s="44">
        <f t="shared" si="2"/>
        <v>0</v>
      </c>
      <c r="H16" s="152"/>
      <c r="I16" s="31"/>
      <c r="J16" s="46"/>
      <c r="K16" s="128">
        <f t="shared" si="3"/>
        <v>0</v>
      </c>
      <c r="L16" s="128">
        <f t="shared" si="0"/>
        <v>0</v>
      </c>
      <c r="M16" s="128">
        <f t="shared" si="1"/>
        <v>0</v>
      </c>
      <c r="N16" s="75"/>
    </row>
    <row r="17" customHeight="1" spans="1:14">
      <c r="A17" s="28"/>
      <c r="B17" s="29"/>
      <c r="C17" s="29"/>
      <c r="D17" s="28"/>
      <c r="E17" s="32"/>
      <c r="F17" s="152"/>
      <c r="G17" s="44">
        <f t="shared" si="2"/>
        <v>0</v>
      </c>
      <c r="H17" s="152"/>
      <c r="I17" s="31"/>
      <c r="J17" s="46"/>
      <c r="K17" s="128">
        <f t="shared" si="3"/>
        <v>0</v>
      </c>
      <c r="L17" s="128">
        <f t="shared" si="0"/>
        <v>0</v>
      </c>
      <c r="M17" s="128">
        <f t="shared" si="1"/>
        <v>0</v>
      </c>
      <c r="N17" s="75"/>
    </row>
    <row r="18" customHeight="1" spans="1:14">
      <c r="A18" s="28"/>
      <c r="B18" s="29"/>
      <c r="C18" s="29"/>
      <c r="D18" s="28"/>
      <c r="E18" s="32"/>
      <c r="F18" s="152"/>
      <c r="G18" s="44">
        <f t="shared" si="2"/>
        <v>0</v>
      </c>
      <c r="H18" s="152"/>
      <c r="I18" s="31"/>
      <c r="J18" s="46"/>
      <c r="K18" s="128">
        <f t="shared" si="3"/>
        <v>0</v>
      </c>
      <c r="L18" s="128">
        <f t="shared" si="0"/>
        <v>0</v>
      </c>
      <c r="M18" s="128">
        <f t="shared" si="1"/>
        <v>0</v>
      </c>
      <c r="N18" s="75"/>
    </row>
    <row r="19" customHeight="1" spans="1:14">
      <c r="A19" s="28"/>
      <c r="B19" s="29"/>
      <c r="C19" s="29"/>
      <c r="D19" s="28"/>
      <c r="E19" s="32"/>
      <c r="F19" s="152"/>
      <c r="G19" s="44">
        <f t="shared" si="2"/>
        <v>0</v>
      </c>
      <c r="H19" s="152"/>
      <c r="I19" s="31"/>
      <c r="J19" s="46"/>
      <c r="K19" s="128">
        <f t="shared" si="3"/>
        <v>0</v>
      </c>
      <c r="L19" s="128">
        <f t="shared" si="0"/>
        <v>0</v>
      </c>
      <c r="M19" s="128">
        <f t="shared" si="1"/>
        <v>0</v>
      </c>
      <c r="N19" s="75"/>
    </row>
    <row r="20" customHeight="1" spans="1:14">
      <c r="A20" s="28"/>
      <c r="B20" s="29"/>
      <c r="C20" s="29"/>
      <c r="D20" s="28"/>
      <c r="E20" s="32"/>
      <c r="F20" s="152"/>
      <c r="G20" s="44">
        <f t="shared" si="2"/>
        <v>0</v>
      </c>
      <c r="H20" s="152"/>
      <c r="I20" s="31"/>
      <c r="J20" s="46"/>
      <c r="K20" s="128">
        <f t="shared" si="3"/>
        <v>0</v>
      </c>
      <c r="L20" s="128">
        <f t="shared" si="0"/>
        <v>0</v>
      </c>
      <c r="M20" s="128">
        <f t="shared" si="1"/>
        <v>0</v>
      </c>
      <c r="N20" s="75"/>
    </row>
    <row r="21" customHeight="1" spans="1:14">
      <c r="A21" s="28"/>
      <c r="B21" s="29"/>
      <c r="C21" s="29"/>
      <c r="D21" s="28"/>
      <c r="E21" s="32"/>
      <c r="F21" s="152"/>
      <c r="G21" s="44">
        <f t="shared" si="2"/>
        <v>0</v>
      </c>
      <c r="H21" s="152"/>
      <c r="I21" s="31"/>
      <c r="J21" s="46"/>
      <c r="K21" s="128">
        <f t="shared" si="3"/>
        <v>0</v>
      </c>
      <c r="L21" s="128">
        <f t="shared" si="0"/>
        <v>0</v>
      </c>
      <c r="M21" s="128">
        <f t="shared" si="1"/>
        <v>0</v>
      </c>
      <c r="N21" s="75"/>
    </row>
    <row r="22" customHeight="1" spans="1:14">
      <c r="A22" s="28"/>
      <c r="B22" s="29"/>
      <c r="C22" s="29"/>
      <c r="D22" s="28"/>
      <c r="E22" s="32"/>
      <c r="F22" s="152"/>
      <c r="G22" s="44">
        <f t="shared" si="2"/>
        <v>0</v>
      </c>
      <c r="H22" s="152"/>
      <c r="I22" s="31"/>
      <c r="J22" s="46"/>
      <c r="K22" s="128">
        <f t="shared" si="3"/>
        <v>0</v>
      </c>
      <c r="L22" s="128">
        <f t="shared" si="0"/>
        <v>0</v>
      </c>
      <c r="M22" s="128">
        <f t="shared" si="1"/>
        <v>0</v>
      </c>
      <c r="N22" s="75"/>
    </row>
    <row r="23" customHeight="1" spans="1:14">
      <c r="A23" s="28"/>
      <c r="B23" s="29"/>
      <c r="C23" s="29"/>
      <c r="D23" s="28"/>
      <c r="E23" s="32"/>
      <c r="F23" s="152"/>
      <c r="G23" s="44">
        <f t="shared" si="2"/>
        <v>0</v>
      </c>
      <c r="H23" s="152"/>
      <c r="I23" s="31"/>
      <c r="J23" s="46"/>
      <c r="K23" s="128">
        <f t="shared" si="3"/>
        <v>0</v>
      </c>
      <c r="L23" s="128">
        <f t="shared" si="0"/>
        <v>0</v>
      </c>
      <c r="M23" s="128">
        <f t="shared" si="1"/>
        <v>0</v>
      </c>
      <c r="N23" s="75"/>
    </row>
    <row r="24" customHeight="1" spans="1:14">
      <c r="A24" s="28"/>
      <c r="B24" s="29"/>
      <c r="C24" s="29"/>
      <c r="D24" s="28"/>
      <c r="E24" s="32"/>
      <c r="F24" s="152"/>
      <c r="G24" s="44">
        <f t="shared" si="2"/>
        <v>0</v>
      </c>
      <c r="H24" s="152"/>
      <c r="I24" s="31"/>
      <c r="J24" s="46"/>
      <c r="K24" s="128">
        <f t="shared" si="3"/>
        <v>0</v>
      </c>
      <c r="L24" s="128">
        <f t="shared" si="0"/>
        <v>0</v>
      </c>
      <c r="M24" s="128">
        <f t="shared" si="1"/>
        <v>0</v>
      </c>
      <c r="N24" s="75"/>
    </row>
    <row r="25" customHeight="1" spans="1:14">
      <c r="A25" s="28"/>
      <c r="B25" s="29"/>
      <c r="C25" s="29"/>
      <c r="D25" s="28"/>
      <c r="E25" s="32"/>
      <c r="F25" s="152"/>
      <c r="G25" s="44">
        <f t="shared" si="2"/>
        <v>0</v>
      </c>
      <c r="H25" s="152"/>
      <c r="I25" s="31"/>
      <c r="J25" s="46"/>
      <c r="K25" s="128">
        <f t="shared" si="3"/>
        <v>0</v>
      </c>
      <c r="L25" s="128">
        <f t="shared" si="0"/>
        <v>0</v>
      </c>
      <c r="M25" s="128">
        <f t="shared" si="1"/>
        <v>0</v>
      </c>
      <c r="N25" s="75"/>
    </row>
    <row r="26" customHeight="1" spans="1:14">
      <c r="A26" s="28"/>
      <c r="B26" s="29"/>
      <c r="C26" s="29"/>
      <c r="D26" s="28"/>
      <c r="E26" s="32"/>
      <c r="F26" s="152"/>
      <c r="G26" s="44">
        <f t="shared" si="2"/>
        <v>0</v>
      </c>
      <c r="H26" s="152"/>
      <c r="I26" s="31"/>
      <c r="J26" s="46"/>
      <c r="K26" s="128">
        <f t="shared" si="3"/>
        <v>0</v>
      </c>
      <c r="L26" s="128">
        <f t="shared" si="0"/>
        <v>0</v>
      </c>
      <c r="M26" s="128">
        <f t="shared" si="1"/>
        <v>0</v>
      </c>
      <c r="N26" s="75"/>
    </row>
    <row r="27" customHeight="1" spans="1:14">
      <c r="A27" s="28"/>
      <c r="B27" s="29"/>
      <c r="C27" s="29"/>
      <c r="D27" s="28"/>
      <c r="E27" s="32"/>
      <c r="F27" s="152"/>
      <c r="G27" s="44">
        <f t="shared" si="2"/>
        <v>0</v>
      </c>
      <c r="H27" s="152"/>
      <c r="I27" s="31"/>
      <c r="J27" s="46"/>
      <c r="K27" s="128">
        <f t="shared" si="3"/>
        <v>0</v>
      </c>
      <c r="L27" s="128">
        <f t="shared" si="0"/>
        <v>0</v>
      </c>
      <c r="M27" s="128">
        <f t="shared" si="1"/>
        <v>0</v>
      </c>
      <c r="N27" s="75"/>
    </row>
    <row r="28" customHeight="1" spans="1:14">
      <c r="A28" s="28"/>
      <c r="B28" s="29"/>
      <c r="C28" s="29"/>
      <c r="D28" s="28"/>
      <c r="E28" s="32"/>
      <c r="F28" s="152"/>
      <c r="G28" s="44">
        <f t="shared" si="2"/>
        <v>0</v>
      </c>
      <c r="H28" s="152"/>
      <c r="I28" s="31"/>
      <c r="J28" s="46"/>
      <c r="K28" s="128">
        <f t="shared" si="3"/>
        <v>0</v>
      </c>
      <c r="L28" s="128">
        <f t="shared" si="0"/>
        <v>0</v>
      </c>
      <c r="M28" s="128">
        <f t="shared" si="1"/>
        <v>0</v>
      </c>
      <c r="N28" s="75"/>
    </row>
    <row r="29" customHeight="1" spans="1:14">
      <c r="A29" s="28"/>
      <c r="B29" s="33" t="s">
        <v>497</v>
      </c>
      <c r="C29" s="33"/>
      <c r="D29" s="28"/>
      <c r="E29" s="32"/>
      <c r="F29" s="152"/>
      <c r="G29" s="44">
        <f t="shared" si="2"/>
        <v>0</v>
      </c>
      <c r="H29" s="152"/>
      <c r="I29" s="31"/>
      <c r="J29" s="46"/>
      <c r="K29" s="128">
        <f t="shared" si="3"/>
        <v>0</v>
      </c>
      <c r="L29" s="128">
        <f t="shared" si="0"/>
        <v>0</v>
      </c>
      <c r="M29" s="128">
        <f t="shared" si="1"/>
        <v>0</v>
      </c>
      <c r="N29" s="75"/>
    </row>
    <row r="30" customHeight="1" spans="1:14">
      <c r="A30" s="34" t="s">
        <v>560</v>
      </c>
      <c r="B30" s="26"/>
      <c r="C30" s="26"/>
      <c r="D30" s="24"/>
      <c r="E30" s="37"/>
      <c r="F30" s="163"/>
      <c r="G30" s="44"/>
      <c r="H30" s="44">
        <f>SUM(H7:H29)</f>
        <v>0</v>
      </c>
      <c r="I30" s="36"/>
      <c r="J30" s="44"/>
      <c r="K30" s="128">
        <f>SUM(K7:K29)</f>
        <v>0</v>
      </c>
      <c r="L30" s="128">
        <f t="shared" si="0"/>
        <v>0</v>
      </c>
      <c r="M30" s="128">
        <f t="shared" si="1"/>
        <v>0</v>
      </c>
      <c r="N30" s="76"/>
    </row>
    <row r="31" customHeight="1" spans="1:14">
      <c r="A31" s="38" t="str">
        <f>申报表封面!C18</f>
        <v>被评估单位填表人：郭艳</v>
      </c>
      <c r="B31" s="38"/>
      <c r="C31" s="38"/>
      <c r="D31" s="38"/>
      <c r="E31" s="38"/>
      <c r="F31" s="38"/>
      <c r="G31" s="385"/>
      <c r="H31" s="164"/>
      <c r="I31" s="39" t="str">
        <f>CONCATENATE(索引!$D$6,"：",索引!$D31,"    ",索引!$E31)</f>
        <v>评估人员：    </v>
      </c>
      <c r="J31" s="164"/>
      <c r="K31" s="121"/>
      <c r="L31" s="121"/>
      <c r="M31" s="121"/>
      <c r="N31" s="77"/>
    </row>
    <row r="32" customHeight="1" spans="1:14">
      <c r="A32" s="164" t="str">
        <f>申报表封面!C20</f>
        <v>填表日期：2022年9月6日</v>
      </c>
      <c r="B32" s="164"/>
      <c r="C32" s="164"/>
      <c r="D32" s="164"/>
      <c r="E32" s="164"/>
      <c r="F32" s="385"/>
      <c r="G32" s="385"/>
      <c r="H32" s="385"/>
      <c r="I32" s="385"/>
      <c r="J32" s="164"/>
      <c r="K32" s="167"/>
      <c r="L32" s="167"/>
      <c r="M32" s="167"/>
      <c r="N32" s="167"/>
    </row>
    <row r="33" customHeight="1" spans="1:10">
      <c r="A33" s="18"/>
      <c r="B33" s="18"/>
      <c r="C33" s="18"/>
      <c r="D33" s="18"/>
      <c r="E33" s="18"/>
      <c r="F33" s="401"/>
      <c r="G33" s="401"/>
      <c r="H33" s="401"/>
      <c r="I33" s="401"/>
      <c r="J33" s="401"/>
    </row>
    <row r="34" customHeight="1" spans="1:10">
      <c r="A34" s="18"/>
      <c r="B34" s="18"/>
      <c r="C34" s="18"/>
      <c r="D34" s="18"/>
      <c r="E34" s="18"/>
      <c r="F34" s="401"/>
      <c r="G34" s="401"/>
      <c r="H34" s="401"/>
      <c r="I34" s="401"/>
      <c r="J34" s="401"/>
    </row>
    <row r="35" customHeight="1" spans="1:10">
      <c r="A35" s="18"/>
      <c r="B35" s="18"/>
      <c r="C35" s="18"/>
      <c r="D35" s="18"/>
      <c r="E35" s="18"/>
      <c r="F35" s="401"/>
      <c r="G35" s="401"/>
      <c r="H35" s="401"/>
      <c r="I35" s="401"/>
      <c r="J35" s="401"/>
    </row>
    <row r="36" customHeight="1" spans="1:10">
      <c r="A36" s="18"/>
      <c r="B36" s="18"/>
      <c r="C36" s="18"/>
      <c r="D36" s="18"/>
      <c r="E36" s="18"/>
      <c r="F36" s="401"/>
      <c r="G36" s="401"/>
      <c r="H36" s="401"/>
      <c r="I36" s="401"/>
      <c r="J36" s="401"/>
    </row>
    <row r="37" customHeight="1" spans="1:10">
      <c r="A37" s="18"/>
      <c r="B37" s="18"/>
      <c r="C37" s="18"/>
      <c r="D37" s="18"/>
      <c r="E37" s="18"/>
      <c r="F37" s="401"/>
      <c r="G37" s="401"/>
      <c r="H37" s="401"/>
      <c r="I37" s="401"/>
      <c r="J37" s="401"/>
    </row>
    <row r="38" customHeight="1" spans="1:10">
      <c r="A38" s="18"/>
      <c r="B38" s="18"/>
      <c r="C38" s="18"/>
      <c r="D38" s="18"/>
      <c r="E38" s="18"/>
      <c r="F38" s="401"/>
      <c r="G38" s="401"/>
      <c r="H38" s="401"/>
      <c r="I38" s="401"/>
      <c r="J38" s="401"/>
    </row>
    <row r="39" customHeight="1" spans="1:10">
      <c r="A39" s="18"/>
      <c r="B39" s="18"/>
      <c r="C39" s="18"/>
      <c r="D39" s="18"/>
      <c r="E39" s="18"/>
      <c r="F39" s="401"/>
      <c r="G39" s="401"/>
      <c r="H39" s="401"/>
      <c r="I39" s="401"/>
      <c r="J39" s="401"/>
    </row>
    <row r="40" customHeight="1" spans="1:10">
      <c r="A40" s="18"/>
      <c r="B40" s="18"/>
      <c r="C40" s="18"/>
      <c r="D40" s="18"/>
      <c r="E40" s="18"/>
      <c r="F40" s="401"/>
      <c r="G40" s="401"/>
      <c r="H40" s="401"/>
      <c r="I40" s="401"/>
      <c r="J40" s="401"/>
    </row>
    <row r="41" customHeight="1" spans="1:10">
      <c r="A41" s="18"/>
      <c r="B41" s="18"/>
      <c r="C41" s="18"/>
      <c r="D41" s="18"/>
      <c r="E41" s="18"/>
      <c r="F41" s="401"/>
      <c r="G41" s="401"/>
      <c r="H41" s="401"/>
      <c r="I41" s="401"/>
      <c r="J41" s="401"/>
    </row>
    <row r="42" customHeight="1" spans="1:10">
      <c r="A42" s="18"/>
      <c r="B42" s="18"/>
      <c r="C42" s="18"/>
      <c r="D42" s="18"/>
      <c r="E42" s="18"/>
      <c r="F42" s="401"/>
      <c r="G42" s="401"/>
      <c r="H42" s="401"/>
      <c r="I42" s="401"/>
      <c r="J42" s="401"/>
    </row>
    <row r="43" customHeight="1" spans="1:10">
      <c r="A43" s="18"/>
      <c r="B43" s="18"/>
      <c r="C43" s="18"/>
      <c r="D43" s="18"/>
      <c r="E43" s="18"/>
      <c r="F43" s="401"/>
      <c r="G43" s="401"/>
      <c r="H43" s="401"/>
      <c r="I43" s="401"/>
      <c r="J43" s="401"/>
    </row>
    <row r="44" customHeight="1" spans="1:10">
      <c r="A44" s="18"/>
      <c r="B44" s="18"/>
      <c r="C44" s="18"/>
      <c r="D44" s="18"/>
      <c r="E44" s="18"/>
      <c r="F44" s="401"/>
      <c r="G44" s="401"/>
      <c r="H44" s="401"/>
      <c r="I44" s="401"/>
      <c r="J44" s="401"/>
    </row>
    <row r="45" customHeight="1" spans="1:10">
      <c r="A45" s="18"/>
      <c r="B45" s="18"/>
      <c r="C45" s="18"/>
      <c r="D45" s="18"/>
      <c r="E45" s="18"/>
      <c r="F45" s="401"/>
      <c r="G45" s="401"/>
      <c r="H45" s="401"/>
      <c r="I45" s="401"/>
      <c r="J45" s="401"/>
    </row>
    <row r="46" customHeight="1" spans="1:10">
      <c r="A46" s="18"/>
      <c r="B46" s="18"/>
      <c r="C46" s="18"/>
      <c r="D46" s="18"/>
      <c r="E46" s="18"/>
      <c r="F46" s="401"/>
      <c r="G46" s="401"/>
      <c r="H46" s="401"/>
      <c r="I46" s="401"/>
      <c r="J46" s="401"/>
    </row>
    <row r="47" customHeight="1" spans="1:10">
      <c r="A47" s="18"/>
      <c r="B47" s="18"/>
      <c r="C47" s="18"/>
      <c r="D47" s="18"/>
      <c r="E47" s="18"/>
      <c r="F47" s="401"/>
      <c r="G47" s="401"/>
      <c r="H47" s="401"/>
      <c r="I47" s="401"/>
      <c r="J47" s="401"/>
    </row>
    <row r="48" customHeight="1" spans="1:10">
      <c r="A48" s="18"/>
      <c r="B48" s="18"/>
      <c r="C48" s="18"/>
      <c r="D48" s="18"/>
      <c r="E48" s="18"/>
      <c r="F48" s="401"/>
      <c r="G48" s="401"/>
      <c r="H48" s="401"/>
      <c r="I48" s="401"/>
      <c r="J48" s="401"/>
    </row>
    <row r="49" customHeight="1" spans="1:10">
      <c r="A49" s="18"/>
      <c r="B49" s="18"/>
      <c r="C49" s="18"/>
      <c r="D49" s="18"/>
      <c r="E49" s="18"/>
      <c r="F49" s="401"/>
      <c r="G49" s="401"/>
      <c r="H49" s="401"/>
      <c r="I49" s="401"/>
      <c r="J49" s="401"/>
    </row>
    <row r="50" customHeight="1" spans="1:10">
      <c r="A50" s="18"/>
      <c r="B50" s="18"/>
      <c r="C50" s="18"/>
      <c r="D50" s="18"/>
      <c r="E50" s="18"/>
      <c r="F50" s="401"/>
      <c r="G50" s="401"/>
      <c r="H50" s="401"/>
      <c r="I50" s="401"/>
      <c r="J50" s="401"/>
    </row>
    <row r="51" customHeight="1" spans="1:10">
      <c r="A51" s="18"/>
      <c r="B51" s="18"/>
      <c r="C51" s="18"/>
      <c r="D51" s="18"/>
      <c r="E51" s="18"/>
      <c r="F51" s="401"/>
      <c r="G51" s="401"/>
      <c r="H51" s="401"/>
      <c r="I51" s="401"/>
      <c r="J51" s="401"/>
    </row>
    <row r="52" customHeight="1" spans="1:10">
      <c r="A52" s="18"/>
      <c r="B52" s="18"/>
      <c r="C52" s="18"/>
      <c r="D52" s="18"/>
      <c r="E52" s="18"/>
      <c r="F52" s="401"/>
      <c r="G52" s="401"/>
      <c r="H52" s="401"/>
      <c r="I52" s="401"/>
      <c r="J52" s="401"/>
    </row>
    <row r="53" customHeight="1" spans="1:10">
      <c r="A53" s="18"/>
      <c r="B53" s="18"/>
      <c r="C53" s="18"/>
      <c r="D53" s="18"/>
      <c r="E53" s="18"/>
      <c r="F53" s="401"/>
      <c r="G53" s="401"/>
      <c r="H53" s="401"/>
      <c r="I53" s="401"/>
      <c r="J53" s="401"/>
    </row>
    <row r="54" customHeight="1" spans="1:10">
      <c r="A54" s="18"/>
      <c r="B54" s="18"/>
      <c r="C54" s="18"/>
      <c r="D54" s="18"/>
      <c r="E54" s="18"/>
      <c r="F54" s="401"/>
      <c r="G54" s="401"/>
      <c r="H54" s="401"/>
      <c r="I54" s="401"/>
      <c r="J54" s="401"/>
    </row>
    <row r="55" customHeight="1" spans="1:10">
      <c r="A55" s="18"/>
      <c r="B55" s="18"/>
      <c r="C55" s="18"/>
      <c r="D55" s="18"/>
      <c r="E55" s="18"/>
      <c r="F55" s="401"/>
      <c r="G55" s="401"/>
      <c r="H55" s="401"/>
      <c r="I55" s="401"/>
      <c r="J55" s="401"/>
    </row>
    <row r="56" customHeight="1" spans="1:10">
      <c r="A56" s="18"/>
      <c r="B56" s="18"/>
      <c r="C56" s="18"/>
      <c r="D56" s="18"/>
      <c r="E56" s="18"/>
      <c r="F56" s="401"/>
      <c r="G56" s="401"/>
      <c r="H56" s="401"/>
      <c r="I56" s="401"/>
      <c r="J56" s="401"/>
    </row>
    <row r="57" customHeight="1" spans="1:10">
      <c r="A57" s="18"/>
      <c r="B57" s="18"/>
      <c r="C57" s="18"/>
      <c r="D57" s="18"/>
      <c r="E57" s="18"/>
      <c r="F57" s="401"/>
      <c r="G57" s="401"/>
      <c r="H57" s="401"/>
      <c r="I57" s="401"/>
      <c r="J57" s="401"/>
    </row>
    <row r="58" customHeight="1" spans="1:10">
      <c r="A58" s="18"/>
      <c r="B58" s="18"/>
      <c r="C58" s="18"/>
      <c r="D58" s="18"/>
      <c r="E58" s="18"/>
      <c r="F58" s="401"/>
      <c r="G58" s="401"/>
      <c r="H58" s="401"/>
      <c r="I58" s="401"/>
      <c r="J58" s="401"/>
    </row>
    <row r="59" customHeight="1" spans="1:10">
      <c r="A59" s="18"/>
      <c r="B59" s="18"/>
      <c r="C59" s="18"/>
      <c r="D59" s="18"/>
      <c r="E59" s="18"/>
      <c r="F59" s="401"/>
      <c r="G59" s="401"/>
      <c r="H59" s="401"/>
      <c r="I59" s="401"/>
      <c r="J59" s="401"/>
    </row>
    <row r="60" customHeight="1" spans="1:10">
      <c r="A60" s="18"/>
      <c r="B60" s="18"/>
      <c r="C60" s="18"/>
      <c r="D60" s="18"/>
      <c r="E60" s="18"/>
      <c r="F60" s="401"/>
      <c r="G60" s="401"/>
      <c r="H60" s="401"/>
      <c r="I60" s="401"/>
      <c r="J60" s="401"/>
    </row>
  </sheetData>
  <mergeCells count="12">
    <mergeCell ref="M2:N2"/>
    <mergeCell ref="F5:H5"/>
    <mergeCell ref="I5:K5"/>
    <mergeCell ref="A30:B30"/>
    <mergeCell ref="A5:A6"/>
    <mergeCell ref="B5:B6"/>
    <mergeCell ref="C5:C6"/>
    <mergeCell ref="D5:D6"/>
    <mergeCell ref="E5:E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indexed="51"/>
  </sheetPr>
  <dimension ref="A1:O60"/>
  <sheetViews>
    <sheetView workbookViewId="0">
      <selection activeCell="F11" sqref="F11"/>
    </sheetView>
  </sheetViews>
  <sheetFormatPr defaultColWidth="9" defaultRowHeight="15.75" customHeight="1"/>
  <cols>
    <col min="1" max="1" width="4.625" style="13" customWidth="1"/>
    <col min="2" max="3" width="11.125" style="13" customWidth="1"/>
    <col min="4" max="4" width="8" style="191" customWidth="1"/>
    <col min="5" max="5" width="8.125" style="191" customWidth="1"/>
    <col min="6" max="6" width="9.125" style="13" customWidth="1"/>
    <col min="7" max="7" width="11.625" style="13" customWidth="1"/>
    <col min="8" max="8" width="8.625" style="13" customWidth="1"/>
    <col min="9" max="9" width="8.875" style="13" customWidth="1"/>
    <col min="10" max="10" width="9.625" style="13" customWidth="1"/>
    <col min="11" max="11" width="11.625" style="13" customWidth="1"/>
    <col min="12" max="12" width="8" style="13" customWidth="1"/>
    <col min="13" max="13" width="7" style="13" customWidth="1"/>
    <col min="14" max="14" width="9.875" style="13" customWidth="1"/>
    <col min="15" max="15" width="13.875" style="13" customWidth="1"/>
    <col min="16" max="16384" width="9" style="13"/>
  </cols>
  <sheetData>
    <row r="1" s="11" customFormat="1" ht="25.5" customHeight="1" spans="1:14">
      <c r="A1" s="14" t="s">
        <v>10037</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125"/>
      <c r="N2" s="70" t="s">
        <v>10038</v>
      </c>
    </row>
    <row r="3" customHeight="1" spans="1:14">
      <c r="A3" s="19" t="str">
        <f>申报表封面!A8</f>
        <v>评估基准日：2022年8月31日</v>
      </c>
      <c r="B3" s="19"/>
      <c r="C3" s="19"/>
      <c r="D3" s="19"/>
      <c r="E3" s="19"/>
      <c r="F3" s="19"/>
      <c r="G3" s="19"/>
      <c r="H3" s="20"/>
      <c r="I3" s="20"/>
      <c r="J3" s="20"/>
      <c r="K3" s="71"/>
      <c r="L3" s="71"/>
      <c r="M3" s="71"/>
      <c r="N3" s="71"/>
    </row>
    <row r="4" customHeight="1" spans="1:14">
      <c r="A4" s="90" t="str">
        <f>申报表封面!C14</f>
        <v>被评估单位：湖南森华木业有限公司</v>
      </c>
      <c r="B4" s="22"/>
      <c r="C4" s="22"/>
      <c r="D4" s="22"/>
      <c r="E4" s="22"/>
      <c r="F4" s="22"/>
      <c r="G4" s="22"/>
      <c r="H4" s="22"/>
      <c r="I4" s="22"/>
      <c r="J4" s="22"/>
      <c r="K4" s="79"/>
      <c r="L4" s="79"/>
      <c r="M4" s="79"/>
      <c r="N4" s="72" t="s">
        <v>373</v>
      </c>
    </row>
    <row r="5" s="12" customFormat="1" customHeight="1" spans="1:14">
      <c r="A5" s="24" t="s">
        <v>413</v>
      </c>
      <c r="B5" s="24" t="s">
        <v>10032</v>
      </c>
      <c r="C5" s="168" t="s">
        <v>630</v>
      </c>
      <c r="D5" s="168" t="s">
        <v>10039</v>
      </c>
      <c r="E5" s="130" t="s">
        <v>10040</v>
      </c>
      <c r="F5" s="24" t="s">
        <v>10041</v>
      </c>
      <c r="G5" s="24"/>
      <c r="H5" s="24" t="s">
        <v>635</v>
      </c>
      <c r="I5" s="26" t="s">
        <v>376</v>
      </c>
      <c r="J5" s="24"/>
      <c r="K5" s="140"/>
      <c r="L5" s="165" t="s">
        <v>576</v>
      </c>
      <c r="M5" s="73" t="s">
        <v>530</v>
      </c>
      <c r="N5" s="73" t="s">
        <v>506</v>
      </c>
    </row>
    <row r="6" s="12" customFormat="1" customHeight="1" spans="1:15">
      <c r="A6" s="24"/>
      <c r="B6" s="24"/>
      <c r="C6" s="170"/>
      <c r="D6" s="170"/>
      <c r="E6" s="131"/>
      <c r="F6" s="24" t="s">
        <v>632</v>
      </c>
      <c r="G6" s="24" t="s">
        <v>634</v>
      </c>
      <c r="H6" s="24"/>
      <c r="I6" s="26" t="s">
        <v>10042</v>
      </c>
      <c r="J6" s="24" t="s">
        <v>10043</v>
      </c>
      <c r="K6" s="73" t="s">
        <v>664</v>
      </c>
      <c r="L6" s="166"/>
      <c r="M6" s="140"/>
      <c r="N6" s="140"/>
      <c r="O6" s="382" t="s">
        <v>559</v>
      </c>
    </row>
    <row r="7" customHeight="1" spans="1:14">
      <c r="A7" s="28"/>
      <c r="B7" s="29"/>
      <c r="C7" s="29"/>
      <c r="D7" s="132"/>
      <c r="E7" s="132"/>
      <c r="F7" s="46"/>
      <c r="G7" s="46"/>
      <c r="H7" s="46"/>
      <c r="I7" s="31"/>
      <c r="J7" s="119"/>
      <c r="K7" s="128">
        <f t="shared" ref="K7:K29" si="0">ROUND(H7*I7*J7,2)</f>
        <v>0</v>
      </c>
      <c r="L7" s="128">
        <f t="shared" ref="L7:L30" si="1">K7-G7</f>
        <v>0</v>
      </c>
      <c r="M7" s="128">
        <f t="shared" ref="M7:M30" si="2">IF(G7=0,0,ROUND(L7/G7*100,2))</f>
        <v>0</v>
      </c>
      <c r="N7" s="75"/>
    </row>
    <row r="8" customHeight="1" spans="1:14">
      <c r="A8" s="28"/>
      <c r="B8" s="29"/>
      <c r="C8" s="29"/>
      <c r="D8" s="132"/>
      <c r="E8" s="132"/>
      <c r="F8" s="46"/>
      <c r="G8" s="46"/>
      <c r="H8" s="46"/>
      <c r="I8" s="31"/>
      <c r="J8" s="119"/>
      <c r="K8" s="128">
        <f t="shared" si="0"/>
        <v>0</v>
      </c>
      <c r="L8" s="128">
        <f t="shared" si="1"/>
        <v>0</v>
      </c>
      <c r="M8" s="128">
        <f t="shared" si="2"/>
        <v>0</v>
      </c>
      <c r="N8" s="75"/>
    </row>
    <row r="9" customHeight="1" spans="1:14">
      <c r="A9" s="28"/>
      <c r="B9" s="29"/>
      <c r="C9" s="29"/>
      <c r="D9" s="132"/>
      <c r="E9" s="132"/>
      <c r="F9" s="46"/>
      <c r="G9" s="46"/>
      <c r="H9" s="46"/>
      <c r="I9" s="31"/>
      <c r="J9" s="119"/>
      <c r="K9" s="128">
        <f t="shared" si="0"/>
        <v>0</v>
      </c>
      <c r="L9" s="128">
        <f t="shared" si="1"/>
        <v>0</v>
      </c>
      <c r="M9" s="128">
        <f t="shared" si="2"/>
        <v>0</v>
      </c>
      <c r="N9" s="75"/>
    </row>
    <row r="10" customHeight="1" spans="1:14">
      <c r="A10" s="28"/>
      <c r="B10" s="29"/>
      <c r="C10" s="29"/>
      <c r="D10" s="132"/>
      <c r="E10" s="132"/>
      <c r="F10" s="46"/>
      <c r="G10" s="46"/>
      <c r="H10" s="46"/>
      <c r="I10" s="31"/>
      <c r="J10" s="119"/>
      <c r="K10" s="128">
        <f t="shared" si="0"/>
        <v>0</v>
      </c>
      <c r="L10" s="128">
        <f t="shared" si="1"/>
        <v>0</v>
      </c>
      <c r="M10" s="128">
        <f t="shared" si="2"/>
        <v>0</v>
      </c>
      <c r="N10" s="75"/>
    </row>
    <row r="11" customHeight="1" spans="1:14">
      <c r="A11" s="28"/>
      <c r="B11" s="29"/>
      <c r="C11" s="29"/>
      <c r="D11" s="132"/>
      <c r="E11" s="132"/>
      <c r="F11" s="46"/>
      <c r="G11" s="46"/>
      <c r="H11" s="46"/>
      <c r="I11" s="31"/>
      <c r="J11" s="119"/>
      <c r="K11" s="128">
        <f t="shared" si="0"/>
        <v>0</v>
      </c>
      <c r="L11" s="128">
        <f t="shared" si="1"/>
        <v>0</v>
      </c>
      <c r="M11" s="128">
        <f t="shared" si="2"/>
        <v>0</v>
      </c>
      <c r="N11" s="75"/>
    </row>
    <row r="12" customHeight="1" spans="1:14">
      <c r="A12" s="28"/>
      <c r="B12" s="29"/>
      <c r="C12" s="29"/>
      <c r="D12" s="132"/>
      <c r="E12" s="132"/>
      <c r="F12" s="46"/>
      <c r="G12" s="46"/>
      <c r="H12" s="46"/>
      <c r="I12" s="31"/>
      <c r="J12" s="119"/>
      <c r="K12" s="128">
        <f t="shared" si="0"/>
        <v>0</v>
      </c>
      <c r="L12" s="128">
        <f t="shared" si="1"/>
        <v>0</v>
      </c>
      <c r="M12" s="128">
        <f t="shared" si="2"/>
        <v>0</v>
      </c>
      <c r="N12" s="75"/>
    </row>
    <row r="13" customHeight="1" spans="1:14">
      <c r="A13" s="28"/>
      <c r="B13" s="29"/>
      <c r="C13" s="29"/>
      <c r="D13" s="132"/>
      <c r="E13" s="132"/>
      <c r="F13" s="46"/>
      <c r="G13" s="46"/>
      <c r="H13" s="46"/>
      <c r="I13" s="31"/>
      <c r="J13" s="119"/>
      <c r="K13" s="128">
        <f t="shared" si="0"/>
        <v>0</v>
      </c>
      <c r="L13" s="128">
        <f t="shared" si="1"/>
        <v>0</v>
      </c>
      <c r="M13" s="128">
        <f t="shared" si="2"/>
        <v>0</v>
      </c>
      <c r="N13" s="75"/>
    </row>
    <row r="14" customHeight="1" spans="1:14">
      <c r="A14" s="28"/>
      <c r="B14" s="29"/>
      <c r="C14" s="29"/>
      <c r="D14" s="132"/>
      <c r="E14" s="132"/>
      <c r="F14" s="46"/>
      <c r="G14" s="46"/>
      <c r="H14" s="46"/>
      <c r="I14" s="31"/>
      <c r="J14" s="119"/>
      <c r="K14" s="128">
        <f t="shared" si="0"/>
        <v>0</v>
      </c>
      <c r="L14" s="128">
        <f t="shared" si="1"/>
        <v>0</v>
      </c>
      <c r="M14" s="128">
        <f t="shared" si="2"/>
        <v>0</v>
      </c>
      <c r="N14" s="75"/>
    </row>
    <row r="15" customHeight="1" spans="1:14">
      <c r="A15" s="28"/>
      <c r="B15" s="29"/>
      <c r="C15" s="29"/>
      <c r="D15" s="132"/>
      <c r="E15" s="132"/>
      <c r="F15" s="46"/>
      <c r="G15" s="46"/>
      <c r="H15" s="46"/>
      <c r="I15" s="31"/>
      <c r="J15" s="119"/>
      <c r="K15" s="128">
        <f t="shared" si="0"/>
        <v>0</v>
      </c>
      <c r="L15" s="128">
        <f t="shared" si="1"/>
        <v>0</v>
      </c>
      <c r="M15" s="128">
        <f t="shared" si="2"/>
        <v>0</v>
      </c>
      <c r="N15" s="75"/>
    </row>
    <row r="16" customHeight="1" spans="1:14">
      <c r="A16" s="28"/>
      <c r="B16" s="29"/>
      <c r="C16" s="29"/>
      <c r="D16" s="132"/>
      <c r="E16" s="132"/>
      <c r="F16" s="46"/>
      <c r="G16" s="46"/>
      <c r="H16" s="46"/>
      <c r="I16" s="31"/>
      <c r="J16" s="119"/>
      <c r="K16" s="128">
        <f t="shared" si="0"/>
        <v>0</v>
      </c>
      <c r="L16" s="128">
        <f t="shared" si="1"/>
        <v>0</v>
      </c>
      <c r="M16" s="128">
        <f t="shared" si="2"/>
        <v>0</v>
      </c>
      <c r="N16" s="75"/>
    </row>
    <row r="17" customHeight="1" spans="1:14">
      <c r="A17" s="28"/>
      <c r="B17" s="29"/>
      <c r="C17" s="29"/>
      <c r="D17" s="132"/>
      <c r="E17" s="132"/>
      <c r="F17" s="46"/>
      <c r="G17" s="46"/>
      <c r="H17" s="46"/>
      <c r="I17" s="31"/>
      <c r="J17" s="119"/>
      <c r="K17" s="128">
        <f t="shared" si="0"/>
        <v>0</v>
      </c>
      <c r="L17" s="128">
        <f t="shared" si="1"/>
        <v>0</v>
      </c>
      <c r="M17" s="128">
        <f t="shared" si="2"/>
        <v>0</v>
      </c>
      <c r="N17" s="75"/>
    </row>
    <row r="18" customHeight="1" spans="1:14">
      <c r="A18" s="28"/>
      <c r="B18" s="29"/>
      <c r="C18" s="29"/>
      <c r="D18" s="132"/>
      <c r="E18" s="132"/>
      <c r="F18" s="46"/>
      <c r="G18" s="46"/>
      <c r="H18" s="46"/>
      <c r="I18" s="31"/>
      <c r="J18" s="119"/>
      <c r="K18" s="128">
        <f t="shared" si="0"/>
        <v>0</v>
      </c>
      <c r="L18" s="128">
        <f t="shared" si="1"/>
        <v>0</v>
      </c>
      <c r="M18" s="128">
        <f t="shared" si="2"/>
        <v>0</v>
      </c>
      <c r="N18" s="75"/>
    </row>
    <row r="19" customHeight="1" spans="1:14">
      <c r="A19" s="28"/>
      <c r="B19" s="29"/>
      <c r="C19" s="29"/>
      <c r="D19" s="132"/>
      <c r="E19" s="132"/>
      <c r="F19" s="46"/>
      <c r="G19" s="46"/>
      <c r="H19" s="46"/>
      <c r="I19" s="31"/>
      <c r="J19" s="119"/>
      <c r="K19" s="128">
        <f t="shared" si="0"/>
        <v>0</v>
      </c>
      <c r="L19" s="128">
        <f t="shared" si="1"/>
        <v>0</v>
      </c>
      <c r="M19" s="128">
        <f t="shared" si="2"/>
        <v>0</v>
      </c>
      <c r="N19" s="75"/>
    </row>
    <row r="20" customHeight="1" spans="1:14">
      <c r="A20" s="28"/>
      <c r="B20" s="29"/>
      <c r="C20" s="29"/>
      <c r="D20" s="132"/>
      <c r="E20" s="132"/>
      <c r="F20" s="46"/>
      <c r="G20" s="46"/>
      <c r="H20" s="46"/>
      <c r="I20" s="31"/>
      <c r="J20" s="119"/>
      <c r="K20" s="128">
        <f t="shared" si="0"/>
        <v>0</v>
      </c>
      <c r="L20" s="128">
        <f t="shared" si="1"/>
        <v>0</v>
      </c>
      <c r="M20" s="128">
        <f t="shared" si="2"/>
        <v>0</v>
      </c>
      <c r="N20" s="75"/>
    </row>
    <row r="21" customHeight="1" spans="1:14">
      <c r="A21" s="28"/>
      <c r="B21" s="29"/>
      <c r="C21" s="29"/>
      <c r="D21" s="132"/>
      <c r="E21" s="132"/>
      <c r="F21" s="46"/>
      <c r="G21" s="46"/>
      <c r="H21" s="46"/>
      <c r="I21" s="31"/>
      <c r="J21" s="119"/>
      <c r="K21" s="128">
        <f t="shared" si="0"/>
        <v>0</v>
      </c>
      <c r="L21" s="128">
        <f t="shared" si="1"/>
        <v>0</v>
      </c>
      <c r="M21" s="128">
        <f t="shared" si="2"/>
        <v>0</v>
      </c>
      <c r="N21" s="75"/>
    </row>
    <row r="22" customHeight="1" spans="1:14">
      <c r="A22" s="28"/>
      <c r="B22" s="29"/>
      <c r="C22" s="29"/>
      <c r="D22" s="132"/>
      <c r="E22" s="132"/>
      <c r="F22" s="46"/>
      <c r="G22" s="46"/>
      <c r="H22" s="46"/>
      <c r="I22" s="31"/>
      <c r="J22" s="119"/>
      <c r="K22" s="128">
        <f t="shared" si="0"/>
        <v>0</v>
      </c>
      <c r="L22" s="128">
        <f t="shared" si="1"/>
        <v>0</v>
      </c>
      <c r="M22" s="128">
        <f t="shared" si="2"/>
        <v>0</v>
      </c>
      <c r="N22" s="75"/>
    </row>
    <row r="23" customHeight="1" spans="1:14">
      <c r="A23" s="28"/>
      <c r="B23" s="29"/>
      <c r="C23" s="29"/>
      <c r="D23" s="132"/>
      <c r="E23" s="132"/>
      <c r="F23" s="46"/>
      <c r="G23" s="46"/>
      <c r="H23" s="46"/>
      <c r="I23" s="31"/>
      <c r="J23" s="119"/>
      <c r="K23" s="128">
        <f t="shared" si="0"/>
        <v>0</v>
      </c>
      <c r="L23" s="128">
        <f t="shared" si="1"/>
        <v>0</v>
      </c>
      <c r="M23" s="128">
        <f t="shared" si="2"/>
        <v>0</v>
      </c>
      <c r="N23" s="75"/>
    </row>
    <row r="24" customHeight="1" spans="1:14">
      <c r="A24" s="28"/>
      <c r="B24" s="29"/>
      <c r="C24" s="29"/>
      <c r="D24" s="132"/>
      <c r="E24" s="132"/>
      <c r="F24" s="46"/>
      <c r="G24" s="46"/>
      <c r="H24" s="46"/>
      <c r="I24" s="31"/>
      <c r="J24" s="119"/>
      <c r="K24" s="128">
        <f t="shared" si="0"/>
        <v>0</v>
      </c>
      <c r="L24" s="128">
        <f t="shared" si="1"/>
        <v>0</v>
      </c>
      <c r="M24" s="128">
        <f t="shared" si="2"/>
        <v>0</v>
      </c>
      <c r="N24" s="75"/>
    </row>
    <row r="25" customHeight="1" spans="1:14">
      <c r="A25" s="28"/>
      <c r="B25" s="29"/>
      <c r="C25" s="29"/>
      <c r="D25" s="132"/>
      <c r="E25" s="132"/>
      <c r="F25" s="46"/>
      <c r="G25" s="46"/>
      <c r="H25" s="46"/>
      <c r="I25" s="31"/>
      <c r="J25" s="119"/>
      <c r="K25" s="128">
        <f t="shared" si="0"/>
        <v>0</v>
      </c>
      <c r="L25" s="128">
        <f t="shared" si="1"/>
        <v>0</v>
      </c>
      <c r="M25" s="128">
        <f t="shared" si="2"/>
        <v>0</v>
      </c>
      <c r="N25" s="75"/>
    </row>
    <row r="26" customHeight="1" spans="1:14">
      <c r="A26" s="28"/>
      <c r="B26" s="29"/>
      <c r="C26" s="29"/>
      <c r="D26" s="132"/>
      <c r="E26" s="132"/>
      <c r="F26" s="46"/>
      <c r="G26" s="46"/>
      <c r="H26" s="46"/>
      <c r="I26" s="31"/>
      <c r="J26" s="119"/>
      <c r="K26" s="128">
        <f t="shared" si="0"/>
        <v>0</v>
      </c>
      <c r="L26" s="128">
        <f t="shared" si="1"/>
        <v>0</v>
      </c>
      <c r="M26" s="128">
        <f t="shared" si="2"/>
        <v>0</v>
      </c>
      <c r="N26" s="75"/>
    </row>
    <row r="27" customHeight="1" spans="1:14">
      <c r="A27" s="28"/>
      <c r="B27" s="29"/>
      <c r="C27" s="29"/>
      <c r="D27" s="132"/>
      <c r="E27" s="132"/>
      <c r="F27" s="46"/>
      <c r="G27" s="46"/>
      <c r="H27" s="46"/>
      <c r="I27" s="31"/>
      <c r="J27" s="119"/>
      <c r="K27" s="128">
        <f t="shared" si="0"/>
        <v>0</v>
      </c>
      <c r="L27" s="128">
        <f t="shared" si="1"/>
        <v>0</v>
      </c>
      <c r="M27" s="128">
        <f t="shared" si="2"/>
        <v>0</v>
      </c>
      <c r="N27" s="75"/>
    </row>
    <row r="28" customHeight="1" spans="1:14">
      <c r="A28" s="28"/>
      <c r="B28" s="29"/>
      <c r="C28" s="29"/>
      <c r="D28" s="132"/>
      <c r="E28" s="132"/>
      <c r="F28" s="46"/>
      <c r="G28" s="46"/>
      <c r="H28" s="46"/>
      <c r="I28" s="31"/>
      <c r="J28" s="119"/>
      <c r="K28" s="128">
        <f t="shared" si="0"/>
        <v>0</v>
      </c>
      <c r="L28" s="128">
        <f t="shared" si="1"/>
        <v>0</v>
      </c>
      <c r="M28" s="128">
        <f t="shared" si="2"/>
        <v>0</v>
      </c>
      <c r="N28" s="75"/>
    </row>
    <row r="29" customHeight="1" spans="1:14">
      <c r="A29" s="28"/>
      <c r="B29" s="33" t="s">
        <v>497</v>
      </c>
      <c r="C29" s="33"/>
      <c r="D29" s="132"/>
      <c r="E29" s="132"/>
      <c r="F29" s="46"/>
      <c r="G29" s="46"/>
      <c r="H29" s="46"/>
      <c r="I29" s="31"/>
      <c r="J29" s="119"/>
      <c r="K29" s="128">
        <f t="shared" si="0"/>
        <v>0</v>
      </c>
      <c r="L29" s="128">
        <f t="shared" si="1"/>
        <v>0</v>
      </c>
      <c r="M29" s="128">
        <f t="shared" si="2"/>
        <v>0</v>
      </c>
      <c r="N29" s="75"/>
    </row>
    <row r="30" customHeight="1" spans="1:14">
      <c r="A30" s="34" t="s">
        <v>560</v>
      </c>
      <c r="B30" s="26"/>
      <c r="C30" s="26"/>
      <c r="D30" s="26"/>
      <c r="E30" s="394">
        <f>SUM(E7:E29)</f>
        <v>0</v>
      </c>
      <c r="F30" s="394"/>
      <c r="G30" s="394">
        <f>SUM(G7:G29)</f>
        <v>0</v>
      </c>
      <c r="H30" s="394"/>
      <c r="I30" s="394"/>
      <c r="J30" s="394"/>
      <c r="K30" s="395">
        <f>SUM(K7:K29)</f>
        <v>0</v>
      </c>
      <c r="L30" s="128">
        <f t="shared" si="1"/>
        <v>0</v>
      </c>
      <c r="M30" s="128">
        <f t="shared" si="2"/>
        <v>0</v>
      </c>
      <c r="N30" s="395"/>
    </row>
    <row r="31" customHeight="1" spans="1:14">
      <c r="A31" s="38" t="str">
        <f>申报表封面!C18</f>
        <v>被评估单位填表人：郭艳</v>
      </c>
      <c r="B31" s="38"/>
      <c r="C31" s="38"/>
      <c r="D31" s="38"/>
      <c r="E31" s="38"/>
      <c r="F31" s="38"/>
      <c r="G31" s="385"/>
      <c r="H31" s="164"/>
      <c r="I31" s="39" t="str">
        <f>CONCATENATE(索引!$D$6,"：",索引!$D32,"    ",索引!$E32)</f>
        <v>评估人员：    </v>
      </c>
      <c r="J31" s="164"/>
      <c r="K31" s="121"/>
      <c r="L31" s="121"/>
      <c r="M31" s="121"/>
      <c r="N31" s="77"/>
    </row>
    <row r="32" customHeight="1" spans="1:14">
      <c r="A32" s="164" t="str">
        <f>申报表封面!C20</f>
        <v>填表日期：2022年9月6日</v>
      </c>
      <c r="B32" s="164"/>
      <c r="C32" s="164"/>
      <c r="D32" s="164"/>
      <c r="E32" s="164"/>
      <c r="F32" s="385"/>
      <c r="G32" s="385"/>
      <c r="H32" s="385"/>
      <c r="I32" s="385"/>
      <c r="J32" s="164"/>
      <c r="K32" s="167"/>
      <c r="L32" s="167"/>
      <c r="M32" s="167"/>
      <c r="N32" s="167"/>
    </row>
    <row r="33" customHeight="1" spans="1:10">
      <c r="A33" s="18"/>
      <c r="B33" s="18"/>
      <c r="C33" s="18"/>
      <c r="D33" s="206"/>
      <c r="E33" s="206"/>
      <c r="F33" s="18"/>
      <c r="G33" s="18"/>
      <c r="H33" s="18"/>
      <c r="I33" s="18"/>
      <c r="J33" s="18"/>
    </row>
    <row r="34" customHeight="1" spans="1:10">
      <c r="A34" s="18"/>
      <c r="B34" s="18"/>
      <c r="C34" s="18"/>
      <c r="D34" s="206"/>
      <c r="E34" s="206"/>
      <c r="F34" s="18"/>
      <c r="G34" s="18"/>
      <c r="H34" s="18"/>
      <c r="I34" s="18"/>
      <c r="J34" s="18"/>
    </row>
    <row r="35" customHeight="1" spans="1:10">
      <c r="A35" s="18"/>
      <c r="B35" s="18"/>
      <c r="C35" s="18"/>
      <c r="D35" s="206"/>
      <c r="E35" s="206"/>
      <c r="F35" s="18"/>
      <c r="G35" s="18"/>
      <c r="H35" s="18"/>
      <c r="I35" s="18"/>
      <c r="J35" s="18"/>
    </row>
    <row r="36" customHeight="1" spans="1:10">
      <c r="A36" s="18"/>
      <c r="B36" s="18"/>
      <c r="C36" s="18"/>
      <c r="D36" s="206"/>
      <c r="E36" s="206"/>
      <c r="F36" s="18"/>
      <c r="G36" s="18"/>
      <c r="H36" s="18"/>
      <c r="I36" s="18"/>
      <c r="J36" s="18"/>
    </row>
    <row r="37" customHeight="1" spans="1:10">
      <c r="A37" s="18"/>
      <c r="B37" s="18"/>
      <c r="C37" s="18"/>
      <c r="D37" s="206"/>
      <c r="E37" s="206"/>
      <c r="F37" s="18"/>
      <c r="G37" s="18"/>
      <c r="H37" s="18"/>
      <c r="I37" s="18"/>
      <c r="J37" s="18"/>
    </row>
    <row r="38" customHeight="1" spans="1:10">
      <c r="A38" s="18"/>
      <c r="B38" s="18"/>
      <c r="C38" s="18"/>
      <c r="D38" s="206"/>
      <c r="E38" s="206"/>
      <c r="F38" s="18"/>
      <c r="G38" s="18"/>
      <c r="H38" s="18"/>
      <c r="I38" s="18"/>
      <c r="J38" s="18"/>
    </row>
    <row r="39" customHeight="1" spans="1:10">
      <c r="A39" s="18"/>
      <c r="B39" s="18"/>
      <c r="C39" s="18"/>
      <c r="D39" s="206"/>
      <c r="E39" s="206"/>
      <c r="F39" s="18"/>
      <c r="G39" s="18"/>
      <c r="H39" s="18"/>
      <c r="I39" s="18"/>
      <c r="J39" s="18"/>
    </row>
    <row r="40" customHeight="1" spans="1:10">
      <c r="A40" s="18"/>
      <c r="B40" s="18"/>
      <c r="C40" s="18"/>
      <c r="D40" s="206"/>
      <c r="E40" s="206"/>
      <c r="F40" s="18"/>
      <c r="G40" s="18"/>
      <c r="H40" s="18"/>
      <c r="I40" s="18"/>
      <c r="J40" s="18"/>
    </row>
    <row r="41" customHeight="1" spans="1:10">
      <c r="A41" s="18"/>
      <c r="B41" s="18"/>
      <c r="C41" s="18"/>
      <c r="D41" s="206"/>
      <c r="E41" s="206"/>
      <c r="F41" s="18"/>
      <c r="G41" s="18"/>
      <c r="H41" s="18"/>
      <c r="I41" s="18"/>
      <c r="J41" s="18"/>
    </row>
    <row r="42" customHeight="1" spans="1:10">
      <c r="A42" s="18"/>
      <c r="B42" s="18"/>
      <c r="C42" s="18"/>
      <c r="D42" s="206"/>
      <c r="E42" s="206"/>
      <c r="F42" s="18"/>
      <c r="G42" s="18"/>
      <c r="H42" s="18"/>
      <c r="I42" s="18"/>
      <c r="J42" s="18"/>
    </row>
    <row r="43" customHeight="1" spans="1:10">
      <c r="A43" s="18"/>
      <c r="B43" s="18"/>
      <c r="C43" s="18"/>
      <c r="D43" s="206"/>
      <c r="E43" s="206"/>
      <c r="F43" s="18"/>
      <c r="G43" s="18"/>
      <c r="H43" s="18"/>
      <c r="I43" s="18"/>
      <c r="J43" s="18"/>
    </row>
    <row r="44" customHeight="1" spans="1:10">
      <c r="A44" s="18"/>
      <c r="B44" s="18"/>
      <c r="C44" s="18"/>
      <c r="D44" s="206"/>
      <c r="E44" s="206"/>
      <c r="F44" s="18"/>
      <c r="G44" s="18"/>
      <c r="H44" s="18"/>
      <c r="I44" s="18"/>
      <c r="J44" s="18"/>
    </row>
    <row r="45" customHeight="1" spans="1:10">
      <c r="A45" s="18"/>
      <c r="B45" s="18"/>
      <c r="C45" s="18"/>
      <c r="D45" s="206"/>
      <c r="E45" s="206"/>
      <c r="F45" s="18"/>
      <c r="G45" s="18"/>
      <c r="H45" s="18"/>
      <c r="I45" s="18"/>
      <c r="J45" s="18"/>
    </row>
    <row r="46" customHeight="1" spans="1:10">
      <c r="A46" s="18"/>
      <c r="B46" s="18"/>
      <c r="C46" s="18"/>
      <c r="D46" s="206"/>
      <c r="E46" s="206"/>
      <c r="F46" s="18"/>
      <c r="G46" s="18"/>
      <c r="H46" s="18"/>
      <c r="I46" s="18"/>
      <c r="J46" s="18"/>
    </row>
    <row r="47" customHeight="1" spans="1:10">
      <c r="A47" s="18"/>
      <c r="B47" s="18"/>
      <c r="C47" s="18"/>
      <c r="D47" s="206"/>
      <c r="E47" s="206"/>
      <c r="F47" s="18"/>
      <c r="G47" s="18"/>
      <c r="H47" s="18"/>
      <c r="I47" s="18"/>
      <c r="J47" s="18"/>
    </row>
    <row r="48" customHeight="1" spans="1:10">
      <c r="A48" s="18"/>
      <c r="B48" s="18"/>
      <c r="C48" s="18"/>
      <c r="D48" s="206"/>
      <c r="E48" s="206"/>
      <c r="F48" s="18"/>
      <c r="G48" s="18"/>
      <c r="H48" s="18"/>
      <c r="I48" s="18"/>
      <c r="J48" s="18"/>
    </row>
    <row r="49" customHeight="1" spans="1:10">
      <c r="A49" s="18"/>
      <c r="B49" s="18"/>
      <c r="C49" s="18"/>
      <c r="D49" s="206"/>
      <c r="E49" s="206"/>
      <c r="F49" s="18"/>
      <c r="G49" s="18"/>
      <c r="H49" s="18"/>
      <c r="I49" s="18"/>
      <c r="J49" s="18"/>
    </row>
    <row r="50" customHeight="1" spans="1:10">
      <c r="A50" s="18"/>
      <c r="B50" s="18"/>
      <c r="C50" s="18"/>
      <c r="D50" s="206"/>
      <c r="E50" s="206"/>
      <c r="F50" s="18"/>
      <c r="G50" s="18"/>
      <c r="H50" s="18"/>
      <c r="I50" s="18"/>
      <c r="J50" s="18"/>
    </row>
    <row r="51" customHeight="1" spans="1:10">
      <c r="A51" s="18"/>
      <c r="B51" s="18"/>
      <c r="C51" s="18"/>
      <c r="D51" s="206"/>
      <c r="E51" s="206"/>
      <c r="F51" s="18"/>
      <c r="G51" s="18"/>
      <c r="H51" s="18"/>
      <c r="I51" s="18"/>
      <c r="J51" s="18"/>
    </row>
    <row r="52" customHeight="1" spans="1:10">
      <c r="A52" s="18"/>
      <c r="B52" s="18"/>
      <c r="C52" s="18"/>
      <c r="D52" s="206"/>
      <c r="E52" s="206"/>
      <c r="F52" s="18"/>
      <c r="G52" s="18"/>
      <c r="H52" s="18"/>
      <c r="I52" s="18"/>
      <c r="J52" s="18"/>
    </row>
    <row r="53" customHeight="1" spans="1:10">
      <c r="A53" s="18"/>
      <c r="B53" s="18"/>
      <c r="C53" s="18"/>
      <c r="D53" s="206"/>
      <c r="E53" s="206"/>
      <c r="F53" s="18"/>
      <c r="G53" s="18"/>
      <c r="H53" s="18"/>
      <c r="I53" s="18"/>
      <c r="J53" s="18"/>
    </row>
    <row r="54" customHeight="1" spans="1:10">
      <c r="A54" s="18"/>
      <c r="B54" s="18"/>
      <c r="C54" s="18"/>
      <c r="D54" s="206"/>
      <c r="E54" s="206"/>
      <c r="F54" s="18"/>
      <c r="G54" s="18"/>
      <c r="H54" s="18"/>
      <c r="I54" s="18"/>
      <c r="J54" s="18"/>
    </row>
    <row r="55" customHeight="1" spans="1:10">
      <c r="A55" s="18"/>
      <c r="B55" s="18"/>
      <c r="C55" s="18"/>
      <c r="D55" s="206"/>
      <c r="E55" s="206"/>
      <c r="F55" s="18"/>
      <c r="G55" s="18"/>
      <c r="H55" s="18"/>
      <c r="I55" s="18"/>
      <c r="J55" s="18"/>
    </row>
    <row r="56" customHeight="1" spans="1:10">
      <c r="A56" s="18"/>
      <c r="B56" s="18"/>
      <c r="C56" s="18"/>
      <c r="D56" s="206"/>
      <c r="E56" s="206"/>
      <c r="F56" s="18"/>
      <c r="G56" s="18"/>
      <c r="H56" s="18"/>
      <c r="I56" s="18"/>
      <c r="J56" s="18"/>
    </row>
    <row r="57" customHeight="1" spans="1:10">
      <c r="A57" s="18"/>
      <c r="B57" s="18"/>
      <c r="C57" s="18"/>
      <c r="D57" s="206"/>
      <c r="E57" s="206"/>
      <c r="F57" s="18"/>
      <c r="G57" s="18"/>
      <c r="H57" s="18"/>
      <c r="I57" s="18"/>
      <c r="J57" s="18"/>
    </row>
    <row r="58" customHeight="1" spans="1:10">
      <c r="A58" s="18"/>
      <c r="B58" s="18"/>
      <c r="C58" s="18"/>
      <c r="D58" s="206"/>
      <c r="E58" s="206"/>
      <c r="F58" s="18"/>
      <c r="G58" s="18"/>
      <c r="H58" s="18"/>
      <c r="I58" s="18"/>
      <c r="J58" s="18"/>
    </row>
    <row r="59" customHeight="1" spans="1:10">
      <c r="A59" s="18"/>
      <c r="B59" s="18"/>
      <c r="C59" s="18"/>
      <c r="D59" s="206"/>
      <c r="E59" s="206"/>
      <c r="F59" s="18"/>
      <c r="G59" s="18"/>
      <c r="H59" s="18"/>
      <c r="I59" s="18"/>
      <c r="J59" s="18"/>
    </row>
    <row r="60" customHeight="1" spans="1:10">
      <c r="A60" s="18"/>
      <c r="B60" s="18"/>
      <c r="C60" s="18"/>
      <c r="D60" s="206"/>
      <c r="E60" s="206"/>
      <c r="F60" s="18"/>
      <c r="G60" s="18"/>
      <c r="H60" s="18"/>
      <c r="I60" s="18"/>
      <c r="J60" s="18"/>
    </row>
  </sheetData>
  <mergeCells count="12">
    <mergeCell ref="F5:G5"/>
    <mergeCell ref="I5:K5"/>
    <mergeCell ref="A30:B30"/>
    <mergeCell ref="A5:A6"/>
    <mergeCell ref="B5:B6"/>
    <mergeCell ref="C5:C6"/>
    <mergeCell ref="D5:D6"/>
    <mergeCell ref="E5:E6"/>
    <mergeCell ref="H5:H6"/>
    <mergeCell ref="L5:L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indexed="13"/>
  </sheetPr>
  <dimension ref="A1:J60"/>
  <sheetViews>
    <sheetView workbookViewId="0">
      <selection activeCell="J9" sqref="J9"/>
    </sheetView>
  </sheetViews>
  <sheetFormatPr defaultColWidth="9" defaultRowHeight="15.75" customHeight="1"/>
  <cols>
    <col min="1" max="1" width="5.625" style="13" customWidth="1"/>
    <col min="2" max="2" width="23.125" style="13" customWidth="1"/>
    <col min="3" max="3" width="8.875" style="13" customWidth="1"/>
    <col min="4" max="4" width="16.375" style="13" customWidth="1"/>
    <col min="5" max="6" width="13.125" style="13" customWidth="1"/>
    <col min="7" max="7" width="11.875" style="13" customWidth="1"/>
    <col min="8" max="8" width="11.125" style="13" customWidth="1"/>
    <col min="9" max="9" width="18.625" style="13" customWidth="1"/>
    <col min="10" max="10" width="15.625" style="13" customWidth="1"/>
    <col min="11" max="16384" width="9" style="13"/>
  </cols>
  <sheetData>
    <row r="1" s="11" customFormat="1" ht="25.5" customHeight="1" spans="1:9">
      <c r="A1" s="14" t="s">
        <v>10044</v>
      </c>
      <c r="B1" s="15"/>
      <c r="C1" s="15"/>
      <c r="D1" s="15"/>
      <c r="E1" s="15"/>
      <c r="F1" s="15"/>
      <c r="G1" s="15"/>
      <c r="H1" s="15"/>
      <c r="I1" s="15"/>
    </row>
    <row r="2" customHeight="1" spans="1:10">
      <c r="A2" s="16"/>
      <c r="B2" s="16"/>
      <c r="C2" s="16"/>
      <c r="D2" s="16"/>
      <c r="E2" s="16"/>
      <c r="F2" s="48"/>
      <c r="G2" s="48"/>
      <c r="H2" s="48"/>
      <c r="I2" s="17" t="s">
        <v>10045</v>
      </c>
      <c r="J2" s="18"/>
    </row>
    <row r="3" customHeight="1" spans="1:10">
      <c r="A3" s="19" t="str">
        <f>申报表封面!A8</f>
        <v>评估基准日：2022年8月31日</v>
      </c>
      <c r="B3" s="19"/>
      <c r="C3" s="19"/>
      <c r="D3" s="19"/>
      <c r="E3" s="19"/>
      <c r="F3" s="20"/>
      <c r="G3" s="20"/>
      <c r="H3" s="20"/>
      <c r="I3" s="20"/>
      <c r="J3" s="18"/>
    </row>
    <row r="4" customHeight="1" spans="1:10">
      <c r="A4" s="90" t="str">
        <f>申报表封面!C14</f>
        <v>被评估单位：湖南森华木业有限公司</v>
      </c>
      <c r="B4" s="22"/>
      <c r="C4" s="22"/>
      <c r="D4" s="22"/>
      <c r="E4" s="22"/>
      <c r="F4" s="22"/>
      <c r="G4" s="22"/>
      <c r="H4" s="22"/>
      <c r="I4" s="23" t="s">
        <v>412</v>
      </c>
      <c r="J4" s="18"/>
    </row>
    <row r="5" s="12" customFormat="1" customHeight="1" spans="1:10">
      <c r="A5" s="24" t="s">
        <v>413</v>
      </c>
      <c r="B5" s="24" t="s">
        <v>10046</v>
      </c>
      <c r="C5" s="24" t="s">
        <v>572</v>
      </c>
      <c r="D5" s="24" t="s">
        <v>10047</v>
      </c>
      <c r="E5" s="62" t="s">
        <v>375</v>
      </c>
      <c r="F5" s="26" t="s">
        <v>376</v>
      </c>
      <c r="G5" s="24" t="s">
        <v>377</v>
      </c>
      <c r="H5" s="24" t="s">
        <v>415</v>
      </c>
      <c r="I5" s="24" t="s">
        <v>486</v>
      </c>
      <c r="J5" s="382" t="s">
        <v>559</v>
      </c>
    </row>
    <row r="6" customHeight="1" spans="1:10">
      <c r="A6" s="28"/>
      <c r="B6" s="29"/>
      <c r="C6" s="28"/>
      <c r="D6" s="28"/>
      <c r="E6" s="46"/>
      <c r="F6" s="31"/>
      <c r="G6" s="44">
        <f t="shared" ref="G6:G30" si="0">F6-E6</f>
        <v>0</v>
      </c>
      <c r="H6" s="44">
        <f t="shared" ref="H6:H30" si="1">IF(E6=0,0,ROUND(G6/E6*100,2))</f>
        <v>0</v>
      </c>
      <c r="I6" s="32"/>
      <c r="J6" s="18"/>
    </row>
    <row r="7" customHeight="1" spans="1:10">
      <c r="A7" s="32"/>
      <c r="B7" s="29"/>
      <c r="C7" s="30"/>
      <c r="D7" s="30"/>
      <c r="E7" s="46"/>
      <c r="F7" s="31"/>
      <c r="G7" s="44">
        <f t="shared" si="0"/>
        <v>0</v>
      </c>
      <c r="H7" s="44">
        <f t="shared" si="1"/>
        <v>0</v>
      </c>
      <c r="I7" s="32"/>
      <c r="J7" s="18"/>
    </row>
    <row r="8" customHeight="1" spans="1:10">
      <c r="A8" s="32"/>
      <c r="B8" s="29"/>
      <c r="C8" s="30"/>
      <c r="D8" s="30"/>
      <c r="E8" s="46"/>
      <c r="F8" s="31"/>
      <c r="G8" s="44">
        <f t="shared" si="0"/>
        <v>0</v>
      </c>
      <c r="H8" s="44">
        <f t="shared" si="1"/>
        <v>0</v>
      </c>
      <c r="I8" s="32"/>
      <c r="J8" s="18"/>
    </row>
    <row r="9" customHeight="1" spans="1:10">
      <c r="A9" s="32"/>
      <c r="B9" s="29"/>
      <c r="C9" s="30"/>
      <c r="D9" s="30"/>
      <c r="E9" s="46"/>
      <c r="F9" s="31"/>
      <c r="G9" s="44">
        <f t="shared" si="0"/>
        <v>0</v>
      </c>
      <c r="H9" s="44">
        <f t="shared" si="1"/>
        <v>0</v>
      </c>
      <c r="I9" s="32"/>
      <c r="J9" s="18"/>
    </row>
    <row r="10" customHeight="1" spans="1:10">
      <c r="A10" s="32"/>
      <c r="B10" s="29"/>
      <c r="C10" s="30"/>
      <c r="D10" s="30"/>
      <c r="E10" s="46"/>
      <c r="F10" s="31"/>
      <c r="G10" s="44">
        <f t="shared" si="0"/>
        <v>0</v>
      </c>
      <c r="H10" s="44">
        <f t="shared" si="1"/>
        <v>0</v>
      </c>
      <c r="I10" s="32"/>
      <c r="J10" s="18"/>
    </row>
    <row r="11" customHeight="1" spans="1:10">
      <c r="A11" s="32"/>
      <c r="B11" s="29"/>
      <c r="C11" s="30"/>
      <c r="D11" s="30"/>
      <c r="E11" s="46"/>
      <c r="F11" s="31"/>
      <c r="G11" s="44">
        <f t="shared" si="0"/>
        <v>0</v>
      </c>
      <c r="H11" s="44">
        <f t="shared" si="1"/>
        <v>0</v>
      </c>
      <c r="I11" s="32"/>
      <c r="J11" s="18"/>
    </row>
    <row r="12" customHeight="1" spans="1:10">
      <c r="A12" s="32"/>
      <c r="B12" s="29"/>
      <c r="C12" s="30"/>
      <c r="D12" s="30"/>
      <c r="E12" s="46"/>
      <c r="F12" s="31"/>
      <c r="G12" s="44">
        <f t="shared" si="0"/>
        <v>0</v>
      </c>
      <c r="H12" s="44">
        <f t="shared" si="1"/>
        <v>0</v>
      </c>
      <c r="I12" s="32"/>
      <c r="J12" s="18"/>
    </row>
    <row r="13" customHeight="1" spans="1:10">
      <c r="A13" s="32"/>
      <c r="B13" s="29"/>
      <c r="C13" s="30"/>
      <c r="D13" s="30"/>
      <c r="E13" s="46"/>
      <c r="F13" s="31"/>
      <c r="G13" s="44">
        <f t="shared" si="0"/>
        <v>0</v>
      </c>
      <c r="H13" s="44">
        <f t="shared" si="1"/>
        <v>0</v>
      </c>
      <c r="I13" s="32"/>
      <c r="J13" s="18"/>
    </row>
    <row r="14" customHeight="1" spans="1:10">
      <c r="A14" s="32"/>
      <c r="B14" s="29"/>
      <c r="C14" s="30"/>
      <c r="D14" s="30"/>
      <c r="E14" s="46"/>
      <c r="F14" s="31"/>
      <c r="G14" s="44">
        <f t="shared" si="0"/>
        <v>0</v>
      </c>
      <c r="H14" s="44">
        <f t="shared" si="1"/>
        <v>0</v>
      </c>
      <c r="I14" s="32"/>
      <c r="J14" s="18"/>
    </row>
    <row r="15" customHeight="1" spans="1:10">
      <c r="A15" s="32"/>
      <c r="B15" s="29"/>
      <c r="C15" s="30"/>
      <c r="D15" s="30"/>
      <c r="E15" s="46"/>
      <c r="F15" s="31"/>
      <c r="G15" s="44">
        <f t="shared" si="0"/>
        <v>0</v>
      </c>
      <c r="H15" s="44">
        <f t="shared" si="1"/>
        <v>0</v>
      </c>
      <c r="I15" s="32"/>
      <c r="J15" s="18"/>
    </row>
    <row r="16" customHeight="1" spans="1:10">
      <c r="A16" s="32"/>
      <c r="B16" s="29"/>
      <c r="C16" s="30"/>
      <c r="D16" s="30"/>
      <c r="E16" s="46"/>
      <c r="F16" s="31"/>
      <c r="G16" s="44">
        <f t="shared" si="0"/>
        <v>0</v>
      </c>
      <c r="H16" s="44">
        <f t="shared" si="1"/>
        <v>0</v>
      </c>
      <c r="I16" s="32"/>
      <c r="J16" s="18"/>
    </row>
    <row r="17" customHeight="1" spans="1:10">
      <c r="A17" s="32"/>
      <c r="B17" s="29"/>
      <c r="C17" s="30"/>
      <c r="D17" s="30"/>
      <c r="E17" s="46"/>
      <c r="F17" s="31"/>
      <c r="G17" s="44">
        <f t="shared" si="0"/>
        <v>0</v>
      </c>
      <c r="H17" s="44">
        <f t="shared" si="1"/>
        <v>0</v>
      </c>
      <c r="I17" s="32"/>
      <c r="J17" s="18"/>
    </row>
    <row r="18" customHeight="1" spans="1:10">
      <c r="A18" s="32"/>
      <c r="B18" s="29"/>
      <c r="C18" s="30"/>
      <c r="D18" s="30"/>
      <c r="E18" s="46"/>
      <c r="F18" s="31"/>
      <c r="G18" s="44">
        <f t="shared" si="0"/>
        <v>0</v>
      </c>
      <c r="H18" s="44">
        <f t="shared" si="1"/>
        <v>0</v>
      </c>
      <c r="I18" s="32"/>
      <c r="J18" s="18"/>
    </row>
    <row r="19" customHeight="1" spans="1:10">
      <c r="A19" s="32"/>
      <c r="B19" s="29"/>
      <c r="C19" s="30"/>
      <c r="D19" s="30"/>
      <c r="E19" s="46"/>
      <c r="F19" s="31"/>
      <c r="G19" s="44">
        <f t="shared" si="0"/>
        <v>0</v>
      </c>
      <c r="H19" s="44">
        <f t="shared" si="1"/>
        <v>0</v>
      </c>
      <c r="I19" s="32"/>
      <c r="J19" s="18"/>
    </row>
    <row r="20" customHeight="1" spans="1:10">
      <c r="A20" s="32"/>
      <c r="B20" s="29"/>
      <c r="C20" s="30"/>
      <c r="D20" s="30"/>
      <c r="E20" s="46"/>
      <c r="F20" s="31"/>
      <c r="G20" s="44">
        <f t="shared" si="0"/>
        <v>0</v>
      </c>
      <c r="H20" s="44">
        <f t="shared" si="1"/>
        <v>0</v>
      </c>
      <c r="I20" s="32"/>
      <c r="J20" s="18"/>
    </row>
    <row r="21" customHeight="1" spans="1:10">
      <c r="A21" s="32"/>
      <c r="B21" s="29"/>
      <c r="C21" s="30"/>
      <c r="D21" s="30"/>
      <c r="E21" s="46"/>
      <c r="F21" s="31"/>
      <c r="G21" s="44">
        <f t="shared" si="0"/>
        <v>0</v>
      </c>
      <c r="H21" s="44">
        <f t="shared" si="1"/>
        <v>0</v>
      </c>
      <c r="I21" s="32"/>
      <c r="J21" s="18"/>
    </row>
    <row r="22" customHeight="1" spans="1:10">
      <c r="A22" s="32"/>
      <c r="B22" s="29"/>
      <c r="C22" s="30"/>
      <c r="D22" s="30"/>
      <c r="E22" s="46"/>
      <c r="F22" s="31"/>
      <c r="G22" s="44">
        <f t="shared" si="0"/>
        <v>0</v>
      </c>
      <c r="H22" s="44">
        <f t="shared" si="1"/>
        <v>0</v>
      </c>
      <c r="I22" s="32"/>
      <c r="J22" s="18"/>
    </row>
    <row r="23" customHeight="1" spans="1:10">
      <c r="A23" s="32"/>
      <c r="B23" s="29"/>
      <c r="C23" s="30"/>
      <c r="D23" s="30"/>
      <c r="E23" s="46"/>
      <c r="F23" s="31"/>
      <c r="G23" s="44">
        <f t="shared" si="0"/>
        <v>0</v>
      </c>
      <c r="H23" s="44">
        <f t="shared" si="1"/>
        <v>0</v>
      </c>
      <c r="I23" s="32"/>
      <c r="J23" s="18"/>
    </row>
    <row r="24" customHeight="1" spans="1:10">
      <c r="A24" s="32"/>
      <c r="B24" s="29"/>
      <c r="C24" s="30"/>
      <c r="D24" s="30"/>
      <c r="E24" s="46"/>
      <c r="F24" s="31"/>
      <c r="G24" s="44">
        <f t="shared" si="0"/>
        <v>0</v>
      </c>
      <c r="H24" s="44">
        <f t="shared" si="1"/>
        <v>0</v>
      </c>
      <c r="I24" s="32"/>
      <c r="J24" s="18"/>
    </row>
    <row r="25" customHeight="1" spans="1:10">
      <c r="A25" s="32"/>
      <c r="B25" s="29"/>
      <c r="C25" s="30"/>
      <c r="D25" s="30"/>
      <c r="E25" s="46"/>
      <c r="F25" s="31"/>
      <c r="G25" s="44">
        <f t="shared" si="0"/>
        <v>0</v>
      </c>
      <c r="H25" s="44">
        <f t="shared" si="1"/>
        <v>0</v>
      </c>
      <c r="I25" s="32"/>
      <c r="J25" s="18"/>
    </row>
    <row r="26" customHeight="1" spans="1:10">
      <c r="A26" s="32"/>
      <c r="B26" s="29"/>
      <c r="C26" s="30"/>
      <c r="D26" s="30"/>
      <c r="E26" s="46"/>
      <c r="F26" s="31"/>
      <c r="G26" s="44">
        <f t="shared" si="0"/>
        <v>0</v>
      </c>
      <c r="H26" s="44">
        <f t="shared" si="1"/>
        <v>0</v>
      </c>
      <c r="I26" s="32"/>
      <c r="J26" s="18"/>
    </row>
    <row r="27" customHeight="1" spans="1:10">
      <c r="A27" s="32"/>
      <c r="B27" s="29"/>
      <c r="C27" s="30"/>
      <c r="D27" s="30"/>
      <c r="E27" s="46"/>
      <c r="F27" s="31"/>
      <c r="G27" s="44">
        <f t="shared" si="0"/>
        <v>0</v>
      </c>
      <c r="H27" s="44">
        <f t="shared" si="1"/>
        <v>0</v>
      </c>
      <c r="I27" s="32"/>
      <c r="J27" s="18"/>
    </row>
    <row r="28" customHeight="1" spans="1:10">
      <c r="A28" s="32"/>
      <c r="B28" s="29"/>
      <c r="C28" s="30"/>
      <c r="D28" s="30"/>
      <c r="E28" s="46"/>
      <c r="F28" s="31"/>
      <c r="G28" s="44">
        <f t="shared" si="0"/>
        <v>0</v>
      </c>
      <c r="H28" s="44">
        <f t="shared" si="1"/>
        <v>0</v>
      </c>
      <c r="I28" s="32"/>
      <c r="J28" s="18"/>
    </row>
    <row r="29" customHeight="1" spans="1:10">
      <c r="A29" s="32"/>
      <c r="B29" s="33" t="s">
        <v>497</v>
      </c>
      <c r="C29" s="30"/>
      <c r="D29" s="30"/>
      <c r="E29" s="46"/>
      <c r="F29" s="31"/>
      <c r="G29" s="44">
        <f t="shared" si="0"/>
        <v>0</v>
      </c>
      <c r="H29" s="44">
        <f t="shared" si="1"/>
        <v>0</v>
      </c>
      <c r="I29" s="32"/>
      <c r="J29" s="18"/>
    </row>
    <row r="30" customHeight="1" spans="1:10">
      <c r="A30" s="34" t="s">
        <v>560</v>
      </c>
      <c r="B30" s="26"/>
      <c r="C30" s="35"/>
      <c r="D30" s="35"/>
      <c r="E30" s="44">
        <f>SUM(E6:E29)</f>
        <v>0</v>
      </c>
      <c r="F30" s="36">
        <f>SUM(F6:F29)</f>
        <v>0</v>
      </c>
      <c r="G30" s="44">
        <f t="shared" si="0"/>
        <v>0</v>
      </c>
      <c r="H30" s="44">
        <f t="shared" si="1"/>
        <v>0</v>
      </c>
      <c r="I30" s="37"/>
      <c r="J30" s="18"/>
    </row>
    <row r="31" customHeight="1" spans="1:10">
      <c r="A31" s="38" t="str">
        <f>申报表封面!C18</f>
        <v>被评估单位填表人：郭艳</v>
      </c>
      <c r="B31" s="38"/>
      <c r="C31" s="38"/>
      <c r="D31" s="38"/>
      <c r="E31" s="38"/>
      <c r="F31" s="39" t="str">
        <f>CONCATENATE(索引!$D$6,"：",索引!$D33,"    ",索引!$E33)</f>
        <v>评估人员：    </v>
      </c>
      <c r="G31" s="164"/>
      <c r="H31" s="164"/>
      <c r="I31" s="164"/>
      <c r="J31" s="18"/>
    </row>
    <row r="32" customHeight="1" spans="1:10">
      <c r="A32" s="164" t="str">
        <f>申报表封面!C20</f>
        <v>填表日期：2022年9月6日</v>
      </c>
      <c r="B32" s="164"/>
      <c r="C32" s="164"/>
      <c r="D32" s="164"/>
      <c r="E32" s="385"/>
      <c r="F32" s="385"/>
      <c r="G32" s="385"/>
      <c r="H32" s="385"/>
      <c r="I32" s="164"/>
      <c r="J32" s="18"/>
    </row>
    <row r="33" customHeight="1" spans="1:10">
      <c r="A33" s="68" t="s">
        <v>499</v>
      </c>
      <c r="B33" s="68"/>
      <c r="C33" s="68"/>
      <c r="D33" s="68"/>
      <c r="E33" s="68"/>
      <c r="F33" s="68"/>
      <c r="G33" s="68"/>
      <c r="H33" s="68"/>
      <c r="I33" s="68"/>
      <c r="J33" s="18"/>
    </row>
    <row r="34" customHeight="1" spans="1:10">
      <c r="A34" s="68"/>
      <c r="B34" s="69" t="s">
        <v>10048</v>
      </c>
      <c r="C34" s="68"/>
      <c r="D34" s="68"/>
      <c r="E34" s="68"/>
      <c r="F34" s="68"/>
      <c r="G34" s="68"/>
      <c r="H34" s="68"/>
      <c r="I34" s="68"/>
      <c r="J34" s="18"/>
    </row>
    <row r="35" customHeight="1" spans="1:10">
      <c r="A35" s="68"/>
      <c r="B35" s="69" t="s">
        <v>10049</v>
      </c>
      <c r="C35" s="68"/>
      <c r="D35" s="68"/>
      <c r="E35" s="68"/>
      <c r="F35" s="68"/>
      <c r="G35" s="68"/>
      <c r="H35" s="68"/>
      <c r="I35" s="68"/>
      <c r="J35" s="18"/>
    </row>
    <row r="36" customHeight="1" spans="1:10">
      <c r="A36" s="68"/>
      <c r="B36" s="68"/>
      <c r="C36" s="68"/>
      <c r="D36" s="68"/>
      <c r="E36" s="68"/>
      <c r="F36" s="68"/>
      <c r="G36" s="68"/>
      <c r="H36" s="68"/>
      <c r="I36" s="6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indexed="11"/>
  </sheetPr>
  <dimension ref="A1:K60"/>
  <sheetViews>
    <sheetView workbookViewId="0">
      <selection activeCell="J9" sqref="J9"/>
    </sheetView>
  </sheetViews>
  <sheetFormatPr defaultColWidth="9" defaultRowHeight="15.75" customHeight="1"/>
  <cols>
    <col min="1" max="1" width="5.5" style="13" customWidth="1"/>
    <col min="2" max="2" width="24.125" style="13" customWidth="1"/>
    <col min="3" max="3" width="8.125" style="13" customWidth="1"/>
    <col min="4" max="4" width="14.375" style="13" customWidth="1"/>
    <col min="5" max="5" width="11.375" style="13" customWidth="1"/>
    <col min="6" max="7" width="12.875" style="13" customWidth="1"/>
    <col min="8" max="8" width="10.125" style="13" customWidth="1"/>
    <col min="9" max="9" width="9.625" style="13" customWidth="1"/>
    <col min="10" max="10" width="12.875" style="13" customWidth="1"/>
    <col min="11" max="11" width="13.5" style="13" customWidth="1"/>
    <col min="12" max="16384" width="9" style="13"/>
  </cols>
  <sheetData>
    <row r="1" s="11" customFormat="1" ht="25.5" customHeight="1" spans="1:10">
      <c r="A1" s="14" t="s">
        <v>10050</v>
      </c>
      <c r="B1" s="15"/>
      <c r="C1" s="15"/>
      <c r="D1" s="15"/>
      <c r="E1" s="15"/>
      <c r="F1" s="15"/>
      <c r="G1" s="15"/>
      <c r="H1" s="15"/>
      <c r="I1" s="15"/>
      <c r="J1" s="15"/>
    </row>
    <row r="2" customHeight="1" spans="1:10">
      <c r="A2" s="16"/>
      <c r="B2" s="16"/>
      <c r="C2" s="16"/>
      <c r="D2" s="16"/>
      <c r="E2" s="16"/>
      <c r="F2" s="16"/>
      <c r="G2" s="16"/>
      <c r="H2" s="16"/>
      <c r="I2" s="16"/>
      <c r="J2" s="80" t="s">
        <v>10051</v>
      </c>
    </row>
    <row r="3" customHeight="1" spans="1:10">
      <c r="A3" s="19" t="str">
        <f>申报表封面!A8</f>
        <v>评估基准日：2022年8月31日</v>
      </c>
      <c r="B3" s="19"/>
      <c r="C3" s="19"/>
      <c r="D3" s="19"/>
      <c r="E3" s="19"/>
      <c r="F3" s="19"/>
      <c r="G3" s="19"/>
      <c r="H3" s="19"/>
      <c r="I3" s="19"/>
      <c r="J3" s="19"/>
    </row>
    <row r="4" customHeight="1" spans="1:10">
      <c r="A4" s="90" t="str">
        <f>申报表封面!C14</f>
        <v>被评估单位：湖南森华木业有限公司</v>
      </c>
      <c r="B4" s="22"/>
      <c r="C4" s="22"/>
      <c r="D4" s="342"/>
      <c r="E4" s="22"/>
      <c r="F4" s="22"/>
      <c r="G4" s="22"/>
      <c r="H4" s="22"/>
      <c r="I4" s="22"/>
      <c r="J4" s="23" t="s">
        <v>412</v>
      </c>
    </row>
    <row r="5" s="12" customFormat="1" customHeight="1" spans="1:11">
      <c r="A5" s="24" t="s">
        <v>413</v>
      </c>
      <c r="B5" s="24" t="s">
        <v>10046</v>
      </c>
      <c r="C5" s="24" t="s">
        <v>572</v>
      </c>
      <c r="D5" s="24" t="s">
        <v>10047</v>
      </c>
      <c r="E5" s="24" t="s">
        <v>540</v>
      </c>
      <c r="F5" s="62" t="s">
        <v>375</v>
      </c>
      <c r="G5" s="26" t="s">
        <v>376</v>
      </c>
      <c r="H5" s="24" t="s">
        <v>377</v>
      </c>
      <c r="I5" s="24" t="s">
        <v>415</v>
      </c>
      <c r="J5" s="24" t="s">
        <v>486</v>
      </c>
      <c r="K5" s="382" t="s">
        <v>559</v>
      </c>
    </row>
    <row r="6" customHeight="1" spans="1:10">
      <c r="A6" s="28"/>
      <c r="B6" s="29"/>
      <c r="C6" s="29"/>
      <c r="D6" s="29"/>
      <c r="E6" s="29"/>
      <c r="F6" s="46"/>
      <c r="G6" s="31"/>
      <c r="H6" s="46">
        <f t="shared" ref="H6:H17" si="0">G6-F6</f>
        <v>0</v>
      </c>
      <c r="I6" s="46" t="str">
        <f t="shared" ref="I6:I17" si="1">IF(F6=0,"  ",H6/F6*100)</f>
        <v>  </v>
      </c>
      <c r="J6" s="32"/>
    </row>
    <row r="7" customHeight="1" spans="1:10">
      <c r="A7" s="28"/>
      <c r="B7" s="29"/>
      <c r="C7" s="28"/>
      <c r="D7" s="28"/>
      <c r="E7" s="28"/>
      <c r="F7" s="46"/>
      <c r="G7" s="31"/>
      <c r="H7" s="46">
        <f t="shared" si="0"/>
        <v>0</v>
      </c>
      <c r="I7" s="46" t="str">
        <f t="shared" si="1"/>
        <v>  </v>
      </c>
      <c r="J7" s="32"/>
    </row>
    <row r="8" customHeight="1" spans="1:10">
      <c r="A8" s="28"/>
      <c r="B8" s="29"/>
      <c r="C8" s="29"/>
      <c r="D8" s="29"/>
      <c r="E8" s="29"/>
      <c r="F8" s="46"/>
      <c r="G8" s="31"/>
      <c r="H8" s="46">
        <f t="shared" si="0"/>
        <v>0</v>
      </c>
      <c r="I8" s="46" t="str">
        <f t="shared" si="1"/>
        <v>  </v>
      </c>
      <c r="J8" s="32"/>
    </row>
    <row r="9" customHeight="1" spans="1:10">
      <c r="A9" s="28"/>
      <c r="B9" s="29"/>
      <c r="C9" s="29"/>
      <c r="D9" s="29"/>
      <c r="E9" s="29"/>
      <c r="F9" s="46"/>
      <c r="G9" s="31"/>
      <c r="H9" s="46">
        <f t="shared" si="0"/>
        <v>0</v>
      </c>
      <c r="I9" s="46" t="str">
        <f t="shared" si="1"/>
        <v>  </v>
      </c>
      <c r="J9" s="32"/>
    </row>
    <row r="10" customHeight="1" spans="1:10">
      <c r="A10" s="28"/>
      <c r="B10" s="29"/>
      <c r="C10" s="29"/>
      <c r="D10" s="29"/>
      <c r="E10" s="29"/>
      <c r="F10" s="46"/>
      <c r="G10" s="31"/>
      <c r="H10" s="46">
        <f t="shared" si="0"/>
        <v>0</v>
      </c>
      <c r="I10" s="46" t="str">
        <f t="shared" si="1"/>
        <v>  </v>
      </c>
      <c r="J10" s="32"/>
    </row>
    <row r="11" customHeight="1" spans="1:10">
      <c r="A11" s="28"/>
      <c r="B11" s="29"/>
      <c r="C11" s="29"/>
      <c r="D11" s="29"/>
      <c r="E11" s="29"/>
      <c r="F11" s="46"/>
      <c r="G11" s="31"/>
      <c r="H11" s="46">
        <f t="shared" si="0"/>
        <v>0</v>
      </c>
      <c r="I11" s="46" t="str">
        <f t="shared" si="1"/>
        <v>  </v>
      </c>
      <c r="J11" s="32"/>
    </row>
    <row r="12" customHeight="1" spans="1:10">
      <c r="A12" s="28"/>
      <c r="B12" s="29"/>
      <c r="C12" s="29"/>
      <c r="D12" s="29"/>
      <c r="E12" s="29"/>
      <c r="F12" s="46"/>
      <c r="G12" s="31"/>
      <c r="H12" s="46">
        <f t="shared" si="0"/>
        <v>0</v>
      </c>
      <c r="I12" s="46" t="str">
        <f t="shared" si="1"/>
        <v>  </v>
      </c>
      <c r="J12" s="32"/>
    </row>
    <row r="13" customHeight="1" spans="1:10">
      <c r="A13" s="28"/>
      <c r="B13" s="29"/>
      <c r="C13" s="29"/>
      <c r="D13" s="29"/>
      <c r="E13" s="29"/>
      <c r="F13" s="46"/>
      <c r="G13" s="31"/>
      <c r="H13" s="46">
        <f t="shared" si="0"/>
        <v>0</v>
      </c>
      <c r="I13" s="46" t="str">
        <f t="shared" si="1"/>
        <v>  </v>
      </c>
      <c r="J13" s="32"/>
    </row>
    <row r="14" customHeight="1" spans="1:10">
      <c r="A14" s="28"/>
      <c r="B14" s="29"/>
      <c r="C14" s="29"/>
      <c r="D14" s="29"/>
      <c r="E14" s="29"/>
      <c r="F14" s="46"/>
      <c r="G14" s="31"/>
      <c r="H14" s="46">
        <f t="shared" si="0"/>
        <v>0</v>
      </c>
      <c r="I14" s="46" t="str">
        <f t="shared" si="1"/>
        <v>  </v>
      </c>
      <c r="J14" s="32"/>
    </row>
    <row r="15" customHeight="1" spans="1:10">
      <c r="A15" s="28"/>
      <c r="B15" s="29"/>
      <c r="C15" s="29"/>
      <c r="D15" s="29"/>
      <c r="E15" s="29"/>
      <c r="F15" s="46"/>
      <c r="G15" s="31"/>
      <c r="H15" s="46">
        <f t="shared" si="0"/>
        <v>0</v>
      </c>
      <c r="I15" s="46" t="str">
        <f t="shared" si="1"/>
        <v>  </v>
      </c>
      <c r="J15" s="32"/>
    </row>
    <row r="16" customHeight="1" spans="1:10">
      <c r="A16" s="28"/>
      <c r="B16" s="29"/>
      <c r="C16" s="29"/>
      <c r="D16" s="29"/>
      <c r="E16" s="29"/>
      <c r="F16" s="46"/>
      <c r="G16" s="31"/>
      <c r="H16" s="46">
        <f t="shared" si="0"/>
        <v>0</v>
      </c>
      <c r="I16" s="46" t="str">
        <f t="shared" si="1"/>
        <v>  </v>
      </c>
      <c r="J16" s="32"/>
    </row>
    <row r="17" customHeight="1" spans="1:10">
      <c r="A17" s="28"/>
      <c r="B17" s="29"/>
      <c r="C17" s="29"/>
      <c r="D17" s="29"/>
      <c r="E17" s="29"/>
      <c r="F17" s="46"/>
      <c r="G17" s="31"/>
      <c r="H17" s="46">
        <f t="shared" si="0"/>
        <v>0</v>
      </c>
      <c r="I17" s="46" t="str">
        <f t="shared" si="1"/>
        <v>  </v>
      </c>
      <c r="J17" s="32"/>
    </row>
    <row r="18" customHeight="1" spans="1:10">
      <c r="A18" s="28"/>
      <c r="B18" s="29"/>
      <c r="C18" s="29"/>
      <c r="D18" s="29"/>
      <c r="E18" s="29"/>
      <c r="F18" s="46"/>
      <c r="G18" s="31"/>
      <c r="H18" s="46"/>
      <c r="I18" s="46"/>
      <c r="J18" s="32"/>
    </row>
    <row r="19" customHeight="1" spans="1:10">
      <c r="A19" s="28"/>
      <c r="B19" s="29"/>
      <c r="C19" s="29"/>
      <c r="D19" s="29"/>
      <c r="E19" s="29"/>
      <c r="F19" s="46"/>
      <c r="G19" s="31"/>
      <c r="H19" s="46"/>
      <c r="I19" s="46"/>
      <c r="J19" s="32"/>
    </row>
    <row r="20" customHeight="1" spans="1:10">
      <c r="A20" s="28"/>
      <c r="B20" s="29"/>
      <c r="C20" s="29"/>
      <c r="D20" s="29"/>
      <c r="E20" s="29"/>
      <c r="F20" s="46"/>
      <c r="G20" s="31"/>
      <c r="H20" s="46">
        <f t="shared" ref="H20:H30" si="2">G20-F20</f>
        <v>0</v>
      </c>
      <c r="I20" s="46" t="str">
        <f t="shared" ref="I20:I30" si="3">IF(F20=0,"  ",H20/F20*100)</f>
        <v>  </v>
      </c>
      <c r="J20" s="32"/>
    </row>
    <row r="21" customHeight="1" spans="1:10">
      <c r="A21" s="28"/>
      <c r="B21" s="29"/>
      <c r="C21" s="29"/>
      <c r="D21" s="29"/>
      <c r="E21" s="29"/>
      <c r="F21" s="46"/>
      <c r="G21" s="31"/>
      <c r="H21" s="46">
        <f t="shared" si="2"/>
        <v>0</v>
      </c>
      <c r="I21" s="46" t="str">
        <f t="shared" si="3"/>
        <v>  </v>
      </c>
      <c r="J21" s="32"/>
    </row>
    <row r="22" customHeight="1" spans="1:10">
      <c r="A22" s="28"/>
      <c r="B22" s="29"/>
      <c r="C22" s="29"/>
      <c r="D22" s="29"/>
      <c r="E22" s="29"/>
      <c r="F22" s="46"/>
      <c r="G22" s="31"/>
      <c r="H22" s="46">
        <f t="shared" si="2"/>
        <v>0</v>
      </c>
      <c r="I22" s="46" t="str">
        <f t="shared" si="3"/>
        <v>  </v>
      </c>
      <c r="J22" s="32"/>
    </row>
    <row r="23" customHeight="1" spans="1:10">
      <c r="A23" s="28"/>
      <c r="B23" s="29"/>
      <c r="C23" s="29"/>
      <c r="D23" s="29"/>
      <c r="E23" s="29"/>
      <c r="F23" s="46"/>
      <c r="G23" s="31"/>
      <c r="H23" s="46">
        <f t="shared" si="2"/>
        <v>0</v>
      </c>
      <c r="I23" s="46" t="str">
        <f t="shared" si="3"/>
        <v>  </v>
      </c>
      <c r="J23" s="32"/>
    </row>
    <row r="24" customHeight="1" spans="1:10">
      <c r="A24" s="28"/>
      <c r="B24" s="29"/>
      <c r="C24" s="29"/>
      <c r="D24" s="29"/>
      <c r="E24" s="29"/>
      <c r="F24" s="46"/>
      <c r="G24" s="31"/>
      <c r="H24" s="46">
        <f t="shared" si="2"/>
        <v>0</v>
      </c>
      <c r="I24" s="46" t="str">
        <f t="shared" si="3"/>
        <v>  </v>
      </c>
      <c r="J24" s="32"/>
    </row>
    <row r="25" customHeight="1" spans="1:10">
      <c r="A25" s="28"/>
      <c r="B25" s="29"/>
      <c r="C25" s="29"/>
      <c r="D25" s="29"/>
      <c r="E25" s="29"/>
      <c r="F25" s="46"/>
      <c r="G25" s="31"/>
      <c r="H25" s="46">
        <f t="shared" si="2"/>
        <v>0</v>
      </c>
      <c r="I25" s="46" t="str">
        <f t="shared" si="3"/>
        <v>  </v>
      </c>
      <c r="J25" s="32"/>
    </row>
    <row r="26" customHeight="1" spans="1:10">
      <c r="A26" s="28"/>
      <c r="B26" s="29"/>
      <c r="C26" s="29"/>
      <c r="D26" s="29"/>
      <c r="E26" s="29"/>
      <c r="F26" s="46"/>
      <c r="G26" s="31"/>
      <c r="H26" s="46">
        <f t="shared" si="2"/>
        <v>0</v>
      </c>
      <c r="I26" s="46" t="str">
        <f t="shared" si="3"/>
        <v>  </v>
      </c>
      <c r="J26" s="32"/>
    </row>
    <row r="27" customHeight="1" spans="1:10">
      <c r="A27" s="28"/>
      <c r="B27" s="29"/>
      <c r="C27" s="29"/>
      <c r="D27" s="29"/>
      <c r="E27" s="29"/>
      <c r="F27" s="46"/>
      <c r="G27" s="31"/>
      <c r="H27" s="46">
        <f t="shared" si="2"/>
        <v>0</v>
      </c>
      <c r="I27" s="46" t="str">
        <f t="shared" si="3"/>
        <v>  </v>
      </c>
      <c r="J27" s="32"/>
    </row>
    <row r="28" customHeight="1" spans="1:10">
      <c r="A28" s="28"/>
      <c r="B28" s="29"/>
      <c r="C28" s="29"/>
      <c r="D28" s="29"/>
      <c r="E28" s="29"/>
      <c r="F28" s="46"/>
      <c r="G28" s="31"/>
      <c r="H28" s="46">
        <f t="shared" si="2"/>
        <v>0</v>
      </c>
      <c r="I28" s="46" t="str">
        <f t="shared" si="3"/>
        <v>  </v>
      </c>
      <c r="J28" s="32"/>
    </row>
    <row r="29" customHeight="1" spans="1:10">
      <c r="A29" s="28"/>
      <c r="B29" s="33" t="s">
        <v>497</v>
      </c>
      <c r="C29" s="29"/>
      <c r="D29" s="29"/>
      <c r="E29" s="29"/>
      <c r="F29" s="46"/>
      <c r="G29" s="31"/>
      <c r="H29" s="46">
        <f t="shared" si="2"/>
        <v>0</v>
      </c>
      <c r="I29" s="46" t="str">
        <f t="shared" si="3"/>
        <v>  </v>
      </c>
      <c r="J29" s="32"/>
    </row>
    <row r="30" customHeight="1" spans="1:10">
      <c r="A30" s="34" t="s">
        <v>560</v>
      </c>
      <c r="B30" s="26"/>
      <c r="C30" s="24"/>
      <c r="D30" s="24"/>
      <c r="E30" s="24"/>
      <c r="F30" s="44">
        <f>SUM(F6:F29)</f>
        <v>0</v>
      </c>
      <c r="G30" s="36">
        <f>SUM(G6:G29)</f>
        <v>0</v>
      </c>
      <c r="H30" s="44">
        <f t="shared" si="2"/>
        <v>0</v>
      </c>
      <c r="I30" s="44" t="str">
        <f t="shared" si="3"/>
        <v>  </v>
      </c>
      <c r="J30" s="37"/>
    </row>
    <row r="31" customHeight="1" spans="1:10">
      <c r="A31" s="38" t="str">
        <f>申报表封面!C18</f>
        <v>被评估单位填表人：郭艳</v>
      </c>
      <c r="B31" s="38"/>
      <c r="C31" s="38"/>
      <c r="D31" s="38"/>
      <c r="E31" s="38"/>
      <c r="F31" s="39" t="str">
        <f>CONCATENATE(索引!$D$6,"：",索引!$D34,"    ",索引!$E34)</f>
        <v>评估人员：    </v>
      </c>
      <c r="G31" s="164"/>
      <c r="H31" s="164"/>
      <c r="I31" s="164"/>
      <c r="J31" s="38"/>
    </row>
    <row r="32" customHeight="1" spans="1:10">
      <c r="A32" s="164" t="str">
        <f>申报表封面!C20</f>
        <v>填表日期：2022年9月6日</v>
      </c>
      <c r="B32" s="164"/>
      <c r="C32" s="164"/>
      <c r="D32" s="164"/>
      <c r="E32" s="385"/>
      <c r="F32" s="385"/>
      <c r="G32" s="385"/>
      <c r="H32" s="385"/>
      <c r="I32" s="164"/>
      <c r="J32" s="164"/>
    </row>
    <row r="33" customHeight="1" spans="1:10">
      <c r="A33" s="68" t="s">
        <v>499</v>
      </c>
      <c r="B33" s="68"/>
      <c r="C33" s="68"/>
      <c r="D33" s="68"/>
      <c r="E33" s="68"/>
      <c r="F33" s="68"/>
      <c r="G33" s="68"/>
      <c r="H33" s="68"/>
      <c r="I33" s="68"/>
      <c r="J33" s="22"/>
    </row>
    <row r="34" customHeight="1" spans="1:10">
      <c r="A34" s="68"/>
      <c r="B34" s="69" t="s">
        <v>10052</v>
      </c>
      <c r="C34" s="68"/>
      <c r="D34" s="68"/>
      <c r="E34" s="68"/>
      <c r="F34" s="68"/>
      <c r="G34" s="68"/>
      <c r="H34" s="68"/>
      <c r="I34" s="68"/>
      <c r="J34" s="22"/>
    </row>
    <row r="35" customHeight="1" spans="1:10">
      <c r="A35" s="68"/>
      <c r="B35" s="69" t="s">
        <v>10053</v>
      </c>
      <c r="C35" s="68"/>
      <c r="D35" s="68"/>
      <c r="E35" s="68"/>
      <c r="F35" s="68"/>
      <c r="G35" s="68"/>
      <c r="H35" s="68"/>
      <c r="I35" s="68"/>
      <c r="J35" s="22"/>
    </row>
    <row r="36" customHeight="1" spans="1:10">
      <c r="A36" s="68"/>
      <c r="B36" s="68"/>
      <c r="C36" s="68"/>
      <c r="D36" s="68"/>
      <c r="E36" s="68"/>
      <c r="F36" s="68"/>
      <c r="G36" s="68"/>
      <c r="H36" s="68"/>
      <c r="I36" s="68"/>
      <c r="J36" s="22"/>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J60"/>
  <sheetViews>
    <sheetView workbookViewId="0">
      <selection activeCell="D11" sqref="D11"/>
    </sheetView>
  </sheetViews>
  <sheetFormatPr defaultColWidth="9" defaultRowHeight="15.75" customHeight="1"/>
  <cols>
    <col min="1" max="1" width="7.625" style="13" customWidth="1"/>
    <col min="2" max="2" width="28.875" style="13" customWidth="1"/>
    <col min="3" max="6" width="21.375" style="13" customWidth="1"/>
    <col min="7" max="16384" width="9" style="13"/>
  </cols>
  <sheetData>
    <row r="1" s="11" customFormat="1" ht="25.5" customHeight="1" spans="1:6">
      <c r="A1" s="14" t="s">
        <v>10054</v>
      </c>
      <c r="B1" s="15"/>
      <c r="C1" s="15"/>
      <c r="D1" s="15"/>
      <c r="E1" s="15"/>
      <c r="F1" s="15"/>
    </row>
    <row r="2" customHeight="1" spans="1:10">
      <c r="A2" s="22"/>
      <c r="B2" s="22"/>
      <c r="C2" s="22"/>
      <c r="D2" s="16"/>
      <c r="E2" s="16"/>
      <c r="F2" s="80" t="s">
        <v>10055</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45" t="str">
        <f>申报表封面!C14</f>
        <v>被评估单位：湖南森华木业有限公司</v>
      </c>
      <c r="B4" s="45"/>
      <c r="C4" s="45"/>
      <c r="D4" s="22"/>
      <c r="E4" s="22"/>
      <c r="F4" s="390" t="s">
        <v>459</v>
      </c>
      <c r="G4" s="18"/>
      <c r="H4" s="18"/>
      <c r="I4" s="18"/>
      <c r="J4" s="18"/>
    </row>
    <row r="5" s="12" customFormat="1" customHeight="1" spans="1:10">
      <c r="A5" s="391" t="s">
        <v>460</v>
      </c>
      <c r="B5" s="391" t="s">
        <v>461</v>
      </c>
      <c r="C5" s="341" t="s">
        <v>462</v>
      </c>
      <c r="D5" s="391" t="s">
        <v>463</v>
      </c>
      <c r="E5" s="391" t="s">
        <v>464</v>
      </c>
      <c r="F5" s="391" t="s">
        <v>465</v>
      </c>
      <c r="G5" s="41"/>
      <c r="H5" s="41"/>
      <c r="I5" s="41"/>
      <c r="J5" s="41"/>
    </row>
    <row r="6" customHeight="1" spans="1:10">
      <c r="A6" s="147" t="s">
        <v>72</v>
      </c>
      <c r="B6" s="91" t="s">
        <v>10056</v>
      </c>
      <c r="C6" s="36">
        <f>'4-1可供出售金融资产汇总'!C30</f>
        <v>0</v>
      </c>
      <c r="D6" s="36">
        <f>'4-1可供出售金融资产汇总'!D30</f>
        <v>0</v>
      </c>
      <c r="E6" s="36">
        <f>'4-1可供出售金融资产汇总'!E30</f>
        <v>0</v>
      </c>
      <c r="F6" s="389">
        <f>IF(C6=0,0,ROUND(E6/C6*100,2))</f>
        <v>0</v>
      </c>
      <c r="G6" s="18"/>
      <c r="H6" s="18"/>
      <c r="I6" s="18"/>
      <c r="J6" s="18"/>
    </row>
    <row r="7" customHeight="1" spans="1:10">
      <c r="A7" s="147" t="s">
        <v>80</v>
      </c>
      <c r="B7" s="91" t="s">
        <v>10057</v>
      </c>
      <c r="C7" s="36">
        <f>'4-2持有到期投资'!H30</f>
        <v>0</v>
      </c>
      <c r="D7" s="36">
        <f>'4-2持有到期投资'!I30</f>
        <v>0</v>
      </c>
      <c r="E7" s="36">
        <f>'4-2持有到期投资'!J30</f>
        <v>0</v>
      </c>
      <c r="F7" s="389">
        <f t="shared" ref="F7:F22" si="0">IF(C7=0,0,ROUND(E7/C7*100,2))</f>
        <v>0</v>
      </c>
      <c r="G7" s="18"/>
      <c r="H7" s="18"/>
      <c r="I7" s="18"/>
      <c r="J7" s="18"/>
    </row>
    <row r="8" customHeight="1" spans="1:10">
      <c r="A8" s="147" t="s">
        <v>82</v>
      </c>
      <c r="B8" s="91" t="s">
        <v>10058</v>
      </c>
      <c r="C8" s="36">
        <f>'4-3长期应收'!E30</f>
        <v>0</v>
      </c>
      <c r="D8" s="36">
        <f>'4-3长期应收'!F30</f>
        <v>0</v>
      </c>
      <c r="E8" s="36">
        <f>'4-3长期应收'!G30</f>
        <v>0</v>
      </c>
      <c r="F8" s="389">
        <f t="shared" si="0"/>
        <v>0</v>
      </c>
      <c r="G8" s="18"/>
      <c r="H8" s="18"/>
      <c r="I8" s="18"/>
      <c r="J8" s="18"/>
    </row>
    <row r="9" customHeight="1" spans="1:10">
      <c r="A9" s="147" t="s">
        <v>84</v>
      </c>
      <c r="B9" s="91" t="s">
        <v>10059</v>
      </c>
      <c r="C9" s="36">
        <f>'4-4股权投资'!G30</f>
        <v>0</v>
      </c>
      <c r="D9" s="36">
        <f>'4-4股权投资'!H30</f>
        <v>0</v>
      </c>
      <c r="E9" s="36">
        <f>'4-4股权投资'!I30</f>
        <v>0</v>
      </c>
      <c r="F9" s="389">
        <f t="shared" si="0"/>
        <v>0</v>
      </c>
      <c r="G9" s="18"/>
      <c r="H9" s="18"/>
      <c r="I9" s="18"/>
      <c r="J9" s="18"/>
    </row>
    <row r="10" customHeight="1" spans="1:10">
      <c r="A10" s="147" t="s">
        <v>10060</v>
      </c>
      <c r="B10" s="91" t="s">
        <v>10061</v>
      </c>
      <c r="C10" s="44">
        <f>'4-5-1投资性房地产'!T35</f>
        <v>0</v>
      </c>
      <c r="D10" s="44">
        <f>'4-5-1投资性房地产'!X35</f>
        <v>0</v>
      </c>
      <c r="E10" s="44">
        <f>D10-C10</f>
        <v>0</v>
      </c>
      <c r="F10" s="389">
        <f t="shared" si="0"/>
        <v>0</v>
      </c>
      <c r="G10" s="18"/>
      <c r="H10" s="18"/>
      <c r="I10" s="18"/>
      <c r="J10" s="18"/>
    </row>
    <row r="11" customHeight="1" spans="1:10">
      <c r="A11" s="147" t="s">
        <v>94</v>
      </c>
      <c r="B11" s="91" t="s">
        <v>10062</v>
      </c>
      <c r="C11" s="44" t="e">
        <f>'4-6固定资产汇总'!D30</f>
        <v>#REF!</v>
      </c>
      <c r="D11" s="44" t="e">
        <f>'4-6固定资产汇总'!F30</f>
        <v>#REF!</v>
      </c>
      <c r="E11" s="44" t="e">
        <f>'4-6固定资产汇总'!H30</f>
        <v>#REF!</v>
      </c>
      <c r="F11" s="389" t="e">
        <f t="shared" si="0"/>
        <v>#REF!</v>
      </c>
      <c r="G11" s="18"/>
      <c r="H11" s="18"/>
      <c r="I11" s="18"/>
      <c r="J11" s="18"/>
    </row>
    <row r="12" customHeight="1" spans="1:10">
      <c r="A12" s="147" t="s">
        <v>110</v>
      </c>
      <c r="B12" s="91" t="s">
        <v>10063</v>
      </c>
      <c r="C12" s="36">
        <f>'4-7在建工程汇总'!C30</f>
        <v>0</v>
      </c>
      <c r="D12" s="36">
        <f>'4-7在建工程汇总'!D30</f>
        <v>0</v>
      </c>
      <c r="E12" s="36">
        <f>'4-7在建工程汇总'!E30</f>
        <v>0</v>
      </c>
      <c r="F12" s="389">
        <f t="shared" si="0"/>
        <v>0</v>
      </c>
      <c r="G12" s="18"/>
      <c r="H12" s="18"/>
      <c r="I12" s="18"/>
      <c r="J12" s="18"/>
    </row>
    <row r="13" customHeight="1" spans="1:10">
      <c r="A13" s="147" t="s">
        <v>116</v>
      </c>
      <c r="B13" s="91" t="s">
        <v>10064</v>
      </c>
      <c r="C13" s="36">
        <f>'4-8工程物资'!G30</f>
        <v>0</v>
      </c>
      <c r="D13" s="36">
        <f>'4-8工程物资'!J30</f>
        <v>0</v>
      </c>
      <c r="E13" s="36">
        <f>'4-8工程物资'!K30</f>
        <v>0</v>
      </c>
      <c r="F13" s="389">
        <f t="shared" si="0"/>
        <v>0</v>
      </c>
      <c r="G13" s="18"/>
      <c r="H13" s="18"/>
      <c r="I13" s="18"/>
      <c r="J13" s="18"/>
    </row>
    <row r="14" customHeight="1" spans="1:10">
      <c r="A14" s="147" t="s">
        <v>118</v>
      </c>
      <c r="B14" s="91" t="s">
        <v>10065</v>
      </c>
      <c r="C14" s="36">
        <f>'4-9固定资产清理'!D30</f>
        <v>0</v>
      </c>
      <c r="D14" s="44">
        <f>'4-9固定资产清理'!E30</f>
        <v>0</v>
      </c>
      <c r="E14" s="44">
        <f>'4-9固定资产清理'!F30</f>
        <v>0</v>
      </c>
      <c r="F14" s="389">
        <f t="shared" si="0"/>
        <v>0</v>
      </c>
      <c r="G14" s="18"/>
      <c r="H14" s="18"/>
      <c r="I14" s="18"/>
      <c r="J14" s="18"/>
    </row>
    <row r="15" customHeight="1" spans="1:10">
      <c r="A15" s="147" t="s">
        <v>120</v>
      </c>
      <c r="B15" s="91" t="s">
        <v>10066</v>
      </c>
      <c r="C15" s="36">
        <f>'4-10生产性生物资产'!H30</f>
        <v>0</v>
      </c>
      <c r="D15" s="36">
        <f>'4-10生产性生物资产'!K30</f>
        <v>0</v>
      </c>
      <c r="E15" s="36">
        <f>D15-C15</f>
        <v>0</v>
      </c>
      <c r="F15" s="389">
        <f t="shared" si="0"/>
        <v>0</v>
      </c>
      <c r="G15" s="18"/>
      <c r="H15" s="18"/>
      <c r="I15" s="18"/>
      <c r="J15" s="18"/>
    </row>
    <row r="16" customHeight="1" spans="1:10">
      <c r="A16" s="147" t="s">
        <v>122</v>
      </c>
      <c r="B16" s="91" t="s">
        <v>10067</v>
      </c>
      <c r="C16" s="36">
        <f>'4-11油气资产'!I30</f>
        <v>0</v>
      </c>
      <c r="D16" s="36">
        <f>'4-11油气资产'!L30</f>
        <v>0</v>
      </c>
      <c r="E16" s="36">
        <f>D16-C16</f>
        <v>0</v>
      </c>
      <c r="F16" s="389">
        <f t="shared" si="0"/>
        <v>0</v>
      </c>
      <c r="G16" s="18"/>
      <c r="H16" s="18"/>
      <c r="I16" s="18"/>
      <c r="J16" s="18"/>
    </row>
    <row r="17" customHeight="1" spans="1:10">
      <c r="A17" s="82" t="s">
        <v>124</v>
      </c>
      <c r="B17" s="392" t="s">
        <v>342</v>
      </c>
      <c r="C17" s="36">
        <f>'4-12无形资产汇总'!C30</f>
        <v>0</v>
      </c>
      <c r="D17" s="44">
        <f>'4-12无形资产汇总'!D30</f>
        <v>0</v>
      </c>
      <c r="E17" s="44">
        <f>'4-12无形资产汇总'!E30</f>
        <v>0</v>
      </c>
      <c r="F17" s="389">
        <f t="shared" si="0"/>
        <v>0</v>
      </c>
      <c r="G17" s="18"/>
      <c r="H17" s="18"/>
      <c r="I17" s="18"/>
      <c r="J17" s="18"/>
    </row>
    <row r="18" customHeight="1" spans="1:10">
      <c r="A18" s="82" t="s">
        <v>132</v>
      </c>
      <c r="B18" s="392" t="s">
        <v>344</v>
      </c>
      <c r="C18" s="36">
        <f>'4-13开发支出'!D30</f>
        <v>0</v>
      </c>
      <c r="D18" s="44">
        <f>'4-13开发支出'!E30</f>
        <v>0</v>
      </c>
      <c r="E18" s="44">
        <f>'4-13开发支出'!F30</f>
        <v>0</v>
      </c>
      <c r="F18" s="389">
        <f t="shared" si="0"/>
        <v>0</v>
      </c>
      <c r="G18" s="18"/>
      <c r="H18" s="18"/>
      <c r="I18" s="18"/>
      <c r="J18" s="18"/>
    </row>
    <row r="19" customHeight="1" spans="1:10">
      <c r="A19" s="82" t="s">
        <v>134</v>
      </c>
      <c r="B19" s="392" t="s">
        <v>346</v>
      </c>
      <c r="C19" s="36">
        <f>'4-14商誉'!D30</f>
        <v>0</v>
      </c>
      <c r="D19" s="44">
        <f>'4-14商誉'!E30</f>
        <v>0</v>
      </c>
      <c r="E19" s="44">
        <f>'4-14商誉'!F30</f>
        <v>0</v>
      </c>
      <c r="F19" s="389">
        <f t="shared" si="0"/>
        <v>0</v>
      </c>
      <c r="G19" s="18"/>
      <c r="H19" s="18"/>
      <c r="I19" s="18"/>
      <c r="J19" s="18"/>
    </row>
    <row r="20" customHeight="1" spans="1:10">
      <c r="A20" s="82" t="s">
        <v>136</v>
      </c>
      <c r="B20" s="392" t="s">
        <v>348</v>
      </c>
      <c r="C20" s="36">
        <f>'4-15长期待摊费用'!F29</f>
        <v>0</v>
      </c>
      <c r="D20" s="44">
        <f>'4-15长期待摊费用'!H29</f>
        <v>0</v>
      </c>
      <c r="E20" s="44">
        <f>'4-15长期待摊费用'!I29</f>
        <v>0</v>
      </c>
      <c r="F20" s="389">
        <f t="shared" si="0"/>
        <v>0</v>
      </c>
      <c r="G20" s="18"/>
      <c r="H20" s="18"/>
      <c r="I20" s="18"/>
      <c r="J20" s="18"/>
    </row>
    <row r="21" customHeight="1" spans="1:10">
      <c r="A21" s="82" t="s">
        <v>138</v>
      </c>
      <c r="B21" s="392" t="s">
        <v>350</v>
      </c>
      <c r="C21" s="36">
        <f>'4-16递延所得税资产'!D30</f>
        <v>0</v>
      </c>
      <c r="D21" s="44">
        <f>'4-16递延所得税资产'!E30</f>
        <v>0</v>
      </c>
      <c r="E21" s="44">
        <f>D21-C21</f>
        <v>0</v>
      </c>
      <c r="F21" s="389">
        <f t="shared" si="0"/>
        <v>0</v>
      </c>
      <c r="G21" s="18"/>
      <c r="H21" s="18"/>
      <c r="I21" s="18"/>
      <c r="J21" s="18"/>
    </row>
    <row r="22" customHeight="1" spans="1:10">
      <c r="A22" s="82" t="s">
        <v>140</v>
      </c>
      <c r="B22" s="392" t="s">
        <v>352</v>
      </c>
      <c r="C22" s="36">
        <f>'4-17其他非流动资产'!D30</f>
        <v>0</v>
      </c>
      <c r="D22" s="44">
        <f>'4-17其他非流动资产'!E30</f>
        <v>0</v>
      </c>
      <c r="E22" s="44">
        <f>'4-17其他非流动资产'!F30</f>
        <v>0</v>
      </c>
      <c r="F22" s="389">
        <f t="shared" si="0"/>
        <v>0</v>
      </c>
      <c r="G22" s="18"/>
      <c r="H22" s="18"/>
      <c r="I22" s="18"/>
      <c r="J22" s="18"/>
    </row>
    <row r="23" customHeight="1" spans="1:10">
      <c r="A23" s="82"/>
      <c r="B23" s="391"/>
      <c r="C23" s="36"/>
      <c r="D23" s="44"/>
      <c r="E23" s="44"/>
      <c r="F23" s="44"/>
      <c r="G23" s="18"/>
      <c r="H23" s="18"/>
      <c r="I23" s="18"/>
      <c r="J23" s="18"/>
    </row>
    <row r="24" customHeight="1" spans="1:10">
      <c r="A24" s="82"/>
      <c r="B24" s="391"/>
      <c r="C24" s="36"/>
      <c r="D24" s="44"/>
      <c r="E24" s="44"/>
      <c r="F24" s="44"/>
      <c r="G24" s="18"/>
      <c r="H24" s="18"/>
      <c r="I24" s="18"/>
      <c r="J24" s="18"/>
    </row>
    <row r="25" customHeight="1" spans="1:10">
      <c r="A25" s="82"/>
      <c r="B25" s="391"/>
      <c r="C25" s="36"/>
      <c r="D25" s="44"/>
      <c r="E25" s="44"/>
      <c r="F25" s="44"/>
      <c r="G25" s="18"/>
      <c r="H25" s="18"/>
      <c r="I25" s="18"/>
      <c r="J25" s="18"/>
    </row>
    <row r="26" customHeight="1" spans="1:10">
      <c r="A26" s="82"/>
      <c r="B26" s="391"/>
      <c r="C26" s="36"/>
      <c r="D26" s="44"/>
      <c r="E26" s="44"/>
      <c r="F26" s="44"/>
      <c r="G26" s="18"/>
      <c r="H26" s="18"/>
      <c r="I26" s="18"/>
      <c r="J26" s="18"/>
    </row>
    <row r="27" customHeight="1" spans="1:10">
      <c r="A27" s="82"/>
      <c r="B27" s="391"/>
      <c r="C27" s="36"/>
      <c r="D27" s="44"/>
      <c r="E27" s="44"/>
      <c r="F27" s="44"/>
      <c r="G27" s="18"/>
      <c r="H27" s="18"/>
      <c r="I27" s="18"/>
      <c r="J27" s="18"/>
    </row>
    <row r="28" customHeight="1" spans="1:10">
      <c r="A28" s="82"/>
      <c r="B28" s="391"/>
      <c r="C28" s="36"/>
      <c r="D28" s="44"/>
      <c r="E28" s="44"/>
      <c r="F28" s="44"/>
      <c r="G28" s="18"/>
      <c r="H28" s="18"/>
      <c r="I28" s="18"/>
      <c r="J28" s="18"/>
    </row>
    <row r="29" customHeight="1" spans="1:10">
      <c r="A29" s="37"/>
      <c r="B29" s="391"/>
      <c r="C29" s="36"/>
      <c r="D29" s="44"/>
      <c r="E29" s="44"/>
      <c r="F29" s="44"/>
      <c r="G29" s="18"/>
      <c r="H29" s="18"/>
      <c r="I29" s="18"/>
      <c r="J29" s="18"/>
    </row>
    <row r="30" customHeight="1" spans="1:10">
      <c r="A30" s="340" t="s">
        <v>10068</v>
      </c>
      <c r="B30" s="341"/>
      <c r="C30" s="36" t="e">
        <f>SUM(C6:C29)</f>
        <v>#REF!</v>
      </c>
      <c r="D30" s="36" t="e">
        <f>SUM(D6:D29)</f>
        <v>#REF!</v>
      </c>
      <c r="E30" s="44" t="e">
        <f>D30-C30</f>
        <v>#REF!</v>
      </c>
      <c r="F30" s="389" t="e">
        <f>IF(C30=0,0,ROUND(E30/C30*100,2))</f>
        <v>#REF!</v>
      </c>
      <c r="G30" s="18"/>
      <c r="H30" s="18"/>
      <c r="I30" s="18"/>
      <c r="J30" s="18"/>
    </row>
    <row r="31" customHeight="1" spans="1:10">
      <c r="A31" s="393"/>
      <c r="B31" s="22"/>
      <c r="C31" s="22"/>
      <c r="D31" s="39" t="str">
        <f>CONCATENATE(索引!$D$6,"：",索引!$D35,"    ",索引!$E35)</f>
        <v>评估人员：    </v>
      </c>
      <c r="E31" s="39"/>
      <c r="F31" s="39"/>
      <c r="G31" s="18"/>
      <c r="H31" s="18"/>
      <c r="I31" s="18"/>
      <c r="J31" s="18"/>
    </row>
    <row r="32" customHeight="1" spans="1:10">
      <c r="A32" s="86"/>
      <c r="B32" s="18"/>
      <c r="C32" s="18"/>
      <c r="D32" s="18"/>
      <c r="E32" s="18"/>
      <c r="F32" s="18"/>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indexed="15"/>
  </sheetPr>
  <dimension ref="A1:J60"/>
  <sheetViews>
    <sheetView workbookViewId="0">
      <selection activeCell="E25" sqref="E25"/>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10069</v>
      </c>
      <c r="B1" s="15"/>
      <c r="C1" s="15"/>
      <c r="D1" s="15"/>
      <c r="E1" s="15"/>
      <c r="F1" s="15"/>
    </row>
    <row r="2" customHeight="1" spans="1:10">
      <c r="A2" s="16"/>
      <c r="B2" s="16"/>
      <c r="C2" s="16"/>
      <c r="D2" s="16"/>
      <c r="E2" s="22"/>
      <c r="F2" s="80" t="s">
        <v>10070</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2"/>
      <c r="D4" s="22"/>
      <c r="E4" s="22"/>
      <c r="F4" s="81" t="s">
        <v>517</v>
      </c>
      <c r="G4" s="18"/>
      <c r="H4" s="18"/>
      <c r="I4" s="18"/>
      <c r="J4" s="18"/>
    </row>
    <row r="5" s="12" customFormat="1" customHeight="1" spans="1:10">
      <c r="A5" s="82" t="s">
        <v>481</v>
      </c>
      <c r="B5" s="82" t="s">
        <v>482</v>
      </c>
      <c r="C5" s="82" t="s">
        <v>483</v>
      </c>
      <c r="D5" s="82" t="s">
        <v>484</v>
      </c>
      <c r="E5" s="147" t="s">
        <v>377</v>
      </c>
      <c r="F5" s="82" t="s">
        <v>485</v>
      </c>
      <c r="G5" s="41"/>
      <c r="H5" s="41"/>
      <c r="I5" s="41"/>
      <c r="J5" s="41"/>
    </row>
    <row r="6" customHeight="1" spans="1:10">
      <c r="A6" s="82" t="s">
        <v>74</v>
      </c>
      <c r="B6" s="148" t="s">
        <v>10071</v>
      </c>
      <c r="C6" s="36">
        <f>'4-1-1可出售-股票'!H30</f>
        <v>0</v>
      </c>
      <c r="D6" s="44">
        <f>'4-1-1可出售-股票'!I30</f>
        <v>0</v>
      </c>
      <c r="E6" s="44">
        <f>'4-1-1可出售-股票'!J30</f>
        <v>0</v>
      </c>
      <c r="F6" s="389">
        <f>IF(C6=0,0,ROUND(E6/C6*100,2))</f>
        <v>0</v>
      </c>
      <c r="G6" s="18"/>
      <c r="H6" s="18"/>
      <c r="I6" s="18"/>
      <c r="J6" s="18"/>
    </row>
    <row r="7" customHeight="1" spans="1:10">
      <c r="A7" s="82" t="s">
        <v>76</v>
      </c>
      <c r="B7" s="149" t="s">
        <v>10072</v>
      </c>
      <c r="C7" s="36">
        <f>'4-1-2可出售-债券'!H30</f>
        <v>0</v>
      </c>
      <c r="D7" s="44">
        <f>'4-1-2可出售-债券'!I30</f>
        <v>0</v>
      </c>
      <c r="E7" s="44">
        <f>'4-1-2可出售-债券'!J30</f>
        <v>0</v>
      </c>
      <c r="F7" s="389">
        <f>IF(C7=0,0,ROUND(E7/C7*100,2))</f>
        <v>0</v>
      </c>
      <c r="G7" s="18"/>
      <c r="H7" s="18"/>
      <c r="I7" s="18"/>
      <c r="J7" s="18"/>
    </row>
    <row r="8" customHeight="1" spans="1:10">
      <c r="A8" s="82" t="s">
        <v>78</v>
      </c>
      <c r="B8" s="149" t="s">
        <v>10073</v>
      </c>
      <c r="C8" s="36">
        <f>'4-1-3可出售-其他'!H29</f>
        <v>0</v>
      </c>
      <c r="D8" s="44">
        <f>'4-1-3可出售-其他'!I29</f>
        <v>0</v>
      </c>
      <c r="E8" s="44">
        <f>'4-1-3可出售-其他'!J29</f>
        <v>0</v>
      </c>
      <c r="F8" s="389">
        <f>IF(C8=0,0,ROUND(E8/C8*100,2))</f>
        <v>0</v>
      </c>
      <c r="G8" s="18"/>
      <c r="H8" s="18"/>
      <c r="I8" s="18"/>
      <c r="J8" s="18"/>
    </row>
    <row r="9" customHeight="1" spans="1:10">
      <c r="A9" s="82"/>
      <c r="B9" s="149"/>
      <c r="C9" s="36"/>
      <c r="D9" s="44"/>
      <c r="E9" s="44"/>
      <c r="F9" s="44"/>
      <c r="G9" s="18"/>
      <c r="H9" s="18"/>
      <c r="I9" s="18"/>
      <c r="J9" s="18"/>
    </row>
    <row r="10" customHeight="1" spans="1:10">
      <c r="A10" s="82"/>
      <c r="B10" s="149"/>
      <c r="C10" s="36"/>
      <c r="D10" s="44"/>
      <c r="E10" s="44"/>
      <c r="F10" s="44"/>
      <c r="G10" s="18"/>
      <c r="H10" s="18"/>
      <c r="I10" s="18"/>
      <c r="J10" s="18"/>
    </row>
    <row r="11" customHeight="1" spans="1:10">
      <c r="A11" s="82"/>
      <c r="B11" s="149"/>
      <c r="C11" s="36"/>
      <c r="D11" s="44"/>
      <c r="E11" s="44"/>
      <c r="F11" s="44"/>
      <c r="G11" s="18"/>
      <c r="H11" s="18"/>
      <c r="I11" s="18"/>
      <c r="J11" s="18"/>
    </row>
    <row r="12" customHeight="1" spans="1:10">
      <c r="A12" s="82"/>
      <c r="B12" s="149"/>
      <c r="C12" s="36"/>
      <c r="D12" s="44"/>
      <c r="E12" s="44"/>
      <c r="F12" s="44"/>
      <c r="G12" s="18"/>
      <c r="H12" s="18"/>
      <c r="I12" s="18"/>
      <c r="J12" s="18"/>
    </row>
    <row r="13" customHeight="1" spans="1:10">
      <c r="A13" s="82"/>
      <c r="B13" s="149"/>
      <c r="C13" s="36"/>
      <c r="D13" s="44"/>
      <c r="E13" s="44"/>
      <c r="F13" s="44"/>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customHeight="1" spans="1:10">
      <c r="A16" s="82"/>
      <c r="B16" s="148"/>
      <c r="C16" s="36"/>
      <c r="D16" s="44"/>
      <c r="E16" s="44"/>
      <c r="F16" s="150"/>
      <c r="G16" s="18"/>
      <c r="H16" s="18"/>
      <c r="I16" s="18"/>
      <c r="J16" s="18"/>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24"/>
      <c r="B28" s="148"/>
      <c r="C28" s="36"/>
      <c r="D28" s="36"/>
      <c r="E28" s="44"/>
      <c r="F28" s="44"/>
      <c r="G28" s="18"/>
      <c r="H28" s="18"/>
      <c r="I28" s="18"/>
      <c r="J28" s="18"/>
    </row>
    <row r="29" customHeight="1" spans="1:10">
      <c r="A29" s="24"/>
      <c r="B29" s="148"/>
      <c r="C29" s="36"/>
      <c r="D29" s="36"/>
      <c r="E29" s="44"/>
      <c r="F29" s="44"/>
      <c r="G29" s="18"/>
      <c r="H29" s="18"/>
      <c r="I29" s="18"/>
      <c r="J29" s="18"/>
    </row>
    <row r="30" customHeight="1" spans="1:10">
      <c r="A30" s="34" t="s">
        <v>560</v>
      </c>
      <c r="B30" s="26"/>
      <c r="C30" s="36">
        <f>SUM(C6:C29)</f>
        <v>0</v>
      </c>
      <c r="D30" s="36">
        <f>SUM(D6:D29)</f>
        <v>0</v>
      </c>
      <c r="E30" s="44">
        <f>D30-C30</f>
        <v>0</v>
      </c>
      <c r="F30" s="389">
        <f>IF(C30=0,0,ROUND(E30/C30*100,2))</f>
        <v>0</v>
      </c>
      <c r="G30" s="18"/>
      <c r="H30" s="18"/>
      <c r="I30" s="18"/>
      <c r="J30" s="18"/>
    </row>
    <row r="31" customHeight="1" spans="1:10">
      <c r="A31" s="84"/>
      <c r="B31" s="84"/>
      <c r="C31" s="84"/>
      <c r="D31" s="39" t="str">
        <f>CONCATENATE(索引!$D$6,"：",索引!$D36,"    ",索引!$E36)</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4:B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indexed="15"/>
  </sheetPr>
  <dimension ref="A1:M60"/>
  <sheetViews>
    <sheetView workbookViewId="0">
      <selection activeCell="E25" sqref="E25"/>
    </sheetView>
  </sheetViews>
  <sheetFormatPr defaultColWidth="9" defaultRowHeight="15.75" customHeight="1"/>
  <cols>
    <col min="1" max="1" width="5.625" style="13" customWidth="1"/>
    <col min="2" max="2" width="26.375" style="13" customWidth="1"/>
    <col min="3" max="3" width="9.625" style="13" customWidth="1"/>
    <col min="4" max="5" width="7.625" style="13" customWidth="1"/>
    <col min="6" max="6" width="8.875" style="13" customWidth="1"/>
    <col min="7" max="7" width="8.625" style="13" customWidth="1"/>
    <col min="8" max="8" width="11" style="13" customWidth="1"/>
    <col min="9" max="9" width="10.5" style="13" customWidth="1"/>
    <col min="10" max="10" width="8" style="13" customWidth="1"/>
    <col min="11" max="12" width="9" style="13"/>
    <col min="13" max="13" width="14.625" style="13" customWidth="1"/>
    <col min="14" max="16384" width="9" style="13"/>
  </cols>
  <sheetData>
    <row r="1" s="11" customFormat="1" ht="25.5" customHeight="1" spans="1:12">
      <c r="A1" s="14" t="s">
        <v>10074</v>
      </c>
      <c r="B1" s="15"/>
      <c r="C1" s="15"/>
      <c r="D1" s="15"/>
      <c r="E1" s="15"/>
      <c r="F1" s="15"/>
      <c r="G1" s="15"/>
      <c r="H1" s="15"/>
      <c r="I1" s="15"/>
      <c r="J1" s="15"/>
      <c r="K1" s="15"/>
      <c r="L1" s="15"/>
    </row>
    <row r="2" customHeight="1" spans="1:12">
      <c r="A2" s="16"/>
      <c r="B2" s="16"/>
      <c r="C2" s="16"/>
      <c r="D2" s="16"/>
      <c r="E2" s="16"/>
      <c r="F2" s="16"/>
      <c r="G2" s="16"/>
      <c r="H2" s="48"/>
      <c r="I2" s="48"/>
      <c r="J2" s="48"/>
      <c r="K2" s="125"/>
      <c r="L2" s="70" t="s">
        <v>10075</v>
      </c>
    </row>
    <row r="3" customHeight="1" spans="1:12">
      <c r="A3" s="19" t="str">
        <f>申报表封面!A8</f>
        <v>评估基准日：2022年8月31日</v>
      </c>
      <c r="B3" s="19"/>
      <c r="C3" s="19"/>
      <c r="D3" s="19"/>
      <c r="E3" s="19"/>
      <c r="F3" s="19"/>
      <c r="G3" s="19"/>
      <c r="H3" s="20"/>
      <c r="I3" s="20"/>
      <c r="J3" s="20"/>
      <c r="K3" s="71"/>
      <c r="L3" s="71"/>
    </row>
    <row r="4" customHeight="1" spans="1:12">
      <c r="A4" s="90" t="str">
        <f>申报表封面!C14</f>
        <v>被评估单位：湖南森华木业有限公司</v>
      </c>
      <c r="B4" s="22"/>
      <c r="C4" s="22"/>
      <c r="D4" s="22"/>
      <c r="E4" s="22"/>
      <c r="F4" s="22"/>
      <c r="G4" s="22"/>
      <c r="H4" s="22"/>
      <c r="I4" s="22"/>
      <c r="J4" s="22"/>
      <c r="K4" s="79"/>
      <c r="L4" s="72" t="s">
        <v>373</v>
      </c>
    </row>
    <row r="5" s="12" customFormat="1" customHeight="1" spans="1:13">
      <c r="A5" s="24" t="s">
        <v>413</v>
      </c>
      <c r="B5" s="24" t="s">
        <v>524</v>
      </c>
      <c r="C5" s="24" t="s">
        <v>10076</v>
      </c>
      <c r="D5" s="24" t="s">
        <v>526</v>
      </c>
      <c r="E5" s="24" t="s">
        <v>527</v>
      </c>
      <c r="F5" s="62" t="s">
        <v>10077</v>
      </c>
      <c r="G5" s="24" t="s">
        <v>10078</v>
      </c>
      <c r="H5" s="62" t="s">
        <v>375</v>
      </c>
      <c r="I5" s="26" t="s">
        <v>376</v>
      </c>
      <c r="J5" s="24" t="s">
        <v>377</v>
      </c>
      <c r="K5" s="73" t="s">
        <v>530</v>
      </c>
      <c r="L5" s="73" t="s">
        <v>506</v>
      </c>
      <c r="M5" s="382" t="s">
        <v>559</v>
      </c>
    </row>
    <row r="6" customHeight="1" spans="1:12">
      <c r="A6" s="28"/>
      <c r="B6" s="29"/>
      <c r="C6" s="28"/>
      <c r="D6" s="30"/>
      <c r="E6" s="28"/>
      <c r="F6" s="28"/>
      <c r="G6" s="46"/>
      <c r="H6" s="46"/>
      <c r="I6" s="31"/>
      <c r="J6" s="44">
        <f t="shared" ref="J6:J27" si="0">I6-H6</f>
        <v>0</v>
      </c>
      <c r="K6" s="128">
        <f t="shared" ref="K6:K30" si="1">IF(H6=0,0,ROUND(J6/H6*100,2))</f>
        <v>0</v>
      </c>
      <c r="L6" s="75"/>
    </row>
    <row r="7" customHeight="1" spans="1:12">
      <c r="A7" s="28"/>
      <c r="B7" s="29"/>
      <c r="C7" s="28"/>
      <c r="D7" s="30"/>
      <c r="E7" s="28"/>
      <c r="F7" s="28"/>
      <c r="G7" s="46"/>
      <c r="H7" s="46"/>
      <c r="I7" s="31"/>
      <c r="J7" s="44">
        <f t="shared" si="0"/>
        <v>0</v>
      </c>
      <c r="K7" s="128">
        <f t="shared" si="1"/>
        <v>0</v>
      </c>
      <c r="L7" s="75"/>
    </row>
    <row r="8" customHeight="1" spans="1:12">
      <c r="A8" s="28"/>
      <c r="B8" s="29"/>
      <c r="C8" s="28"/>
      <c r="D8" s="30"/>
      <c r="E8" s="28"/>
      <c r="F8" s="18"/>
      <c r="G8" s="46"/>
      <c r="H8" s="46"/>
      <c r="I8" s="31"/>
      <c r="J8" s="44">
        <f t="shared" si="0"/>
        <v>0</v>
      </c>
      <c r="K8" s="128">
        <f t="shared" si="1"/>
        <v>0</v>
      </c>
      <c r="L8" s="75"/>
    </row>
    <row r="9" customHeight="1" spans="1:12">
      <c r="A9" s="28"/>
      <c r="B9" s="29"/>
      <c r="C9" s="28"/>
      <c r="D9" s="30"/>
      <c r="E9" s="28"/>
      <c r="F9" s="28"/>
      <c r="G9" s="46"/>
      <c r="H9" s="46"/>
      <c r="I9" s="31"/>
      <c r="J9" s="44">
        <f t="shared" si="0"/>
        <v>0</v>
      </c>
      <c r="K9" s="128">
        <f t="shared" si="1"/>
        <v>0</v>
      </c>
      <c r="L9" s="75"/>
    </row>
    <row r="10" customHeight="1" spans="1:12">
      <c r="A10" s="28"/>
      <c r="B10" s="29"/>
      <c r="C10" s="28"/>
      <c r="D10" s="30"/>
      <c r="E10" s="28"/>
      <c r="F10" s="28"/>
      <c r="G10" s="46"/>
      <c r="H10" s="46"/>
      <c r="I10" s="31"/>
      <c r="J10" s="44">
        <f t="shared" si="0"/>
        <v>0</v>
      </c>
      <c r="K10" s="128">
        <f t="shared" si="1"/>
        <v>0</v>
      </c>
      <c r="L10" s="75"/>
    </row>
    <row r="11" customHeight="1" spans="1:12">
      <c r="A11" s="28"/>
      <c r="B11" s="29"/>
      <c r="C11" s="28"/>
      <c r="D11" s="30"/>
      <c r="E11" s="28"/>
      <c r="F11" s="28"/>
      <c r="G11" s="46"/>
      <c r="H11" s="46"/>
      <c r="I11" s="31"/>
      <c r="J11" s="44">
        <f t="shared" si="0"/>
        <v>0</v>
      </c>
      <c r="K11" s="128">
        <f t="shared" si="1"/>
        <v>0</v>
      </c>
      <c r="L11" s="75"/>
    </row>
    <row r="12" customHeight="1" spans="1:12">
      <c r="A12" s="28"/>
      <c r="B12" s="29"/>
      <c r="C12" s="28"/>
      <c r="D12" s="30"/>
      <c r="E12" s="28"/>
      <c r="F12" s="28"/>
      <c r="G12" s="46"/>
      <c r="H12" s="46"/>
      <c r="I12" s="31"/>
      <c r="J12" s="44">
        <f t="shared" si="0"/>
        <v>0</v>
      </c>
      <c r="K12" s="128">
        <f t="shared" si="1"/>
        <v>0</v>
      </c>
      <c r="L12" s="75"/>
    </row>
    <row r="13" customHeight="1" spans="1:12">
      <c r="A13" s="28"/>
      <c r="B13" s="29"/>
      <c r="C13" s="28"/>
      <c r="D13" s="30"/>
      <c r="E13" s="28"/>
      <c r="F13" s="28"/>
      <c r="G13" s="46"/>
      <c r="H13" s="46"/>
      <c r="I13" s="31"/>
      <c r="J13" s="44">
        <f t="shared" si="0"/>
        <v>0</v>
      </c>
      <c r="K13" s="128">
        <f t="shared" si="1"/>
        <v>0</v>
      </c>
      <c r="L13" s="75"/>
    </row>
    <row r="14" customHeight="1" spans="1:12">
      <c r="A14" s="28"/>
      <c r="B14" s="29"/>
      <c r="C14" s="28"/>
      <c r="D14" s="30"/>
      <c r="E14" s="28"/>
      <c r="F14" s="28"/>
      <c r="G14" s="46"/>
      <c r="H14" s="46"/>
      <c r="I14" s="31"/>
      <c r="J14" s="44">
        <f t="shared" si="0"/>
        <v>0</v>
      </c>
      <c r="K14" s="128">
        <f t="shared" si="1"/>
        <v>0</v>
      </c>
      <c r="L14" s="75"/>
    </row>
    <row r="15" customHeight="1" spans="1:12">
      <c r="A15" s="28"/>
      <c r="B15" s="29"/>
      <c r="C15" s="28"/>
      <c r="D15" s="30"/>
      <c r="E15" s="28"/>
      <c r="F15" s="28"/>
      <c r="G15" s="46"/>
      <c r="H15" s="46"/>
      <c r="I15" s="31"/>
      <c r="J15" s="44">
        <f t="shared" si="0"/>
        <v>0</v>
      </c>
      <c r="K15" s="128">
        <f t="shared" si="1"/>
        <v>0</v>
      </c>
      <c r="L15" s="75"/>
    </row>
    <row r="16" customHeight="1" spans="1:12">
      <c r="A16" s="28"/>
      <c r="B16" s="29"/>
      <c r="C16" s="28"/>
      <c r="D16" s="30"/>
      <c r="E16" s="28"/>
      <c r="F16" s="28"/>
      <c r="G16" s="46"/>
      <c r="H16" s="46"/>
      <c r="I16" s="31"/>
      <c r="J16" s="44">
        <f t="shared" si="0"/>
        <v>0</v>
      </c>
      <c r="K16" s="128">
        <f t="shared" si="1"/>
        <v>0</v>
      </c>
      <c r="L16" s="75"/>
    </row>
    <row r="17" customHeight="1" spans="1:12">
      <c r="A17" s="28"/>
      <c r="B17" s="29"/>
      <c r="C17" s="28"/>
      <c r="D17" s="30"/>
      <c r="E17" s="28"/>
      <c r="F17" s="28"/>
      <c r="G17" s="46"/>
      <c r="H17" s="46"/>
      <c r="I17" s="31"/>
      <c r="J17" s="44">
        <f t="shared" si="0"/>
        <v>0</v>
      </c>
      <c r="K17" s="128">
        <f t="shared" si="1"/>
        <v>0</v>
      </c>
      <c r="L17" s="75"/>
    </row>
    <row r="18" customHeight="1" spans="1:12">
      <c r="A18" s="28"/>
      <c r="B18" s="29"/>
      <c r="C18" s="28"/>
      <c r="D18" s="30"/>
      <c r="E18" s="28"/>
      <c r="F18" s="28"/>
      <c r="G18" s="46"/>
      <c r="H18" s="46"/>
      <c r="I18" s="31"/>
      <c r="J18" s="44">
        <f t="shared" si="0"/>
        <v>0</v>
      </c>
      <c r="K18" s="128">
        <f t="shared" si="1"/>
        <v>0</v>
      </c>
      <c r="L18" s="75"/>
    </row>
    <row r="19" customHeight="1" spans="1:12">
      <c r="A19" s="28"/>
      <c r="B19" s="29"/>
      <c r="C19" s="28"/>
      <c r="D19" s="30"/>
      <c r="E19" s="28"/>
      <c r="F19" s="28"/>
      <c r="G19" s="46"/>
      <c r="H19" s="46"/>
      <c r="I19" s="31"/>
      <c r="J19" s="44">
        <f t="shared" si="0"/>
        <v>0</v>
      </c>
      <c r="K19" s="128">
        <f t="shared" si="1"/>
        <v>0</v>
      </c>
      <c r="L19" s="75"/>
    </row>
    <row r="20" customHeight="1" spans="1:12">
      <c r="A20" s="28"/>
      <c r="B20" s="29"/>
      <c r="C20" s="28"/>
      <c r="D20" s="30"/>
      <c r="E20" s="28"/>
      <c r="F20" s="28"/>
      <c r="G20" s="46"/>
      <c r="H20" s="46"/>
      <c r="I20" s="31"/>
      <c r="J20" s="44">
        <f t="shared" si="0"/>
        <v>0</v>
      </c>
      <c r="K20" s="128">
        <f t="shared" si="1"/>
        <v>0</v>
      </c>
      <c r="L20" s="75"/>
    </row>
    <row r="21" customHeight="1" spans="1:12">
      <c r="A21" s="28"/>
      <c r="B21" s="29"/>
      <c r="C21" s="28"/>
      <c r="D21" s="30"/>
      <c r="E21" s="28"/>
      <c r="F21" s="28"/>
      <c r="G21" s="46"/>
      <c r="H21" s="46"/>
      <c r="I21" s="31"/>
      <c r="J21" s="44">
        <f t="shared" si="0"/>
        <v>0</v>
      </c>
      <c r="K21" s="128">
        <f t="shared" si="1"/>
        <v>0</v>
      </c>
      <c r="L21" s="75"/>
    </row>
    <row r="22" customHeight="1" spans="1:12">
      <c r="A22" s="28"/>
      <c r="B22" s="29"/>
      <c r="C22" s="28"/>
      <c r="D22" s="30"/>
      <c r="E22" s="28"/>
      <c r="F22" s="28"/>
      <c r="G22" s="46"/>
      <c r="H22" s="46"/>
      <c r="I22" s="31"/>
      <c r="J22" s="44">
        <f t="shared" si="0"/>
        <v>0</v>
      </c>
      <c r="K22" s="128">
        <f t="shared" si="1"/>
        <v>0</v>
      </c>
      <c r="L22" s="75"/>
    </row>
    <row r="23" customHeight="1" spans="1:12">
      <c r="A23" s="28"/>
      <c r="B23" s="29"/>
      <c r="C23" s="28"/>
      <c r="D23" s="30"/>
      <c r="E23" s="28"/>
      <c r="F23" s="28"/>
      <c r="G23" s="46"/>
      <c r="H23" s="46"/>
      <c r="I23" s="31"/>
      <c r="J23" s="44">
        <f t="shared" si="0"/>
        <v>0</v>
      </c>
      <c r="K23" s="128">
        <f t="shared" si="1"/>
        <v>0</v>
      </c>
      <c r="L23" s="75"/>
    </row>
    <row r="24" customHeight="1" spans="1:12">
      <c r="A24" s="28"/>
      <c r="B24" s="29"/>
      <c r="C24" s="28"/>
      <c r="D24" s="30"/>
      <c r="E24" s="28"/>
      <c r="F24" s="28"/>
      <c r="G24" s="46"/>
      <c r="H24" s="46"/>
      <c r="I24" s="31"/>
      <c r="J24" s="44">
        <f t="shared" si="0"/>
        <v>0</v>
      </c>
      <c r="K24" s="128">
        <f t="shared" si="1"/>
        <v>0</v>
      </c>
      <c r="L24" s="75"/>
    </row>
    <row r="25" customHeight="1" spans="1:12">
      <c r="A25" s="28"/>
      <c r="B25" s="29"/>
      <c r="C25" s="28"/>
      <c r="D25" s="30"/>
      <c r="E25" s="28"/>
      <c r="F25" s="28"/>
      <c r="G25" s="46"/>
      <c r="H25" s="46"/>
      <c r="I25" s="31"/>
      <c r="J25" s="44">
        <f t="shared" si="0"/>
        <v>0</v>
      </c>
      <c r="K25" s="128">
        <f t="shared" si="1"/>
        <v>0</v>
      </c>
      <c r="L25" s="75"/>
    </row>
    <row r="26" customHeight="1" spans="1:12">
      <c r="A26" s="28"/>
      <c r="B26" s="29"/>
      <c r="C26" s="28"/>
      <c r="D26" s="30"/>
      <c r="E26" s="28"/>
      <c r="F26" s="28"/>
      <c r="G26" s="46"/>
      <c r="H26" s="46"/>
      <c r="I26" s="31"/>
      <c r="J26" s="44">
        <f t="shared" si="0"/>
        <v>0</v>
      </c>
      <c r="K26" s="128">
        <f t="shared" si="1"/>
        <v>0</v>
      </c>
      <c r="L26" s="75"/>
    </row>
    <row r="27" customHeight="1" spans="1:12">
      <c r="A27" s="28"/>
      <c r="B27" s="33" t="s">
        <v>497</v>
      </c>
      <c r="C27" s="28"/>
      <c r="D27" s="30"/>
      <c r="E27" s="28"/>
      <c r="F27" s="28"/>
      <c r="G27" s="46"/>
      <c r="H27" s="46"/>
      <c r="I27" s="31"/>
      <c r="J27" s="44">
        <f t="shared" si="0"/>
        <v>0</v>
      </c>
      <c r="K27" s="128">
        <f t="shared" si="1"/>
        <v>0</v>
      </c>
      <c r="L27" s="75"/>
    </row>
    <row r="28" customHeight="1" spans="1:12">
      <c r="A28" s="82" t="s">
        <v>10079</v>
      </c>
      <c r="B28" s="82"/>
      <c r="C28" s="44"/>
      <c r="D28" s="44"/>
      <c r="E28" s="44"/>
      <c r="F28" s="44" t="s">
        <v>477</v>
      </c>
      <c r="G28" s="37"/>
      <c r="H28" s="97">
        <f>SUM(H6:H27)</f>
        <v>0</v>
      </c>
      <c r="I28" s="43">
        <f>SUM(I6:I27)</f>
        <v>0</v>
      </c>
      <c r="J28" s="97">
        <f>SUM(J6:J27)</f>
        <v>0</v>
      </c>
      <c r="K28" s="128">
        <f t="shared" si="1"/>
        <v>0</v>
      </c>
      <c r="L28" s="76"/>
    </row>
    <row r="29" customHeight="1" spans="1:12">
      <c r="A29" s="82" t="s">
        <v>10080</v>
      </c>
      <c r="B29" s="82"/>
      <c r="C29" s="46"/>
      <c r="D29" s="46"/>
      <c r="E29" s="46"/>
      <c r="F29" s="46" t="s">
        <v>477</v>
      </c>
      <c r="G29" s="32"/>
      <c r="H29" s="32"/>
      <c r="I29" s="387"/>
      <c r="J29" s="44">
        <f>I29-H29</f>
        <v>0</v>
      </c>
      <c r="K29" s="128">
        <f t="shared" si="1"/>
        <v>0</v>
      </c>
      <c r="L29" s="75"/>
    </row>
    <row r="30" customHeight="1" spans="1:12">
      <c r="A30" s="24" t="s">
        <v>10079</v>
      </c>
      <c r="B30" s="24"/>
      <c r="C30" s="37"/>
      <c r="D30" s="37"/>
      <c r="E30" s="44"/>
      <c r="F30" s="44" t="s">
        <v>477</v>
      </c>
      <c r="G30" s="37"/>
      <c r="H30" s="97">
        <f>H28-H29</f>
        <v>0</v>
      </c>
      <c r="I30" s="43">
        <f>I28-I29</f>
        <v>0</v>
      </c>
      <c r="J30" s="44">
        <f>I30-H30</f>
        <v>0</v>
      </c>
      <c r="K30" s="128">
        <f t="shared" si="1"/>
        <v>0</v>
      </c>
      <c r="L30" s="76"/>
    </row>
    <row r="31" customHeight="1" spans="1:12">
      <c r="A31" s="38" t="str">
        <f>申报表封面!C18</f>
        <v>被评估单位填表人：郭艳</v>
      </c>
      <c r="B31" s="38"/>
      <c r="C31" s="38"/>
      <c r="D31" s="38"/>
      <c r="E31" s="38"/>
      <c r="F31" s="385"/>
      <c r="G31" s="22"/>
      <c r="H31" s="39" t="str">
        <f>CONCATENATE(索引!$D$6,"：",索引!$D37,"    ",索引!$E37)</f>
        <v>评估人员：    </v>
      </c>
      <c r="I31" s="38"/>
      <c r="J31" s="38"/>
      <c r="K31" s="77"/>
      <c r="L31" s="77"/>
    </row>
    <row r="32" customHeight="1" spans="1:12">
      <c r="A32" s="164" t="str">
        <f>申报表封面!C20</f>
        <v>填表日期：2022年9月6日</v>
      </c>
      <c r="B32" s="164"/>
      <c r="C32" s="164"/>
      <c r="D32" s="164"/>
      <c r="E32" s="385"/>
      <c r="F32" s="385"/>
      <c r="G32" s="385"/>
      <c r="H32" s="385"/>
      <c r="I32" s="164"/>
      <c r="J32" s="164"/>
      <c r="K32" s="167"/>
      <c r="L32" s="167"/>
    </row>
    <row r="33" customHeight="1" spans="1:12">
      <c r="A33" s="384" t="s">
        <v>499</v>
      </c>
      <c r="B33" s="56"/>
      <c r="C33" s="56"/>
      <c r="D33" s="56"/>
      <c r="E33" s="56"/>
      <c r="F33" s="56"/>
      <c r="G33" s="56"/>
      <c r="H33" s="56"/>
      <c r="I33" s="56"/>
      <c r="J33" s="56"/>
      <c r="K33" s="388"/>
      <c r="L33" s="79"/>
    </row>
    <row r="34" customHeight="1" spans="1:12">
      <c r="A34" s="22"/>
      <c r="B34" s="69" t="s">
        <v>10081</v>
      </c>
      <c r="C34" s="22"/>
      <c r="D34" s="22"/>
      <c r="E34" s="22"/>
      <c r="F34" s="22"/>
      <c r="G34" s="22"/>
      <c r="H34" s="22"/>
      <c r="I34" s="22"/>
      <c r="J34" s="22"/>
      <c r="K34" s="79"/>
      <c r="L34" s="79"/>
    </row>
    <row r="35" customHeight="1" spans="1:12">
      <c r="A35" s="22"/>
      <c r="B35" s="69" t="s">
        <v>10082</v>
      </c>
      <c r="C35" s="22"/>
      <c r="D35" s="22"/>
      <c r="E35" s="22"/>
      <c r="F35" s="22"/>
      <c r="G35" s="22"/>
      <c r="H35" s="22"/>
      <c r="I35" s="22"/>
      <c r="J35" s="22"/>
      <c r="K35" s="79"/>
      <c r="L35" s="79"/>
    </row>
    <row r="36" customHeight="1" spans="1:12">
      <c r="A36" s="22"/>
      <c r="B36" s="69" t="s">
        <v>10083</v>
      </c>
      <c r="C36" s="22"/>
      <c r="D36" s="22"/>
      <c r="E36" s="22"/>
      <c r="F36" s="22"/>
      <c r="G36" s="22"/>
      <c r="H36" s="22"/>
      <c r="I36" s="22"/>
      <c r="J36" s="22"/>
      <c r="K36" s="79"/>
      <c r="L36" s="79"/>
    </row>
    <row r="37" customHeight="1" spans="1:12">
      <c r="A37" s="22"/>
      <c r="B37" s="22"/>
      <c r="C37" s="22"/>
      <c r="D37" s="22"/>
      <c r="E37" s="22"/>
      <c r="F37" s="22"/>
      <c r="G37" s="22"/>
      <c r="H37" s="22"/>
      <c r="I37" s="22"/>
      <c r="J37" s="22"/>
      <c r="K37" s="79"/>
      <c r="L37" s="79"/>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indexed="48"/>
  </sheetPr>
  <dimension ref="A1:M60"/>
  <sheetViews>
    <sheetView workbookViewId="0">
      <selection activeCell="P20" sqref="P20"/>
    </sheetView>
  </sheetViews>
  <sheetFormatPr defaultColWidth="9" defaultRowHeight="15"/>
  <cols>
    <col min="1" max="2" width="9" style="748"/>
    <col min="3" max="3" width="21.5" style="748" customWidth="1"/>
    <col min="4" max="4" width="13.375" style="748" customWidth="1"/>
    <col min="5" max="8" width="9" style="748"/>
    <col min="9" max="9" width="12.75" style="748" customWidth="1"/>
    <col min="10" max="11" width="9" style="748"/>
    <col min="12" max="13" width="9" style="748" hidden="1" customWidth="1"/>
    <col min="14" max="16384" width="9" style="748"/>
  </cols>
  <sheetData>
    <row r="1" ht="21" customHeight="1" spans="1:13">
      <c r="A1" s="749"/>
      <c r="B1" s="749"/>
      <c r="C1" s="749"/>
      <c r="D1" s="749"/>
      <c r="E1" s="749"/>
      <c r="F1" s="749" t="s">
        <v>203</v>
      </c>
      <c r="G1" s="749"/>
      <c r="H1" s="749"/>
      <c r="I1" s="749"/>
      <c r="J1" s="749"/>
      <c r="K1" s="749"/>
      <c r="L1" s="749"/>
      <c r="M1" s="749"/>
    </row>
    <row r="2" ht="21" customHeight="1" spans="1:13">
      <c r="A2" s="750"/>
      <c r="B2" s="750"/>
      <c r="C2" s="750"/>
      <c r="D2" s="750"/>
      <c r="E2" s="750"/>
      <c r="F2" s="750"/>
      <c r="G2" s="750"/>
      <c r="H2" s="750"/>
      <c r="I2" s="750"/>
      <c r="J2" s="750"/>
      <c r="K2" s="749"/>
      <c r="L2" s="749"/>
      <c r="M2" s="749"/>
    </row>
    <row r="3" ht="21" customHeight="1" spans="1:13">
      <c r="A3" s="750"/>
      <c r="B3" s="750"/>
      <c r="C3" s="750"/>
      <c r="D3" s="750"/>
      <c r="E3" s="750"/>
      <c r="F3" s="750"/>
      <c r="G3" s="750"/>
      <c r="H3" s="750"/>
      <c r="I3" s="750"/>
      <c r="J3" s="750"/>
      <c r="K3" s="749"/>
      <c r="L3" s="749"/>
      <c r="M3" s="749"/>
    </row>
    <row r="4" ht="20.25" spans="1:13">
      <c r="A4" s="751" t="s">
        <v>2</v>
      </c>
      <c r="B4" s="752"/>
      <c r="C4" s="752"/>
      <c r="D4" s="752"/>
      <c r="E4" s="752"/>
      <c r="F4" s="752"/>
      <c r="G4" s="752"/>
      <c r="H4" s="752"/>
      <c r="I4" s="752"/>
      <c r="J4" s="752"/>
      <c r="K4" s="763"/>
      <c r="L4" s="763"/>
      <c r="M4" s="763"/>
    </row>
    <row r="5" ht="13.5" customHeight="1" spans="1:13">
      <c r="A5" s="753"/>
      <c r="B5" s="750"/>
      <c r="C5" s="750"/>
      <c r="D5" s="750"/>
      <c r="E5" s="750"/>
      <c r="F5" s="750"/>
      <c r="G5" s="750"/>
      <c r="H5" s="750"/>
      <c r="I5" s="750"/>
      <c r="J5" s="750"/>
      <c r="K5" s="749"/>
      <c r="L5" s="749"/>
      <c r="M5" s="749"/>
    </row>
    <row r="6" ht="15.75" spans="1:13">
      <c r="A6" s="754" t="s">
        <v>204</v>
      </c>
      <c r="B6" s="752"/>
      <c r="C6" s="752"/>
      <c r="D6" s="752"/>
      <c r="E6" s="752"/>
      <c r="F6" s="752"/>
      <c r="G6" s="752"/>
      <c r="H6" s="752"/>
      <c r="I6" s="752"/>
      <c r="J6" s="752"/>
      <c r="K6" s="763"/>
      <c r="L6" s="763"/>
      <c r="M6" s="763"/>
    </row>
    <row r="7" ht="21" customHeight="1" spans="1:13">
      <c r="A7" s="755"/>
      <c r="B7" s="755"/>
      <c r="C7" s="755"/>
      <c r="D7" s="755"/>
      <c r="E7" s="755"/>
      <c r="F7" s="755"/>
      <c r="G7" s="755"/>
      <c r="H7" s="755"/>
      <c r="I7" s="755"/>
      <c r="J7" s="755"/>
      <c r="K7" s="764"/>
      <c r="L7" s="764"/>
      <c r="M7" s="764"/>
    </row>
    <row r="8" ht="21" customHeight="1" spans="1:13">
      <c r="A8" s="756" t="s">
        <v>205</v>
      </c>
      <c r="B8" s="752"/>
      <c r="C8" s="752"/>
      <c r="D8" s="752"/>
      <c r="E8" s="752"/>
      <c r="F8" s="752"/>
      <c r="G8" s="752"/>
      <c r="H8" s="752"/>
      <c r="I8" s="752"/>
      <c r="J8" s="752"/>
      <c r="K8" s="763"/>
      <c r="L8" s="763"/>
      <c r="M8" s="763"/>
    </row>
    <row r="9" ht="21" customHeight="1" spans="1:13">
      <c r="A9" s="752"/>
      <c r="B9" s="752"/>
      <c r="C9" s="752"/>
      <c r="D9" s="752"/>
      <c r="E9" s="752"/>
      <c r="F9" s="752"/>
      <c r="G9" s="752"/>
      <c r="H9" s="752"/>
      <c r="I9" s="752"/>
      <c r="J9" s="752"/>
      <c r="K9" s="763"/>
      <c r="L9" s="763"/>
      <c r="M9" s="763"/>
    </row>
    <row r="10" ht="21" customHeight="1" spans="1:13">
      <c r="A10" s="752"/>
      <c r="B10" s="752"/>
      <c r="C10" s="752"/>
      <c r="D10" s="752"/>
      <c r="E10" s="752"/>
      <c r="F10" s="752"/>
      <c r="G10" s="752"/>
      <c r="H10" s="752"/>
      <c r="I10" s="752"/>
      <c r="J10" s="752"/>
      <c r="K10" s="763"/>
      <c r="L10" s="763"/>
      <c r="M10" s="763"/>
    </row>
    <row r="11" ht="21" customHeight="1" spans="1:13">
      <c r="A11" s="752"/>
      <c r="B11" s="752"/>
      <c r="C11" s="752"/>
      <c r="D11" s="752"/>
      <c r="E11" s="752"/>
      <c r="F11" s="752"/>
      <c r="G11" s="752"/>
      <c r="H11" s="752"/>
      <c r="I11" s="752"/>
      <c r="J11" s="752"/>
      <c r="K11" s="763"/>
      <c r="L11" s="763"/>
      <c r="M11" s="763"/>
    </row>
    <row r="12" ht="21" customHeight="1" spans="1:13">
      <c r="A12" s="752"/>
      <c r="B12" s="752"/>
      <c r="C12" s="752"/>
      <c r="D12" s="752"/>
      <c r="E12" s="752"/>
      <c r="F12" s="752"/>
      <c r="G12" s="752"/>
      <c r="H12" s="752"/>
      <c r="I12" s="752"/>
      <c r="J12" s="752"/>
      <c r="K12" s="763"/>
      <c r="L12" s="763"/>
      <c r="M12" s="763"/>
    </row>
    <row r="13" ht="21" customHeight="1" spans="1:13">
      <c r="A13" s="755"/>
      <c r="B13" s="755"/>
      <c r="C13" s="755"/>
      <c r="D13" s="755"/>
      <c r="E13" s="755"/>
      <c r="F13" s="755"/>
      <c r="G13" s="755"/>
      <c r="H13" s="755"/>
      <c r="I13" s="755"/>
      <c r="J13" s="755"/>
      <c r="K13" s="764"/>
      <c r="L13" s="764"/>
      <c r="M13" s="764"/>
    </row>
    <row r="14" ht="21" customHeight="1" spans="1:13">
      <c r="A14" s="750"/>
      <c r="B14" s="750"/>
      <c r="C14" s="757" t="str">
        <f>CONCATENATE(索引!A2,索引!B2)</f>
        <v>被评估单位：湖南森华木业有限公司</v>
      </c>
      <c r="D14" s="750"/>
      <c r="E14" s="750"/>
      <c r="F14" s="750"/>
      <c r="G14" s="750"/>
      <c r="H14" s="750"/>
      <c r="I14" s="750"/>
      <c r="J14" s="750"/>
      <c r="K14" s="749"/>
      <c r="L14" s="749"/>
      <c r="M14" s="749"/>
    </row>
    <row r="15" ht="21" customHeight="1" spans="1:13">
      <c r="A15" s="750"/>
      <c r="B15" s="750"/>
      <c r="C15" s="750"/>
      <c r="D15" s="750"/>
      <c r="E15" s="750"/>
      <c r="F15" s="750"/>
      <c r="G15" s="750"/>
      <c r="H15" s="750"/>
      <c r="I15" s="750"/>
      <c r="J15" s="750"/>
      <c r="K15" s="749"/>
      <c r="L15" s="749"/>
      <c r="M15" s="749"/>
    </row>
    <row r="16" ht="21" customHeight="1" spans="1:13">
      <c r="A16" s="750"/>
      <c r="B16" s="750"/>
      <c r="C16" s="750" t="str">
        <f>CONCATENATE(索引!A4,索引!B4)</f>
        <v>企业负责人：丁文君</v>
      </c>
      <c r="D16" s="758"/>
      <c r="E16" s="750"/>
      <c r="F16" s="750"/>
      <c r="G16" s="750"/>
      <c r="H16" s="750"/>
      <c r="I16" s="765"/>
      <c r="J16" s="750"/>
      <c r="K16" s="749"/>
      <c r="L16" s="749"/>
      <c r="M16" s="749"/>
    </row>
    <row r="17" ht="21" customHeight="1" spans="1:13">
      <c r="A17" s="750"/>
      <c r="B17" s="750"/>
      <c r="C17" s="750"/>
      <c r="D17" s="750"/>
      <c r="E17" s="750"/>
      <c r="F17" s="750"/>
      <c r="G17" s="750"/>
      <c r="H17" s="750"/>
      <c r="I17" s="750"/>
      <c r="J17" s="750"/>
      <c r="K17" s="749"/>
      <c r="L17" s="749"/>
      <c r="M17" s="749"/>
    </row>
    <row r="18" ht="21" customHeight="1" spans="1:13">
      <c r="A18" s="750"/>
      <c r="B18" s="750"/>
      <c r="C18" s="750" t="str">
        <f>CONCATENATE("被评估单位填表人：",索引!B5)</f>
        <v>被评估单位填表人：郭艳</v>
      </c>
      <c r="D18" s="758"/>
      <c r="E18" s="750"/>
      <c r="F18" s="750"/>
      <c r="G18" s="750"/>
      <c r="H18" s="750"/>
      <c r="I18" s="750"/>
      <c r="J18" s="750"/>
      <c r="K18" s="749"/>
      <c r="L18" s="749"/>
      <c r="M18" s="749"/>
    </row>
    <row r="19" ht="21" customHeight="1" spans="1:13">
      <c r="A19" s="755"/>
      <c r="B19" s="755"/>
      <c r="C19" s="755"/>
      <c r="D19" s="755"/>
      <c r="E19" s="755"/>
      <c r="F19" s="755"/>
      <c r="G19" s="755"/>
      <c r="H19" s="755"/>
      <c r="I19" s="755"/>
      <c r="J19" s="755"/>
      <c r="K19" s="764"/>
      <c r="L19" s="764"/>
      <c r="M19" s="764"/>
    </row>
    <row r="20" ht="21" customHeight="1" spans="1:13">
      <c r="A20" s="750"/>
      <c r="B20" s="750"/>
      <c r="C20" s="759" t="s">
        <v>206</v>
      </c>
      <c r="D20" s="755"/>
      <c r="E20" s="755"/>
      <c r="F20" s="759" t="s">
        <v>207</v>
      </c>
      <c r="G20" s="758"/>
      <c r="H20" s="750"/>
      <c r="I20" s="750"/>
      <c r="J20" s="750"/>
      <c r="K20" s="749"/>
      <c r="L20" s="749"/>
      <c r="M20" s="749"/>
    </row>
    <row r="21" spans="1:13">
      <c r="A21" s="755"/>
      <c r="B21" s="755"/>
      <c r="C21" s="755"/>
      <c r="D21" s="755"/>
      <c r="E21" s="755"/>
      <c r="F21" s="755"/>
      <c r="G21" s="755"/>
      <c r="H21" s="755"/>
      <c r="I21" s="755"/>
      <c r="J21" s="755"/>
      <c r="K21" s="764"/>
      <c r="L21" s="764"/>
      <c r="M21" s="764"/>
    </row>
    <row r="22" spans="1:13">
      <c r="A22" s="755"/>
      <c r="B22" s="755"/>
      <c r="C22" s="755"/>
      <c r="D22" s="755"/>
      <c r="E22" s="755"/>
      <c r="F22" s="755"/>
      <c r="G22" s="755"/>
      <c r="H22" s="755"/>
      <c r="I22" s="755"/>
      <c r="J22" s="755"/>
      <c r="K22" s="764"/>
      <c r="L22" s="764"/>
      <c r="M22" s="764"/>
    </row>
    <row r="23" spans="1:13">
      <c r="A23" s="750"/>
      <c r="B23" s="750"/>
      <c r="C23" s="750"/>
      <c r="D23" s="750"/>
      <c r="E23" s="750"/>
      <c r="F23" s="750"/>
      <c r="G23" s="750"/>
      <c r="H23" s="750"/>
      <c r="I23" s="750"/>
      <c r="J23" s="750"/>
      <c r="K23" s="749"/>
      <c r="L23" s="749"/>
      <c r="M23" s="749"/>
    </row>
    <row r="24" spans="1:13">
      <c r="A24" s="750"/>
      <c r="B24" s="750"/>
      <c r="C24" s="750"/>
      <c r="D24" s="750"/>
      <c r="E24" s="750"/>
      <c r="F24" s="750"/>
      <c r="G24" s="750"/>
      <c r="H24" s="750"/>
      <c r="I24" s="750"/>
      <c r="J24" s="750"/>
      <c r="K24" s="749"/>
      <c r="L24" s="749"/>
      <c r="M24" s="749"/>
    </row>
    <row r="25" spans="1:13">
      <c r="A25" s="760"/>
      <c r="B25" s="760"/>
      <c r="C25" s="760"/>
      <c r="D25" s="760"/>
      <c r="E25" s="760"/>
      <c r="F25" s="760"/>
      <c r="G25" s="760"/>
      <c r="H25" s="760"/>
      <c r="I25" s="760"/>
      <c r="J25" s="760"/>
      <c r="K25" s="766"/>
      <c r="L25" s="766"/>
      <c r="M25" s="766"/>
    </row>
    <row r="26" ht="13.5" customHeight="1" spans="1:13">
      <c r="A26" s="761"/>
      <c r="B26" s="761"/>
      <c r="C26" s="761"/>
      <c r="D26" s="761"/>
      <c r="E26" s="761"/>
      <c r="F26" s="761"/>
      <c r="G26" s="761"/>
      <c r="H26" s="761"/>
      <c r="I26" s="761"/>
      <c r="J26" s="761"/>
      <c r="K26" s="767"/>
      <c r="L26" s="767"/>
      <c r="M26" s="767"/>
    </row>
    <row r="27" spans="1:13">
      <c r="A27" s="761"/>
      <c r="B27" s="761"/>
      <c r="C27" s="761"/>
      <c r="D27" s="761"/>
      <c r="E27" s="761"/>
      <c r="F27" s="761"/>
      <c r="G27" s="761"/>
      <c r="H27" s="761"/>
      <c r="I27" s="761"/>
      <c r="J27" s="761"/>
      <c r="K27" s="767"/>
      <c r="L27" s="767"/>
      <c r="M27" s="767"/>
    </row>
    <row r="28" spans="1:13">
      <c r="A28" s="761"/>
      <c r="B28" s="761"/>
      <c r="C28" s="761"/>
      <c r="D28" s="761"/>
      <c r="E28" s="761"/>
      <c r="F28" s="761"/>
      <c r="G28" s="761"/>
      <c r="H28" s="761"/>
      <c r="I28" s="761"/>
      <c r="J28" s="761"/>
      <c r="K28" s="767"/>
      <c r="L28" s="767"/>
      <c r="M28" s="767"/>
    </row>
    <row r="29" spans="1:13">
      <c r="A29" s="761"/>
      <c r="B29" s="761"/>
      <c r="C29" s="761"/>
      <c r="D29" s="761"/>
      <c r="E29" s="761"/>
      <c r="F29" s="761"/>
      <c r="G29" s="761"/>
      <c r="H29" s="761"/>
      <c r="I29" s="761"/>
      <c r="J29" s="761"/>
      <c r="K29" s="767"/>
      <c r="L29" s="767"/>
      <c r="M29" s="767"/>
    </row>
    <row r="30" spans="1:13">
      <c r="A30" s="761"/>
      <c r="B30" s="761"/>
      <c r="C30" s="761"/>
      <c r="D30" s="761"/>
      <c r="E30" s="761"/>
      <c r="F30" s="761"/>
      <c r="G30" s="761"/>
      <c r="H30" s="761"/>
      <c r="I30" s="761"/>
      <c r="J30" s="761"/>
      <c r="K30" s="767"/>
      <c r="L30" s="767"/>
      <c r="M30" s="767"/>
    </row>
    <row r="31" spans="1:13">
      <c r="A31" s="761"/>
      <c r="B31" s="761"/>
      <c r="C31" s="761"/>
      <c r="D31" s="761"/>
      <c r="E31" s="761"/>
      <c r="F31" s="761"/>
      <c r="G31" s="761"/>
      <c r="H31" s="761"/>
      <c r="I31" s="761"/>
      <c r="J31" s="761"/>
      <c r="K31" s="767"/>
      <c r="L31" s="767"/>
      <c r="M31" s="767"/>
    </row>
    <row r="32" spans="1:13">
      <c r="A32" s="761"/>
      <c r="B32" s="761"/>
      <c r="C32" s="761"/>
      <c r="D32" s="761"/>
      <c r="E32" s="761"/>
      <c r="F32" s="761"/>
      <c r="G32" s="761"/>
      <c r="H32" s="761"/>
      <c r="I32" s="761"/>
      <c r="J32" s="761"/>
      <c r="K32" s="767"/>
      <c r="L32" s="767"/>
      <c r="M32" s="767"/>
    </row>
    <row r="33" spans="1:13">
      <c r="A33" s="761"/>
      <c r="B33" s="761"/>
      <c r="C33" s="761"/>
      <c r="D33" s="761"/>
      <c r="E33" s="761"/>
      <c r="F33" s="761"/>
      <c r="G33" s="761"/>
      <c r="H33" s="761"/>
      <c r="I33" s="761"/>
      <c r="J33" s="761"/>
      <c r="K33" s="767"/>
      <c r="L33" s="767"/>
      <c r="M33" s="767"/>
    </row>
    <row r="34" spans="1:13">
      <c r="A34" s="761"/>
      <c r="B34" s="761"/>
      <c r="C34" s="761"/>
      <c r="D34" s="761"/>
      <c r="E34" s="761"/>
      <c r="F34" s="761"/>
      <c r="G34" s="761"/>
      <c r="H34" s="761"/>
      <c r="I34" s="761"/>
      <c r="J34" s="761"/>
      <c r="K34" s="767"/>
      <c r="L34" s="767"/>
      <c r="M34" s="767"/>
    </row>
    <row r="35" spans="1:13">
      <c r="A35" s="761"/>
      <c r="B35" s="761"/>
      <c r="C35" s="761"/>
      <c r="D35" s="761"/>
      <c r="E35" s="761"/>
      <c r="F35" s="761"/>
      <c r="G35" s="761"/>
      <c r="H35" s="761"/>
      <c r="I35" s="761"/>
      <c r="J35" s="761"/>
      <c r="K35" s="767"/>
      <c r="L35" s="767"/>
      <c r="M35" s="767"/>
    </row>
    <row r="36" spans="1:13">
      <c r="A36" s="761"/>
      <c r="B36" s="761"/>
      <c r="C36" s="761"/>
      <c r="D36" s="761"/>
      <c r="E36" s="761"/>
      <c r="F36" s="761"/>
      <c r="G36" s="761"/>
      <c r="H36" s="761"/>
      <c r="I36" s="761"/>
      <c r="J36" s="761"/>
      <c r="K36" s="767"/>
      <c r="L36" s="767"/>
      <c r="M36" s="767"/>
    </row>
    <row r="37" spans="1:13">
      <c r="A37" s="761"/>
      <c r="B37" s="761"/>
      <c r="C37" s="761"/>
      <c r="D37" s="761"/>
      <c r="E37" s="761"/>
      <c r="F37" s="761"/>
      <c r="G37" s="761"/>
      <c r="H37" s="761"/>
      <c r="I37" s="761"/>
      <c r="J37" s="761"/>
      <c r="K37" s="767"/>
      <c r="L37" s="767"/>
      <c r="M37" s="767"/>
    </row>
    <row r="38" spans="1:13">
      <c r="A38" s="761"/>
      <c r="B38" s="761"/>
      <c r="C38" s="761"/>
      <c r="D38" s="761"/>
      <c r="E38" s="761"/>
      <c r="F38" s="761"/>
      <c r="G38" s="761"/>
      <c r="H38" s="761"/>
      <c r="I38" s="761"/>
      <c r="J38" s="761"/>
      <c r="K38" s="767"/>
      <c r="L38" s="767"/>
      <c r="M38" s="767"/>
    </row>
    <row r="39" spans="1:13">
      <c r="A39" s="761"/>
      <c r="B39" s="761"/>
      <c r="C39" s="761"/>
      <c r="D39" s="761"/>
      <c r="E39" s="761"/>
      <c r="F39" s="761"/>
      <c r="G39" s="761"/>
      <c r="H39" s="761"/>
      <c r="I39" s="761"/>
      <c r="J39" s="761"/>
      <c r="K39" s="767"/>
      <c r="L39" s="767"/>
      <c r="M39" s="767"/>
    </row>
    <row r="40" spans="1:13">
      <c r="A40" s="761"/>
      <c r="B40" s="761"/>
      <c r="C40" s="761"/>
      <c r="D40" s="761"/>
      <c r="E40" s="761"/>
      <c r="F40" s="761"/>
      <c r="G40" s="761"/>
      <c r="H40" s="761"/>
      <c r="I40" s="761"/>
      <c r="J40" s="761"/>
      <c r="K40" s="767"/>
      <c r="L40" s="767"/>
      <c r="M40" s="767"/>
    </row>
    <row r="41" spans="1:13">
      <c r="A41" s="761"/>
      <c r="B41" s="761"/>
      <c r="C41" s="761"/>
      <c r="D41" s="761"/>
      <c r="E41" s="761"/>
      <c r="F41" s="761"/>
      <c r="G41" s="761"/>
      <c r="H41" s="761"/>
      <c r="I41" s="761"/>
      <c r="J41" s="761"/>
      <c r="K41" s="767"/>
      <c r="L41" s="767"/>
      <c r="M41" s="767"/>
    </row>
    <row r="42" spans="1:13">
      <c r="A42" s="761"/>
      <c r="B42" s="761"/>
      <c r="C42" s="761"/>
      <c r="D42" s="761"/>
      <c r="E42" s="761"/>
      <c r="F42" s="761"/>
      <c r="G42" s="761"/>
      <c r="H42" s="761"/>
      <c r="I42" s="761"/>
      <c r="J42" s="761"/>
      <c r="K42" s="767"/>
      <c r="L42" s="767"/>
      <c r="M42" s="767"/>
    </row>
    <row r="43" spans="1:13">
      <c r="A43" s="761"/>
      <c r="B43" s="761"/>
      <c r="C43" s="761"/>
      <c r="D43" s="761"/>
      <c r="E43" s="761"/>
      <c r="F43" s="761"/>
      <c r="G43" s="761"/>
      <c r="H43" s="761"/>
      <c r="I43" s="761"/>
      <c r="J43" s="761"/>
      <c r="K43" s="767"/>
      <c r="L43" s="767"/>
      <c r="M43" s="767"/>
    </row>
    <row r="44" spans="1:13">
      <c r="A44" s="761"/>
      <c r="B44" s="761"/>
      <c r="C44" s="761"/>
      <c r="D44" s="761"/>
      <c r="E44" s="761"/>
      <c r="F44" s="761"/>
      <c r="G44" s="761"/>
      <c r="H44" s="761"/>
      <c r="I44" s="761"/>
      <c r="J44" s="761"/>
      <c r="K44" s="767"/>
      <c r="L44" s="767"/>
      <c r="M44" s="767"/>
    </row>
    <row r="45" spans="1:13">
      <c r="A45" s="761"/>
      <c r="B45" s="761"/>
      <c r="C45" s="761"/>
      <c r="D45" s="761"/>
      <c r="E45" s="761"/>
      <c r="F45" s="761"/>
      <c r="G45" s="761"/>
      <c r="H45" s="761"/>
      <c r="I45" s="761"/>
      <c r="J45" s="761"/>
      <c r="K45" s="767"/>
      <c r="L45" s="767"/>
      <c r="M45" s="767"/>
    </row>
    <row r="46" spans="1:13">
      <c r="A46" s="761"/>
      <c r="B46" s="761"/>
      <c r="C46" s="761"/>
      <c r="D46" s="761"/>
      <c r="E46" s="761"/>
      <c r="F46" s="761"/>
      <c r="G46" s="761"/>
      <c r="H46" s="761"/>
      <c r="I46" s="761"/>
      <c r="J46" s="761"/>
      <c r="K46" s="767"/>
      <c r="L46" s="767"/>
      <c r="M46" s="767"/>
    </row>
    <row r="47" spans="1:13">
      <c r="A47" s="761"/>
      <c r="B47" s="761"/>
      <c r="C47" s="761"/>
      <c r="D47" s="761"/>
      <c r="E47" s="761"/>
      <c r="F47" s="761"/>
      <c r="G47" s="761"/>
      <c r="H47" s="761"/>
      <c r="I47" s="761"/>
      <c r="J47" s="761"/>
      <c r="K47" s="767"/>
      <c r="L47" s="767"/>
      <c r="M47" s="767"/>
    </row>
    <row r="48" spans="1:13">
      <c r="A48" s="761"/>
      <c r="B48" s="761"/>
      <c r="C48" s="761"/>
      <c r="D48" s="761"/>
      <c r="E48" s="761"/>
      <c r="F48" s="761"/>
      <c r="G48" s="761"/>
      <c r="H48" s="761"/>
      <c r="I48" s="761"/>
      <c r="J48" s="761"/>
      <c r="K48" s="767"/>
      <c r="L48" s="767"/>
      <c r="M48" s="767"/>
    </row>
    <row r="49" spans="1:13">
      <c r="A49" s="761"/>
      <c r="B49" s="761"/>
      <c r="C49" s="761"/>
      <c r="D49" s="761"/>
      <c r="E49" s="761"/>
      <c r="F49" s="761"/>
      <c r="G49" s="761"/>
      <c r="H49" s="761"/>
      <c r="I49" s="761"/>
      <c r="J49" s="761"/>
      <c r="K49" s="767"/>
      <c r="L49" s="767"/>
      <c r="M49" s="767"/>
    </row>
    <row r="50" spans="1:13">
      <c r="A50" s="761"/>
      <c r="B50" s="761"/>
      <c r="C50" s="761"/>
      <c r="D50" s="761"/>
      <c r="E50" s="761"/>
      <c r="F50" s="761"/>
      <c r="G50" s="761"/>
      <c r="H50" s="761"/>
      <c r="I50" s="761"/>
      <c r="J50" s="761"/>
      <c r="K50" s="767"/>
      <c r="L50" s="767"/>
      <c r="M50" s="767"/>
    </row>
    <row r="51" spans="1:13">
      <c r="A51" s="761"/>
      <c r="B51" s="761"/>
      <c r="C51" s="761"/>
      <c r="D51" s="761"/>
      <c r="E51" s="761"/>
      <c r="F51" s="761"/>
      <c r="G51" s="761"/>
      <c r="H51" s="761"/>
      <c r="I51" s="761"/>
      <c r="J51" s="761"/>
      <c r="K51" s="767"/>
      <c r="L51" s="767"/>
      <c r="M51" s="767"/>
    </row>
    <row r="52" spans="1:13">
      <c r="A52" s="761"/>
      <c r="B52" s="761"/>
      <c r="C52" s="761"/>
      <c r="D52" s="761"/>
      <c r="E52" s="761"/>
      <c r="F52" s="761"/>
      <c r="G52" s="761"/>
      <c r="H52" s="761"/>
      <c r="I52" s="761"/>
      <c r="J52" s="761"/>
      <c r="K52" s="767"/>
      <c r="L52" s="767"/>
      <c r="M52" s="767"/>
    </row>
    <row r="53" spans="1:13">
      <c r="A53" s="761"/>
      <c r="B53" s="761"/>
      <c r="C53" s="761"/>
      <c r="D53" s="761"/>
      <c r="E53" s="761"/>
      <c r="F53" s="761"/>
      <c r="G53" s="761"/>
      <c r="H53" s="761"/>
      <c r="I53" s="761"/>
      <c r="J53" s="761"/>
      <c r="K53" s="767"/>
      <c r="L53" s="767"/>
      <c r="M53" s="767"/>
    </row>
    <row r="54" spans="1:13">
      <c r="A54" s="761"/>
      <c r="B54" s="761"/>
      <c r="C54" s="761"/>
      <c r="D54" s="761"/>
      <c r="E54" s="761"/>
      <c r="F54" s="761"/>
      <c r="G54" s="761"/>
      <c r="H54" s="761"/>
      <c r="I54" s="761"/>
      <c r="J54" s="761"/>
      <c r="K54" s="767"/>
      <c r="L54" s="767"/>
      <c r="M54" s="767"/>
    </row>
    <row r="55" spans="1:13">
      <c r="A55" s="761"/>
      <c r="B55" s="761"/>
      <c r="C55" s="761"/>
      <c r="D55" s="761"/>
      <c r="E55" s="761"/>
      <c r="F55" s="761"/>
      <c r="G55" s="761"/>
      <c r="H55" s="761"/>
      <c r="I55" s="761"/>
      <c r="J55" s="761"/>
      <c r="K55" s="767"/>
      <c r="L55" s="767"/>
      <c r="M55" s="767"/>
    </row>
    <row r="56" spans="1:13">
      <c r="A56" s="761"/>
      <c r="B56" s="761"/>
      <c r="C56" s="761"/>
      <c r="D56" s="761"/>
      <c r="E56" s="761"/>
      <c r="F56" s="761"/>
      <c r="G56" s="761"/>
      <c r="H56" s="761"/>
      <c r="I56" s="761"/>
      <c r="J56" s="761"/>
      <c r="K56" s="767"/>
      <c r="L56" s="767"/>
      <c r="M56" s="767"/>
    </row>
    <row r="57" spans="1:13">
      <c r="A57" s="761"/>
      <c r="B57" s="761"/>
      <c r="C57" s="761"/>
      <c r="D57" s="761"/>
      <c r="E57" s="761"/>
      <c r="F57" s="761"/>
      <c r="G57" s="761"/>
      <c r="H57" s="761"/>
      <c r="I57" s="761"/>
      <c r="J57" s="761"/>
      <c r="K57" s="767"/>
      <c r="L57" s="767"/>
      <c r="M57" s="767"/>
    </row>
    <row r="58" spans="1:10">
      <c r="A58" s="762"/>
      <c r="B58" s="762"/>
      <c r="C58" s="762"/>
      <c r="D58" s="762"/>
      <c r="E58" s="762"/>
      <c r="F58" s="762"/>
      <c r="G58" s="762"/>
      <c r="H58" s="762"/>
      <c r="I58" s="762"/>
      <c r="J58" s="762"/>
    </row>
    <row r="59" spans="1:10">
      <c r="A59" s="762"/>
      <c r="B59" s="762"/>
      <c r="C59" s="762"/>
      <c r="D59" s="762"/>
      <c r="E59" s="762"/>
      <c r="F59" s="762"/>
      <c r="G59" s="762"/>
      <c r="H59" s="762"/>
      <c r="I59" s="762"/>
      <c r="J59" s="762"/>
    </row>
    <row r="60" spans="1:10">
      <c r="A60" s="762"/>
      <c r="B60" s="762"/>
      <c r="C60" s="762"/>
      <c r="D60" s="762"/>
      <c r="E60" s="762"/>
      <c r="F60" s="762"/>
      <c r="G60" s="762"/>
      <c r="H60" s="762"/>
      <c r="I60" s="762"/>
      <c r="J60" s="762"/>
    </row>
  </sheetData>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indexed="15"/>
  </sheetPr>
  <dimension ref="A1:M60"/>
  <sheetViews>
    <sheetView workbookViewId="0">
      <selection activeCell="E25" sqref="E25"/>
    </sheetView>
  </sheetViews>
  <sheetFormatPr defaultColWidth="9" defaultRowHeight="15.75" customHeight="1"/>
  <cols>
    <col min="1" max="1" width="4.375" style="13" customWidth="1"/>
    <col min="2" max="2" width="22.875" style="13" customWidth="1"/>
    <col min="3" max="3" width="8.125" style="13" customWidth="1"/>
    <col min="4" max="4" width="7.875" style="13" customWidth="1"/>
    <col min="5" max="5" width="8.625" style="13" customWidth="1"/>
    <col min="6" max="6" width="9.375" style="13" customWidth="1"/>
    <col min="7" max="8" width="11.625" style="13" customWidth="1"/>
    <col min="9" max="9" width="12.125" style="13" customWidth="1"/>
    <col min="10" max="11" width="8.625" style="13" customWidth="1"/>
    <col min="12" max="12" width="7.875" style="13" customWidth="1"/>
    <col min="13" max="13" width="12.375" style="13" customWidth="1"/>
    <col min="14" max="16384" width="9" style="13"/>
  </cols>
  <sheetData>
    <row r="1" s="11" customFormat="1" ht="25.5" customHeight="1" spans="1:12">
      <c r="A1" s="14" t="s">
        <v>10084</v>
      </c>
      <c r="B1" s="15"/>
      <c r="C1" s="15"/>
      <c r="D1" s="15"/>
      <c r="E1" s="15"/>
      <c r="F1" s="15"/>
      <c r="G1" s="15"/>
      <c r="H1" s="15"/>
      <c r="I1" s="15"/>
      <c r="J1" s="15"/>
      <c r="K1" s="15"/>
      <c r="L1" s="15"/>
    </row>
    <row r="2" customHeight="1" spans="1:13">
      <c r="A2" s="16"/>
      <c r="B2" s="16"/>
      <c r="C2" s="16"/>
      <c r="D2" s="16"/>
      <c r="E2" s="16"/>
      <c r="F2" s="16"/>
      <c r="G2" s="16"/>
      <c r="H2" s="16"/>
      <c r="I2" s="48"/>
      <c r="J2" s="48"/>
      <c r="K2" s="125"/>
      <c r="L2" s="95" t="s">
        <v>10085</v>
      </c>
      <c r="M2" s="381"/>
    </row>
    <row r="3" customHeight="1" spans="1:13">
      <c r="A3" s="19" t="str">
        <f>申报表封面!A8</f>
        <v>评估基准日：2022年8月31日</v>
      </c>
      <c r="B3" s="19"/>
      <c r="C3" s="19"/>
      <c r="D3" s="19"/>
      <c r="E3" s="19"/>
      <c r="F3" s="19"/>
      <c r="G3" s="19"/>
      <c r="H3" s="19"/>
      <c r="I3" s="20"/>
      <c r="J3" s="20"/>
      <c r="K3" s="71"/>
      <c r="L3" s="71"/>
      <c r="M3" s="381"/>
    </row>
    <row r="4" customHeight="1" spans="1:12">
      <c r="A4" s="90" t="str">
        <f>申报表封面!C14</f>
        <v>被评估单位：湖南森华木业有限公司</v>
      </c>
      <c r="B4" s="22"/>
      <c r="C4" s="22"/>
      <c r="D4" s="22"/>
      <c r="E4" s="22"/>
      <c r="F4" s="22"/>
      <c r="G4" s="22"/>
      <c r="H4" s="22"/>
      <c r="I4" s="22"/>
      <c r="J4" s="22"/>
      <c r="K4" s="79"/>
      <c r="L4" s="72" t="s">
        <v>373</v>
      </c>
    </row>
    <row r="5" s="12" customFormat="1" customHeight="1" spans="1:13">
      <c r="A5" s="24" t="s">
        <v>413</v>
      </c>
      <c r="B5" s="24" t="s">
        <v>524</v>
      </c>
      <c r="C5" s="24" t="s">
        <v>10086</v>
      </c>
      <c r="D5" s="24" t="s">
        <v>538</v>
      </c>
      <c r="E5" s="24" t="s">
        <v>10087</v>
      </c>
      <c r="F5" s="24" t="s">
        <v>539</v>
      </c>
      <c r="G5" s="24" t="s">
        <v>10088</v>
      </c>
      <c r="H5" s="62" t="s">
        <v>375</v>
      </c>
      <c r="I5" s="26" t="s">
        <v>376</v>
      </c>
      <c r="J5" s="24" t="s">
        <v>377</v>
      </c>
      <c r="K5" s="73" t="s">
        <v>530</v>
      </c>
      <c r="L5" s="73" t="s">
        <v>506</v>
      </c>
      <c r="M5" s="382" t="s">
        <v>559</v>
      </c>
    </row>
    <row r="6" customHeight="1" spans="1:12">
      <c r="A6" s="28"/>
      <c r="B6" s="29"/>
      <c r="C6" s="28"/>
      <c r="D6" s="30"/>
      <c r="E6" s="30"/>
      <c r="F6" s="28"/>
      <c r="G6" s="28"/>
      <c r="H6" s="46"/>
      <c r="I6" s="31"/>
      <c r="J6" s="44">
        <f t="shared" ref="J6:J30" si="0">I6-H6</f>
        <v>0</v>
      </c>
      <c r="K6" s="128">
        <f t="shared" ref="K6:K30" si="1">IF(H6=0,0,ROUND(J6/H6*100,2))</f>
        <v>0</v>
      </c>
      <c r="L6" s="75"/>
    </row>
    <row r="7" customHeight="1" spans="1:12">
      <c r="A7" s="28"/>
      <c r="B7" s="29"/>
      <c r="C7" s="28"/>
      <c r="D7" s="30"/>
      <c r="E7" s="30"/>
      <c r="F7" s="28"/>
      <c r="G7" s="28"/>
      <c r="H7" s="46"/>
      <c r="I7" s="31"/>
      <c r="J7" s="44">
        <f t="shared" si="0"/>
        <v>0</v>
      </c>
      <c r="K7" s="128">
        <f t="shared" si="1"/>
        <v>0</v>
      </c>
      <c r="L7" s="75"/>
    </row>
    <row r="8" customHeight="1" spans="1:12">
      <c r="A8" s="28"/>
      <c r="B8" s="29"/>
      <c r="C8" s="28"/>
      <c r="D8" s="30"/>
      <c r="E8" s="30"/>
      <c r="F8" s="28"/>
      <c r="G8" s="28"/>
      <c r="H8" s="46"/>
      <c r="I8" s="31"/>
      <c r="J8" s="44">
        <f t="shared" si="0"/>
        <v>0</v>
      </c>
      <c r="K8" s="128">
        <f t="shared" si="1"/>
        <v>0</v>
      </c>
      <c r="L8" s="75"/>
    </row>
    <row r="9" customHeight="1" spans="1:12">
      <c r="A9" s="28"/>
      <c r="B9" s="29"/>
      <c r="C9" s="28"/>
      <c r="D9" s="30"/>
      <c r="E9" s="30"/>
      <c r="F9" s="28"/>
      <c r="G9" s="28"/>
      <c r="H9" s="46"/>
      <c r="I9" s="31"/>
      <c r="J9" s="44">
        <f t="shared" si="0"/>
        <v>0</v>
      </c>
      <c r="K9" s="128">
        <f t="shared" si="1"/>
        <v>0</v>
      </c>
      <c r="L9" s="75"/>
    </row>
    <row r="10" customHeight="1" spans="1:12">
      <c r="A10" s="28"/>
      <c r="B10" s="29"/>
      <c r="C10" s="28"/>
      <c r="D10" s="30"/>
      <c r="E10" s="30"/>
      <c r="F10" s="28"/>
      <c r="G10" s="28"/>
      <c r="H10" s="46"/>
      <c r="I10" s="31"/>
      <c r="J10" s="44">
        <f t="shared" si="0"/>
        <v>0</v>
      </c>
      <c r="K10" s="128">
        <f t="shared" si="1"/>
        <v>0</v>
      </c>
      <c r="L10" s="75"/>
    </row>
    <row r="11" customHeight="1" spans="1:12">
      <c r="A11" s="28"/>
      <c r="B11" s="29"/>
      <c r="C11" s="28"/>
      <c r="D11" s="30"/>
      <c r="E11" s="30"/>
      <c r="F11" s="28"/>
      <c r="G11" s="28"/>
      <c r="H11" s="46"/>
      <c r="I11" s="31"/>
      <c r="J11" s="44">
        <f t="shared" si="0"/>
        <v>0</v>
      </c>
      <c r="K11" s="128">
        <f t="shared" si="1"/>
        <v>0</v>
      </c>
      <c r="L11" s="75"/>
    </row>
    <row r="12" customHeight="1" spans="1:12">
      <c r="A12" s="28"/>
      <c r="B12" s="29"/>
      <c r="C12" s="28"/>
      <c r="D12" s="30"/>
      <c r="E12" s="30"/>
      <c r="F12" s="28"/>
      <c r="G12" s="28"/>
      <c r="H12" s="46"/>
      <c r="I12" s="31"/>
      <c r="J12" s="44">
        <f t="shared" si="0"/>
        <v>0</v>
      </c>
      <c r="K12" s="128">
        <f t="shared" si="1"/>
        <v>0</v>
      </c>
      <c r="L12" s="75"/>
    </row>
    <row r="13" customHeight="1" spans="1:12">
      <c r="A13" s="28"/>
      <c r="B13" s="29"/>
      <c r="C13" s="28"/>
      <c r="D13" s="30"/>
      <c r="E13" s="30"/>
      <c r="F13" s="28"/>
      <c r="G13" s="28"/>
      <c r="H13" s="46"/>
      <c r="I13" s="31"/>
      <c r="J13" s="44">
        <f t="shared" si="0"/>
        <v>0</v>
      </c>
      <c r="K13" s="128">
        <f t="shared" si="1"/>
        <v>0</v>
      </c>
      <c r="L13" s="75"/>
    </row>
    <row r="14" customHeight="1" spans="1:12">
      <c r="A14" s="28"/>
      <c r="B14" s="29"/>
      <c r="C14" s="28"/>
      <c r="D14" s="30"/>
      <c r="E14" s="30"/>
      <c r="F14" s="28"/>
      <c r="G14" s="28"/>
      <c r="H14" s="46"/>
      <c r="I14" s="31"/>
      <c r="J14" s="44">
        <f t="shared" si="0"/>
        <v>0</v>
      </c>
      <c r="K14" s="128">
        <f t="shared" si="1"/>
        <v>0</v>
      </c>
      <c r="L14" s="75"/>
    </row>
    <row r="15" customHeight="1" spans="1:12">
      <c r="A15" s="28"/>
      <c r="B15" s="29"/>
      <c r="C15" s="28"/>
      <c r="D15" s="30"/>
      <c r="E15" s="30"/>
      <c r="F15" s="28"/>
      <c r="G15" s="28"/>
      <c r="H15" s="46"/>
      <c r="I15" s="31"/>
      <c r="J15" s="44">
        <f t="shared" si="0"/>
        <v>0</v>
      </c>
      <c r="K15" s="128">
        <f t="shared" si="1"/>
        <v>0</v>
      </c>
      <c r="L15" s="75"/>
    </row>
    <row r="16" customHeight="1" spans="1:12">
      <c r="A16" s="28"/>
      <c r="B16" s="29"/>
      <c r="C16" s="28"/>
      <c r="D16" s="30"/>
      <c r="E16" s="30"/>
      <c r="F16" s="28"/>
      <c r="G16" s="28"/>
      <c r="H16" s="46"/>
      <c r="I16" s="31"/>
      <c r="J16" s="44">
        <f t="shared" si="0"/>
        <v>0</v>
      </c>
      <c r="K16" s="128">
        <f t="shared" si="1"/>
        <v>0</v>
      </c>
      <c r="L16" s="75"/>
    </row>
    <row r="17" customHeight="1" spans="1:12">
      <c r="A17" s="28"/>
      <c r="B17" s="29"/>
      <c r="C17" s="28"/>
      <c r="D17" s="30"/>
      <c r="E17" s="30"/>
      <c r="F17" s="28"/>
      <c r="G17" s="28"/>
      <c r="H17" s="46"/>
      <c r="I17" s="31"/>
      <c r="J17" s="44">
        <f t="shared" si="0"/>
        <v>0</v>
      </c>
      <c r="K17" s="128">
        <f t="shared" si="1"/>
        <v>0</v>
      </c>
      <c r="L17" s="75"/>
    </row>
    <row r="18" customHeight="1" spans="1:12">
      <c r="A18" s="28"/>
      <c r="B18" s="29"/>
      <c r="C18" s="28"/>
      <c r="D18" s="30"/>
      <c r="E18" s="30"/>
      <c r="F18" s="28"/>
      <c r="G18" s="28"/>
      <c r="H18" s="46"/>
      <c r="I18" s="31"/>
      <c r="J18" s="44">
        <f t="shared" si="0"/>
        <v>0</v>
      </c>
      <c r="K18" s="128">
        <f t="shared" si="1"/>
        <v>0</v>
      </c>
      <c r="L18" s="75"/>
    </row>
    <row r="19" customHeight="1" spans="1:12">
      <c r="A19" s="28"/>
      <c r="B19" s="29"/>
      <c r="C19" s="28"/>
      <c r="D19" s="30"/>
      <c r="E19" s="30"/>
      <c r="F19" s="28"/>
      <c r="G19" s="28"/>
      <c r="H19" s="46"/>
      <c r="I19" s="31"/>
      <c r="J19" s="44">
        <f t="shared" si="0"/>
        <v>0</v>
      </c>
      <c r="K19" s="128">
        <f t="shared" si="1"/>
        <v>0</v>
      </c>
      <c r="L19" s="75"/>
    </row>
    <row r="20" customHeight="1" spans="1:12">
      <c r="A20" s="28"/>
      <c r="B20" s="29"/>
      <c r="C20" s="28"/>
      <c r="D20" s="30"/>
      <c r="E20" s="30"/>
      <c r="F20" s="28"/>
      <c r="G20" s="28"/>
      <c r="H20" s="46"/>
      <c r="I20" s="31"/>
      <c r="J20" s="44">
        <f t="shared" si="0"/>
        <v>0</v>
      </c>
      <c r="K20" s="128">
        <f t="shared" si="1"/>
        <v>0</v>
      </c>
      <c r="L20" s="75"/>
    </row>
    <row r="21" customHeight="1" spans="1:12">
      <c r="A21" s="28"/>
      <c r="B21" s="29"/>
      <c r="C21" s="28"/>
      <c r="D21" s="30"/>
      <c r="E21" s="30"/>
      <c r="F21" s="28"/>
      <c r="G21" s="28"/>
      <c r="H21" s="46"/>
      <c r="I21" s="31"/>
      <c r="J21" s="44">
        <f t="shared" si="0"/>
        <v>0</v>
      </c>
      <c r="K21" s="128">
        <f t="shared" si="1"/>
        <v>0</v>
      </c>
      <c r="L21" s="75"/>
    </row>
    <row r="22" customHeight="1" spans="1:12">
      <c r="A22" s="28"/>
      <c r="B22" s="29"/>
      <c r="C22" s="28"/>
      <c r="D22" s="30"/>
      <c r="E22" s="30"/>
      <c r="F22" s="28"/>
      <c r="G22" s="28"/>
      <c r="H22" s="46"/>
      <c r="I22" s="31"/>
      <c r="J22" s="44">
        <f t="shared" si="0"/>
        <v>0</v>
      </c>
      <c r="K22" s="128">
        <f t="shared" si="1"/>
        <v>0</v>
      </c>
      <c r="L22" s="75"/>
    </row>
    <row r="23" customHeight="1" spans="1:12">
      <c r="A23" s="28"/>
      <c r="B23" s="29"/>
      <c r="C23" s="28"/>
      <c r="D23" s="30"/>
      <c r="E23" s="30"/>
      <c r="F23" s="28"/>
      <c r="G23" s="28"/>
      <c r="H23" s="46"/>
      <c r="I23" s="31"/>
      <c r="J23" s="44">
        <f t="shared" si="0"/>
        <v>0</v>
      </c>
      <c r="K23" s="128">
        <f t="shared" si="1"/>
        <v>0</v>
      </c>
      <c r="L23" s="75"/>
    </row>
    <row r="24" customHeight="1" spans="1:12">
      <c r="A24" s="28"/>
      <c r="B24" s="29"/>
      <c r="C24" s="28"/>
      <c r="D24" s="30"/>
      <c r="E24" s="30"/>
      <c r="F24" s="28"/>
      <c r="G24" s="28"/>
      <c r="H24" s="46"/>
      <c r="I24" s="31"/>
      <c r="J24" s="44">
        <f t="shared" si="0"/>
        <v>0</v>
      </c>
      <c r="K24" s="128">
        <f t="shared" si="1"/>
        <v>0</v>
      </c>
      <c r="L24" s="75"/>
    </row>
    <row r="25" customHeight="1" spans="1:12">
      <c r="A25" s="28"/>
      <c r="B25" s="29"/>
      <c r="C25" s="28"/>
      <c r="D25" s="30"/>
      <c r="E25" s="30"/>
      <c r="F25" s="28"/>
      <c r="G25" s="28"/>
      <c r="H25" s="46"/>
      <c r="I25" s="31"/>
      <c r="J25" s="44">
        <f t="shared" si="0"/>
        <v>0</v>
      </c>
      <c r="K25" s="128">
        <f t="shared" si="1"/>
        <v>0</v>
      </c>
      <c r="L25" s="75"/>
    </row>
    <row r="26" customHeight="1" spans="1:12">
      <c r="A26" s="28"/>
      <c r="B26" s="29"/>
      <c r="C26" s="28"/>
      <c r="D26" s="30"/>
      <c r="E26" s="30"/>
      <c r="F26" s="28"/>
      <c r="G26" s="28"/>
      <c r="H26" s="46"/>
      <c r="I26" s="31"/>
      <c r="J26" s="44">
        <f t="shared" si="0"/>
        <v>0</v>
      </c>
      <c r="K26" s="128">
        <f t="shared" si="1"/>
        <v>0</v>
      </c>
      <c r="L26" s="75"/>
    </row>
    <row r="27" customHeight="1" spans="1:12">
      <c r="A27" s="28"/>
      <c r="B27" s="33" t="s">
        <v>497</v>
      </c>
      <c r="C27" s="28"/>
      <c r="D27" s="30"/>
      <c r="E27" s="30"/>
      <c r="F27" s="28"/>
      <c r="G27" s="28"/>
      <c r="H27" s="46"/>
      <c r="I27" s="31"/>
      <c r="J27" s="44">
        <f t="shared" si="0"/>
        <v>0</v>
      </c>
      <c r="K27" s="128">
        <f t="shared" si="1"/>
        <v>0</v>
      </c>
      <c r="L27" s="75"/>
    </row>
    <row r="28" customHeight="1" spans="1:12">
      <c r="A28" s="147" t="s">
        <v>10079</v>
      </c>
      <c r="B28" s="172"/>
      <c r="C28" s="36"/>
      <c r="D28" s="44"/>
      <c r="E28" s="44"/>
      <c r="F28" s="150" t="s">
        <v>477</v>
      </c>
      <c r="G28" s="37"/>
      <c r="H28" s="97">
        <f>SUM(H6:H27)</f>
        <v>0</v>
      </c>
      <c r="I28" s="43">
        <f>SUM(I6:I27)</f>
        <v>0</v>
      </c>
      <c r="J28" s="44">
        <f t="shared" si="0"/>
        <v>0</v>
      </c>
      <c r="K28" s="128">
        <f t="shared" si="1"/>
        <v>0</v>
      </c>
      <c r="L28" s="76"/>
    </row>
    <row r="29" customHeight="1" spans="1:12">
      <c r="A29" s="147" t="s">
        <v>10080</v>
      </c>
      <c r="B29" s="172"/>
      <c r="C29" s="31"/>
      <c r="D29" s="46"/>
      <c r="E29" s="46"/>
      <c r="F29" s="386" t="s">
        <v>477</v>
      </c>
      <c r="G29" s="32"/>
      <c r="H29" s="32"/>
      <c r="I29" s="387"/>
      <c r="J29" s="44">
        <f t="shared" si="0"/>
        <v>0</v>
      </c>
      <c r="K29" s="128">
        <f t="shared" si="1"/>
        <v>0</v>
      </c>
      <c r="L29" s="75"/>
    </row>
    <row r="30" customHeight="1" spans="1:12">
      <c r="A30" s="147" t="s">
        <v>10079</v>
      </c>
      <c r="B30" s="172"/>
      <c r="C30" s="36"/>
      <c r="D30" s="44"/>
      <c r="E30" s="44"/>
      <c r="F30" s="150" t="s">
        <v>477</v>
      </c>
      <c r="G30" s="37"/>
      <c r="H30" s="97">
        <f>H28-H29</f>
        <v>0</v>
      </c>
      <c r="I30" s="43">
        <f>I28-I29</f>
        <v>0</v>
      </c>
      <c r="J30" s="44">
        <f t="shared" si="0"/>
        <v>0</v>
      </c>
      <c r="K30" s="128">
        <f t="shared" si="1"/>
        <v>0</v>
      </c>
      <c r="L30" s="76"/>
    </row>
    <row r="31" customHeight="1" spans="1:12">
      <c r="A31" s="38" t="str">
        <f>申报表封面!C18</f>
        <v>被评估单位填表人：郭艳</v>
      </c>
      <c r="B31" s="38"/>
      <c r="C31" s="38"/>
      <c r="D31" s="38"/>
      <c r="E31" s="38"/>
      <c r="F31" s="385"/>
      <c r="G31" s="39" t="str">
        <f>CONCATENATE(索引!$D$6,"：",索引!$D38,"    ",索引!$E38)</f>
        <v>评估人员：    </v>
      </c>
      <c r="H31" s="164"/>
      <c r="I31" s="164"/>
      <c r="J31" s="38"/>
      <c r="K31" s="77"/>
      <c r="L31" s="77"/>
    </row>
    <row r="32" customHeight="1" spans="1:12">
      <c r="A32" s="164" t="str">
        <f>申报表封面!C20</f>
        <v>填表日期：2022年9月6日</v>
      </c>
      <c r="B32" s="164"/>
      <c r="C32" s="164"/>
      <c r="D32" s="164"/>
      <c r="E32" s="385"/>
      <c r="F32" s="385"/>
      <c r="G32" s="385"/>
      <c r="H32" s="385"/>
      <c r="I32" s="164"/>
      <c r="J32" s="164"/>
      <c r="K32" s="167"/>
      <c r="L32" s="167"/>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5"/>
  </sheetPr>
  <dimension ref="A1:M60"/>
  <sheetViews>
    <sheetView workbookViewId="0">
      <selection activeCell="E25" sqref="E25"/>
    </sheetView>
  </sheetViews>
  <sheetFormatPr defaultColWidth="9" defaultRowHeight="15.75" customHeight="1"/>
  <cols>
    <col min="1" max="1" width="5.625" style="13" customWidth="1"/>
    <col min="2" max="2" width="20.875" style="13" customWidth="1"/>
    <col min="3" max="3" width="12.375" style="13" customWidth="1"/>
    <col min="4" max="4" width="7.875" style="13" customWidth="1"/>
    <col min="5" max="5" width="5" style="13" customWidth="1"/>
    <col min="6" max="6" width="6.625" style="13" customWidth="1"/>
    <col min="7" max="7" width="9.625" style="13" customWidth="1"/>
    <col min="8" max="8" width="13.125" style="13" customWidth="1"/>
    <col min="9" max="9" width="14.375" style="13" customWidth="1"/>
    <col min="10" max="10" width="8.625" style="13" customWidth="1"/>
    <col min="11" max="11" width="9" style="13"/>
    <col min="12" max="12" width="8.875" style="13" customWidth="1"/>
    <col min="13" max="16384" width="9" style="13"/>
  </cols>
  <sheetData>
    <row r="1" s="11" customFormat="1" ht="25.5" customHeight="1" spans="1:12">
      <c r="A1" s="14" t="s">
        <v>10089</v>
      </c>
      <c r="B1" s="15"/>
      <c r="C1" s="15"/>
      <c r="D1" s="15"/>
      <c r="E1" s="15"/>
      <c r="F1" s="15"/>
      <c r="G1" s="15"/>
      <c r="H1" s="15"/>
      <c r="I1" s="15"/>
      <c r="J1" s="15"/>
      <c r="K1" s="15"/>
      <c r="L1" s="15"/>
    </row>
    <row r="2" customHeight="1" spans="1:12">
      <c r="A2" s="16"/>
      <c r="B2" s="16"/>
      <c r="C2" s="16"/>
      <c r="D2" s="16"/>
      <c r="E2" s="16"/>
      <c r="F2" s="16"/>
      <c r="G2" s="16"/>
      <c r="H2" s="48"/>
      <c r="I2" s="48"/>
      <c r="J2" s="48"/>
      <c r="K2" s="125"/>
      <c r="L2" s="70" t="s">
        <v>10090</v>
      </c>
    </row>
    <row r="3" customHeight="1" spans="1:12">
      <c r="A3" s="19" t="str">
        <f>申报表封面!A8</f>
        <v>评估基准日：2022年8月31日</v>
      </c>
      <c r="B3" s="19"/>
      <c r="C3" s="19"/>
      <c r="D3" s="19"/>
      <c r="E3" s="19"/>
      <c r="F3" s="19"/>
      <c r="G3" s="19"/>
      <c r="H3" s="20"/>
      <c r="I3" s="20"/>
      <c r="J3" s="20"/>
      <c r="K3" s="71"/>
      <c r="L3" s="71"/>
    </row>
    <row r="4" customHeight="1" spans="1:12">
      <c r="A4" s="90" t="str">
        <f>申报表封面!C14</f>
        <v>被评估单位：湖南森华木业有限公司</v>
      </c>
      <c r="B4" s="22"/>
      <c r="C4" s="22"/>
      <c r="D4" s="22"/>
      <c r="E4" s="22"/>
      <c r="F4" s="22"/>
      <c r="G4" s="22"/>
      <c r="H4" s="22"/>
      <c r="I4" s="22"/>
      <c r="J4" s="22"/>
      <c r="K4" s="79"/>
      <c r="L4" s="72" t="s">
        <v>373</v>
      </c>
    </row>
    <row r="5" s="12" customFormat="1" ht="30" customHeight="1" spans="1:13">
      <c r="A5" s="24" t="s">
        <v>413</v>
      </c>
      <c r="B5" s="24" t="s">
        <v>524</v>
      </c>
      <c r="C5" s="24" t="s">
        <v>10091</v>
      </c>
      <c r="D5" s="24" t="s">
        <v>526</v>
      </c>
      <c r="E5" s="62" t="s">
        <v>10092</v>
      </c>
      <c r="F5" s="62" t="s">
        <v>10077</v>
      </c>
      <c r="G5" s="62" t="s">
        <v>540</v>
      </c>
      <c r="H5" s="62" t="s">
        <v>375</v>
      </c>
      <c r="I5" s="26" t="s">
        <v>376</v>
      </c>
      <c r="J5" s="24" t="s">
        <v>377</v>
      </c>
      <c r="K5" s="73" t="s">
        <v>530</v>
      </c>
      <c r="L5" s="73" t="s">
        <v>506</v>
      </c>
      <c r="M5" s="382" t="s">
        <v>559</v>
      </c>
    </row>
    <row r="6" customHeight="1" spans="1:12">
      <c r="A6" s="28"/>
      <c r="B6" s="29"/>
      <c r="C6" s="28"/>
      <c r="D6" s="30"/>
      <c r="E6" s="28"/>
      <c r="F6" s="46"/>
      <c r="G6" s="46"/>
      <c r="H6" s="46"/>
      <c r="I6" s="31"/>
      <c r="J6" s="44">
        <f t="shared" ref="J6:J29" si="0">I6-H6</f>
        <v>0</v>
      </c>
      <c r="K6" s="128">
        <f t="shared" ref="K6:K29" si="1">IF(H6=0,0,ROUND(J6/H6*100,2))</f>
        <v>0</v>
      </c>
      <c r="L6" s="75"/>
    </row>
    <row r="7" customHeight="1" spans="1:12">
      <c r="A7" s="28"/>
      <c r="B7" s="29"/>
      <c r="C7" s="28"/>
      <c r="D7" s="30"/>
      <c r="E7" s="28"/>
      <c r="F7" s="46"/>
      <c r="G7" s="46"/>
      <c r="H7" s="46"/>
      <c r="I7" s="31"/>
      <c r="J7" s="44">
        <f t="shared" si="0"/>
        <v>0</v>
      </c>
      <c r="K7" s="128">
        <f t="shared" si="1"/>
        <v>0</v>
      </c>
      <c r="L7" s="75"/>
    </row>
    <row r="8" customHeight="1" spans="1:12">
      <c r="A8" s="28"/>
      <c r="B8" s="29"/>
      <c r="C8" s="28"/>
      <c r="D8" s="30"/>
      <c r="E8" s="28"/>
      <c r="F8" s="46"/>
      <c r="G8" s="46"/>
      <c r="H8" s="46"/>
      <c r="I8" s="31"/>
      <c r="J8" s="44">
        <f t="shared" si="0"/>
        <v>0</v>
      </c>
      <c r="K8" s="128">
        <f t="shared" si="1"/>
        <v>0</v>
      </c>
      <c r="L8" s="75"/>
    </row>
    <row r="9" customHeight="1" spans="1:12">
      <c r="A9" s="28"/>
      <c r="B9" s="29"/>
      <c r="C9" s="28"/>
      <c r="D9" s="30"/>
      <c r="E9" s="28"/>
      <c r="F9" s="46"/>
      <c r="G9" s="46"/>
      <c r="H9" s="46"/>
      <c r="I9" s="31"/>
      <c r="J9" s="44">
        <f t="shared" si="0"/>
        <v>0</v>
      </c>
      <c r="K9" s="128">
        <f t="shared" si="1"/>
        <v>0</v>
      </c>
      <c r="L9" s="75"/>
    </row>
    <row r="10" customHeight="1" spans="1:12">
      <c r="A10" s="28"/>
      <c r="B10" s="29"/>
      <c r="C10" s="28"/>
      <c r="D10" s="30"/>
      <c r="E10" s="28"/>
      <c r="F10" s="46"/>
      <c r="G10" s="46"/>
      <c r="H10" s="46"/>
      <c r="I10" s="31"/>
      <c r="J10" s="44">
        <f t="shared" si="0"/>
        <v>0</v>
      </c>
      <c r="K10" s="128">
        <f t="shared" si="1"/>
        <v>0</v>
      </c>
      <c r="L10" s="75"/>
    </row>
    <row r="11" customHeight="1" spans="1:12">
      <c r="A11" s="28"/>
      <c r="B11" s="29"/>
      <c r="C11" s="28"/>
      <c r="D11" s="30"/>
      <c r="E11" s="28"/>
      <c r="F11" s="46"/>
      <c r="G11" s="46"/>
      <c r="H11" s="46"/>
      <c r="I11" s="31"/>
      <c r="J11" s="44">
        <f t="shared" si="0"/>
        <v>0</v>
      </c>
      <c r="K11" s="128">
        <f t="shared" si="1"/>
        <v>0</v>
      </c>
      <c r="L11" s="75"/>
    </row>
    <row r="12" customHeight="1" spans="1:12">
      <c r="A12" s="28"/>
      <c r="B12" s="29"/>
      <c r="C12" s="28"/>
      <c r="D12" s="30"/>
      <c r="E12" s="28"/>
      <c r="F12" s="46"/>
      <c r="G12" s="46"/>
      <c r="H12" s="46"/>
      <c r="I12" s="31"/>
      <c r="J12" s="44">
        <f t="shared" si="0"/>
        <v>0</v>
      </c>
      <c r="K12" s="128">
        <f t="shared" si="1"/>
        <v>0</v>
      </c>
      <c r="L12" s="75"/>
    </row>
    <row r="13" customHeight="1" spans="1:12">
      <c r="A13" s="28"/>
      <c r="B13" s="29"/>
      <c r="C13" s="28"/>
      <c r="D13" s="30"/>
      <c r="E13" s="28"/>
      <c r="F13" s="46"/>
      <c r="G13" s="46"/>
      <c r="H13" s="46"/>
      <c r="I13" s="31"/>
      <c r="J13" s="44">
        <f t="shared" si="0"/>
        <v>0</v>
      </c>
      <c r="K13" s="128">
        <f t="shared" si="1"/>
        <v>0</v>
      </c>
      <c r="L13" s="75"/>
    </row>
    <row r="14" customHeight="1" spans="1:12">
      <c r="A14" s="28"/>
      <c r="B14" s="29"/>
      <c r="C14" s="28"/>
      <c r="D14" s="30"/>
      <c r="E14" s="28"/>
      <c r="F14" s="46"/>
      <c r="G14" s="46"/>
      <c r="H14" s="46"/>
      <c r="I14" s="31"/>
      <c r="J14" s="44">
        <f t="shared" si="0"/>
        <v>0</v>
      </c>
      <c r="K14" s="128">
        <f t="shared" si="1"/>
        <v>0</v>
      </c>
      <c r="L14" s="75"/>
    </row>
    <row r="15" customHeight="1" spans="1:12">
      <c r="A15" s="28"/>
      <c r="B15" s="29"/>
      <c r="C15" s="28"/>
      <c r="D15" s="30"/>
      <c r="E15" s="28"/>
      <c r="F15" s="46"/>
      <c r="G15" s="46"/>
      <c r="H15" s="46"/>
      <c r="I15" s="31"/>
      <c r="J15" s="44">
        <f t="shared" si="0"/>
        <v>0</v>
      </c>
      <c r="K15" s="128">
        <f t="shared" si="1"/>
        <v>0</v>
      </c>
      <c r="L15" s="75"/>
    </row>
    <row r="16" customHeight="1" spans="1:12">
      <c r="A16" s="28"/>
      <c r="B16" s="29"/>
      <c r="C16" s="28"/>
      <c r="D16" s="30"/>
      <c r="E16" s="28"/>
      <c r="F16" s="46"/>
      <c r="G16" s="46"/>
      <c r="H16" s="46"/>
      <c r="I16" s="31"/>
      <c r="J16" s="44">
        <f t="shared" si="0"/>
        <v>0</v>
      </c>
      <c r="K16" s="128">
        <f t="shared" si="1"/>
        <v>0</v>
      </c>
      <c r="L16" s="75"/>
    </row>
    <row r="17" customHeight="1" spans="1:12">
      <c r="A17" s="28"/>
      <c r="B17" s="29"/>
      <c r="C17" s="28"/>
      <c r="D17" s="30"/>
      <c r="E17" s="28"/>
      <c r="F17" s="46"/>
      <c r="G17" s="46"/>
      <c r="H17" s="46"/>
      <c r="I17" s="31"/>
      <c r="J17" s="44">
        <f t="shared" si="0"/>
        <v>0</v>
      </c>
      <c r="K17" s="128">
        <f t="shared" si="1"/>
        <v>0</v>
      </c>
      <c r="L17" s="75"/>
    </row>
    <row r="18" customHeight="1" spans="1:12">
      <c r="A18" s="28"/>
      <c r="B18" s="29"/>
      <c r="C18" s="28"/>
      <c r="D18" s="30"/>
      <c r="E18" s="28"/>
      <c r="F18" s="46"/>
      <c r="G18" s="46"/>
      <c r="H18" s="46"/>
      <c r="I18" s="31"/>
      <c r="J18" s="44">
        <f t="shared" si="0"/>
        <v>0</v>
      </c>
      <c r="K18" s="128">
        <f t="shared" si="1"/>
        <v>0</v>
      </c>
      <c r="L18" s="75"/>
    </row>
    <row r="19" customHeight="1" spans="1:12">
      <c r="A19" s="28"/>
      <c r="B19" s="29"/>
      <c r="C19" s="28"/>
      <c r="D19" s="30"/>
      <c r="E19" s="28"/>
      <c r="F19" s="46"/>
      <c r="G19" s="46"/>
      <c r="H19" s="46"/>
      <c r="I19" s="31"/>
      <c r="J19" s="44">
        <f t="shared" si="0"/>
        <v>0</v>
      </c>
      <c r="K19" s="128">
        <f t="shared" si="1"/>
        <v>0</v>
      </c>
      <c r="L19" s="75"/>
    </row>
    <row r="20" customHeight="1" spans="1:12">
      <c r="A20" s="28"/>
      <c r="B20" s="29"/>
      <c r="C20" s="28"/>
      <c r="D20" s="30"/>
      <c r="E20" s="28"/>
      <c r="F20" s="46"/>
      <c r="G20" s="46"/>
      <c r="H20" s="46"/>
      <c r="I20" s="31"/>
      <c r="J20" s="44">
        <f t="shared" si="0"/>
        <v>0</v>
      </c>
      <c r="K20" s="128">
        <f t="shared" si="1"/>
        <v>0</v>
      </c>
      <c r="L20" s="75"/>
    </row>
    <row r="21" customHeight="1" spans="1:12">
      <c r="A21" s="28"/>
      <c r="B21" s="29"/>
      <c r="C21" s="28"/>
      <c r="D21" s="30"/>
      <c r="E21" s="28"/>
      <c r="F21" s="46"/>
      <c r="G21" s="46"/>
      <c r="H21" s="46"/>
      <c r="I21" s="31"/>
      <c r="J21" s="44">
        <f t="shared" si="0"/>
        <v>0</v>
      </c>
      <c r="K21" s="128">
        <f t="shared" si="1"/>
        <v>0</v>
      </c>
      <c r="L21" s="75"/>
    </row>
    <row r="22" customHeight="1" spans="1:12">
      <c r="A22" s="28"/>
      <c r="B22" s="29"/>
      <c r="C22" s="28"/>
      <c r="D22" s="30"/>
      <c r="E22" s="28"/>
      <c r="F22" s="46"/>
      <c r="G22" s="46"/>
      <c r="H22" s="46"/>
      <c r="I22" s="31"/>
      <c r="J22" s="44">
        <f t="shared" si="0"/>
        <v>0</v>
      </c>
      <c r="K22" s="128">
        <f t="shared" si="1"/>
        <v>0</v>
      </c>
      <c r="L22" s="75"/>
    </row>
    <row r="23" customHeight="1" spans="1:12">
      <c r="A23" s="28"/>
      <c r="B23" s="29"/>
      <c r="C23" s="28"/>
      <c r="D23" s="30"/>
      <c r="E23" s="28"/>
      <c r="F23" s="46"/>
      <c r="G23" s="46"/>
      <c r="H23" s="46"/>
      <c r="I23" s="31"/>
      <c r="J23" s="44">
        <f t="shared" si="0"/>
        <v>0</v>
      </c>
      <c r="K23" s="128">
        <f t="shared" si="1"/>
        <v>0</v>
      </c>
      <c r="L23" s="75"/>
    </row>
    <row r="24" customHeight="1" spans="1:12">
      <c r="A24" s="28"/>
      <c r="B24" s="29"/>
      <c r="C24" s="28"/>
      <c r="D24" s="30"/>
      <c r="E24" s="28"/>
      <c r="F24" s="46"/>
      <c r="G24" s="46"/>
      <c r="H24" s="46"/>
      <c r="I24" s="31"/>
      <c r="J24" s="44">
        <f t="shared" si="0"/>
        <v>0</v>
      </c>
      <c r="K24" s="128">
        <f t="shared" si="1"/>
        <v>0</v>
      </c>
      <c r="L24" s="75"/>
    </row>
    <row r="25" customHeight="1" spans="1:12">
      <c r="A25" s="28"/>
      <c r="B25" s="29"/>
      <c r="C25" s="28"/>
      <c r="D25" s="30"/>
      <c r="E25" s="28"/>
      <c r="F25" s="46"/>
      <c r="G25" s="46"/>
      <c r="H25" s="46"/>
      <c r="I25" s="31"/>
      <c r="J25" s="44">
        <f t="shared" si="0"/>
        <v>0</v>
      </c>
      <c r="K25" s="128">
        <f t="shared" si="1"/>
        <v>0</v>
      </c>
      <c r="L25" s="75"/>
    </row>
    <row r="26" customHeight="1" spans="1:12">
      <c r="A26" s="28"/>
      <c r="B26" s="33" t="s">
        <v>497</v>
      </c>
      <c r="C26" s="28"/>
      <c r="D26" s="30"/>
      <c r="E26" s="28"/>
      <c r="F26" s="46"/>
      <c r="G26" s="46"/>
      <c r="H26" s="46"/>
      <c r="I26" s="31"/>
      <c r="J26" s="44">
        <f t="shared" si="0"/>
        <v>0</v>
      </c>
      <c r="K26" s="128">
        <f t="shared" si="1"/>
        <v>0</v>
      </c>
      <c r="L26" s="75"/>
    </row>
    <row r="27" customHeight="1" spans="1:12">
      <c r="A27" s="147" t="s">
        <v>10079</v>
      </c>
      <c r="B27" s="172"/>
      <c r="C27" s="36"/>
      <c r="D27" s="44"/>
      <c r="E27" s="44"/>
      <c r="F27" s="150" t="s">
        <v>477</v>
      </c>
      <c r="G27" s="37"/>
      <c r="H27" s="97">
        <f>SUM(H6:H26)</f>
        <v>0</v>
      </c>
      <c r="I27" s="43">
        <f>SUM(I6:I26)</f>
        <v>0</v>
      </c>
      <c r="J27" s="44">
        <f t="shared" si="0"/>
        <v>0</v>
      </c>
      <c r="K27" s="128">
        <f t="shared" si="1"/>
        <v>0</v>
      </c>
      <c r="L27" s="76"/>
    </row>
    <row r="28" customHeight="1" spans="1:12">
      <c r="A28" s="147" t="s">
        <v>10080</v>
      </c>
      <c r="B28" s="172"/>
      <c r="C28" s="31"/>
      <c r="D28" s="46"/>
      <c r="E28" s="46"/>
      <c r="F28" s="386" t="s">
        <v>477</v>
      </c>
      <c r="G28" s="32"/>
      <c r="H28" s="32"/>
      <c r="I28" s="387"/>
      <c r="J28" s="44">
        <f t="shared" si="0"/>
        <v>0</v>
      </c>
      <c r="K28" s="128">
        <f t="shared" si="1"/>
        <v>0</v>
      </c>
      <c r="L28" s="75"/>
    </row>
    <row r="29" customHeight="1" spans="1:12">
      <c r="A29" s="147" t="s">
        <v>10079</v>
      </c>
      <c r="B29" s="172"/>
      <c r="C29" s="36"/>
      <c r="D29" s="44"/>
      <c r="E29" s="44"/>
      <c r="F29" s="150" t="s">
        <v>477</v>
      </c>
      <c r="G29" s="37"/>
      <c r="H29" s="97">
        <f>H27-H28</f>
        <v>0</v>
      </c>
      <c r="I29" s="43">
        <f>I27-I28</f>
        <v>0</v>
      </c>
      <c r="J29" s="44">
        <f t="shared" si="0"/>
        <v>0</v>
      </c>
      <c r="K29" s="128">
        <f t="shared" si="1"/>
        <v>0</v>
      </c>
      <c r="L29" s="76"/>
    </row>
    <row r="30" customHeight="1" spans="1:12">
      <c r="A30" s="38" t="str">
        <f>申报表封面!C18</f>
        <v>被评估单位填表人：郭艳</v>
      </c>
      <c r="B30" s="38"/>
      <c r="C30" s="38"/>
      <c r="D30" s="38"/>
      <c r="E30" s="38"/>
      <c r="F30" s="385"/>
      <c r="G30" s="39" t="str">
        <f>CONCATENATE(索引!$D$6,"：",索引!$D39,"    ",索引!$E39)</f>
        <v>评估人员：    </v>
      </c>
      <c r="H30" s="164"/>
      <c r="I30" s="164"/>
      <c r="J30" s="38"/>
      <c r="K30" s="77"/>
      <c r="L30" s="77"/>
    </row>
    <row r="31" customHeight="1" spans="1:12">
      <c r="A31" s="164" t="str">
        <f>申报表封面!C20</f>
        <v>填表日期：2022年9月6日</v>
      </c>
      <c r="B31" s="164"/>
      <c r="C31" s="164"/>
      <c r="D31" s="164"/>
      <c r="E31" s="385"/>
      <c r="F31" s="385"/>
      <c r="G31" s="385"/>
      <c r="H31" s="385"/>
      <c r="I31" s="164"/>
      <c r="J31" s="164"/>
      <c r="K31" s="167"/>
      <c r="L31" s="167"/>
    </row>
    <row r="32" customHeight="1" spans="1:10">
      <c r="A32" s="18"/>
      <c r="B32" s="18"/>
      <c r="C32" s="18"/>
      <c r="D32" s="18"/>
      <c r="E32" s="18"/>
      <c r="F32" s="18"/>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7:B27"/>
    <mergeCell ref="A28:B28"/>
    <mergeCell ref="A29:B29"/>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0"/>
  </sheetPr>
  <dimension ref="A1:M60"/>
  <sheetViews>
    <sheetView workbookViewId="0">
      <selection activeCell="E25" sqref="E25"/>
    </sheetView>
  </sheetViews>
  <sheetFormatPr defaultColWidth="9" defaultRowHeight="15.75" customHeight="1"/>
  <cols>
    <col min="1" max="1" width="4.375" style="13" customWidth="1"/>
    <col min="2" max="2" width="22.875" style="13" customWidth="1"/>
    <col min="3" max="3" width="8.5" style="13" customWidth="1"/>
    <col min="4" max="4" width="7.875" style="13" customWidth="1"/>
    <col min="5" max="5" width="9" style="13"/>
    <col min="6" max="7" width="9.375" style="13" customWidth="1"/>
    <col min="8" max="9" width="11.375" style="13" customWidth="1"/>
    <col min="10" max="10" width="9.375" style="13" customWidth="1"/>
    <col min="11" max="11" width="8.625" style="13" customWidth="1"/>
    <col min="12" max="12" width="9.875" style="13" customWidth="1"/>
    <col min="13" max="13" width="14.875" style="13" customWidth="1"/>
    <col min="14" max="16384" width="9" style="13"/>
  </cols>
  <sheetData>
    <row r="1" s="11" customFormat="1" ht="25.5" customHeight="1" spans="1:12">
      <c r="A1" s="14" t="s">
        <v>10093</v>
      </c>
      <c r="B1" s="15"/>
      <c r="C1" s="15"/>
      <c r="D1" s="15"/>
      <c r="E1" s="15"/>
      <c r="F1" s="15"/>
      <c r="G1" s="15"/>
      <c r="H1" s="15"/>
      <c r="I1" s="15"/>
      <c r="J1" s="15"/>
      <c r="K1" s="15"/>
      <c r="L1" s="15"/>
    </row>
    <row r="2" customHeight="1" spans="1:13">
      <c r="A2" s="16"/>
      <c r="B2" s="16"/>
      <c r="C2" s="16"/>
      <c r="D2" s="16"/>
      <c r="E2" s="16"/>
      <c r="F2" s="16"/>
      <c r="G2" s="16"/>
      <c r="H2" s="16"/>
      <c r="I2" s="48"/>
      <c r="J2" s="48"/>
      <c r="K2" s="70" t="s">
        <v>10094</v>
      </c>
      <c r="L2" s="95"/>
      <c r="M2" s="381"/>
    </row>
    <row r="3" customHeight="1" spans="1:13">
      <c r="A3" s="19" t="str">
        <f>申报表封面!A8</f>
        <v>评估基准日：2022年8月31日</v>
      </c>
      <c r="B3" s="19"/>
      <c r="C3" s="19"/>
      <c r="D3" s="19"/>
      <c r="E3" s="19"/>
      <c r="F3" s="19"/>
      <c r="G3" s="19"/>
      <c r="H3" s="19"/>
      <c r="I3" s="20"/>
      <c r="J3" s="20"/>
      <c r="K3" s="71"/>
      <c r="L3" s="71"/>
      <c r="M3" s="381"/>
    </row>
    <row r="4" customHeight="1" spans="1:12">
      <c r="A4" s="90" t="str">
        <f>申报表封面!C14</f>
        <v>被评估单位：湖南森华木业有限公司</v>
      </c>
      <c r="B4" s="22"/>
      <c r="C4" s="22"/>
      <c r="D4" s="22"/>
      <c r="E4" s="22"/>
      <c r="F4" s="22"/>
      <c r="G4" s="22"/>
      <c r="H4" s="22"/>
      <c r="I4" s="22"/>
      <c r="J4" s="22"/>
      <c r="K4" s="141"/>
      <c r="L4" s="142" t="s">
        <v>373</v>
      </c>
    </row>
    <row r="5" s="12" customFormat="1" customHeight="1" spans="1:13">
      <c r="A5" s="24" t="s">
        <v>413</v>
      </c>
      <c r="B5" s="24" t="s">
        <v>524</v>
      </c>
      <c r="C5" s="24" t="s">
        <v>10095</v>
      </c>
      <c r="D5" s="24" t="s">
        <v>526</v>
      </c>
      <c r="E5" s="24" t="s">
        <v>10087</v>
      </c>
      <c r="F5" s="24" t="s">
        <v>539</v>
      </c>
      <c r="G5" s="24" t="s">
        <v>10096</v>
      </c>
      <c r="H5" s="62" t="s">
        <v>375</v>
      </c>
      <c r="I5" s="26" t="s">
        <v>376</v>
      </c>
      <c r="J5" s="24" t="s">
        <v>377</v>
      </c>
      <c r="K5" s="73" t="s">
        <v>530</v>
      </c>
      <c r="L5" s="73" t="s">
        <v>506</v>
      </c>
      <c r="M5" s="382" t="s">
        <v>559</v>
      </c>
    </row>
    <row r="6" customHeight="1" spans="1:12">
      <c r="A6" s="28"/>
      <c r="B6" s="29"/>
      <c r="C6" s="28"/>
      <c r="D6" s="30"/>
      <c r="E6" s="30"/>
      <c r="F6" s="28"/>
      <c r="G6" s="28"/>
      <c r="H6" s="46"/>
      <c r="I6" s="31"/>
      <c r="J6" s="44">
        <f t="shared" ref="J6:J30" si="0">I6-H6</f>
        <v>0</v>
      </c>
      <c r="K6" s="128">
        <f t="shared" ref="K6:K30" si="1">IF(H6=0,0,ROUND(J6/H6*100,2))</f>
        <v>0</v>
      </c>
      <c r="L6" s="75"/>
    </row>
    <row r="7" customHeight="1" spans="1:12">
      <c r="A7" s="28"/>
      <c r="B7" s="29"/>
      <c r="C7" s="28"/>
      <c r="D7" s="30"/>
      <c r="E7" s="30"/>
      <c r="F7" s="28"/>
      <c r="G7" s="28"/>
      <c r="H7" s="46"/>
      <c r="I7" s="31"/>
      <c r="J7" s="44">
        <f t="shared" si="0"/>
        <v>0</v>
      </c>
      <c r="K7" s="128">
        <f t="shared" si="1"/>
        <v>0</v>
      </c>
      <c r="L7" s="75"/>
    </row>
    <row r="8" customHeight="1" spans="1:12">
      <c r="A8" s="28"/>
      <c r="B8" s="29"/>
      <c r="C8" s="28"/>
      <c r="D8" s="30"/>
      <c r="E8" s="30"/>
      <c r="F8" s="28"/>
      <c r="G8" s="28"/>
      <c r="H8" s="46"/>
      <c r="I8" s="31"/>
      <c r="J8" s="44">
        <f t="shared" si="0"/>
        <v>0</v>
      </c>
      <c r="K8" s="128">
        <f t="shared" si="1"/>
        <v>0</v>
      </c>
      <c r="L8" s="75"/>
    </row>
    <row r="9" customHeight="1" spans="1:12">
      <c r="A9" s="28"/>
      <c r="B9" s="29"/>
      <c r="C9" s="28"/>
      <c r="D9" s="30"/>
      <c r="E9" s="30"/>
      <c r="F9" s="28"/>
      <c r="G9" s="28"/>
      <c r="H9" s="46"/>
      <c r="I9" s="31"/>
      <c r="J9" s="44">
        <f t="shared" si="0"/>
        <v>0</v>
      </c>
      <c r="K9" s="128">
        <f t="shared" si="1"/>
        <v>0</v>
      </c>
      <c r="L9" s="75"/>
    </row>
    <row r="10" customHeight="1" spans="1:12">
      <c r="A10" s="28"/>
      <c r="B10" s="29"/>
      <c r="C10" s="28"/>
      <c r="D10" s="30"/>
      <c r="E10" s="30"/>
      <c r="F10" s="28"/>
      <c r="G10" s="28"/>
      <c r="H10" s="46"/>
      <c r="I10" s="31"/>
      <c r="J10" s="44">
        <f t="shared" si="0"/>
        <v>0</v>
      </c>
      <c r="K10" s="128">
        <f t="shared" si="1"/>
        <v>0</v>
      </c>
      <c r="L10" s="75"/>
    </row>
    <row r="11" customHeight="1" spans="1:12">
      <c r="A11" s="28"/>
      <c r="B11" s="29"/>
      <c r="C11" s="28"/>
      <c r="D11" s="30"/>
      <c r="E11" s="30"/>
      <c r="F11" s="28"/>
      <c r="G11" s="28"/>
      <c r="H11" s="46"/>
      <c r="I11" s="31"/>
      <c r="J11" s="44">
        <f t="shared" si="0"/>
        <v>0</v>
      </c>
      <c r="K11" s="128">
        <f t="shared" si="1"/>
        <v>0</v>
      </c>
      <c r="L11" s="75"/>
    </row>
    <row r="12" customHeight="1" spans="1:12">
      <c r="A12" s="28"/>
      <c r="B12" s="29"/>
      <c r="C12" s="28"/>
      <c r="D12" s="30"/>
      <c r="E12" s="30"/>
      <c r="F12" s="28"/>
      <c r="G12" s="28"/>
      <c r="H12" s="46"/>
      <c r="I12" s="31"/>
      <c r="J12" s="44">
        <f t="shared" si="0"/>
        <v>0</v>
      </c>
      <c r="K12" s="128">
        <f t="shared" si="1"/>
        <v>0</v>
      </c>
      <c r="L12" s="75"/>
    </row>
    <row r="13" customHeight="1" spans="1:12">
      <c r="A13" s="28"/>
      <c r="B13" s="29"/>
      <c r="C13" s="28"/>
      <c r="D13" s="30"/>
      <c r="E13" s="30"/>
      <c r="F13" s="28"/>
      <c r="G13" s="28"/>
      <c r="H13" s="46"/>
      <c r="I13" s="31"/>
      <c r="J13" s="44">
        <f t="shared" si="0"/>
        <v>0</v>
      </c>
      <c r="K13" s="128">
        <f t="shared" si="1"/>
        <v>0</v>
      </c>
      <c r="L13" s="75"/>
    </row>
    <row r="14" customHeight="1" spans="1:12">
      <c r="A14" s="28"/>
      <c r="B14" s="29"/>
      <c r="C14" s="28"/>
      <c r="D14" s="30"/>
      <c r="E14" s="30"/>
      <c r="F14" s="28"/>
      <c r="G14" s="28"/>
      <c r="H14" s="46"/>
      <c r="I14" s="31"/>
      <c r="J14" s="44">
        <f t="shared" si="0"/>
        <v>0</v>
      </c>
      <c r="K14" s="128">
        <f t="shared" si="1"/>
        <v>0</v>
      </c>
      <c r="L14" s="75"/>
    </row>
    <row r="15" customHeight="1" spans="1:12">
      <c r="A15" s="28"/>
      <c r="B15" s="29"/>
      <c r="C15" s="28"/>
      <c r="D15" s="30"/>
      <c r="E15" s="30"/>
      <c r="F15" s="28"/>
      <c r="G15" s="28"/>
      <c r="H15" s="46"/>
      <c r="I15" s="31"/>
      <c r="J15" s="44">
        <f t="shared" si="0"/>
        <v>0</v>
      </c>
      <c r="K15" s="128">
        <f t="shared" si="1"/>
        <v>0</v>
      </c>
      <c r="L15" s="75"/>
    </row>
    <row r="16" customHeight="1" spans="1:12">
      <c r="A16" s="28"/>
      <c r="B16" s="29"/>
      <c r="C16" s="28"/>
      <c r="D16" s="30"/>
      <c r="E16" s="30"/>
      <c r="F16" s="28"/>
      <c r="G16" s="28"/>
      <c r="H16" s="46"/>
      <c r="I16" s="31"/>
      <c r="J16" s="44">
        <f t="shared" si="0"/>
        <v>0</v>
      </c>
      <c r="K16" s="128">
        <f t="shared" si="1"/>
        <v>0</v>
      </c>
      <c r="L16" s="75"/>
    </row>
    <row r="17" customHeight="1" spans="1:12">
      <c r="A17" s="28"/>
      <c r="B17" s="29"/>
      <c r="C17" s="28"/>
      <c r="D17" s="30"/>
      <c r="E17" s="30"/>
      <c r="F17" s="28"/>
      <c r="G17" s="28"/>
      <c r="H17" s="46"/>
      <c r="I17" s="31"/>
      <c r="J17" s="44">
        <f t="shared" si="0"/>
        <v>0</v>
      </c>
      <c r="K17" s="128">
        <f t="shared" si="1"/>
        <v>0</v>
      </c>
      <c r="L17" s="75"/>
    </row>
    <row r="18" customHeight="1" spans="1:12">
      <c r="A18" s="28"/>
      <c r="B18" s="29"/>
      <c r="C18" s="28"/>
      <c r="D18" s="30"/>
      <c r="E18" s="30"/>
      <c r="F18" s="28"/>
      <c r="G18" s="28"/>
      <c r="H18" s="46"/>
      <c r="I18" s="31"/>
      <c r="J18" s="44">
        <f t="shared" si="0"/>
        <v>0</v>
      </c>
      <c r="K18" s="128">
        <f t="shared" si="1"/>
        <v>0</v>
      </c>
      <c r="L18" s="75"/>
    </row>
    <row r="19" customHeight="1" spans="1:12">
      <c r="A19" s="28"/>
      <c r="B19" s="29"/>
      <c r="C19" s="28"/>
      <c r="D19" s="30"/>
      <c r="E19" s="30"/>
      <c r="F19" s="28"/>
      <c r="G19" s="28"/>
      <c r="H19" s="46"/>
      <c r="I19" s="31"/>
      <c r="J19" s="44">
        <f t="shared" si="0"/>
        <v>0</v>
      </c>
      <c r="K19" s="128">
        <f t="shared" si="1"/>
        <v>0</v>
      </c>
      <c r="L19" s="75"/>
    </row>
    <row r="20" customHeight="1" spans="1:12">
      <c r="A20" s="28"/>
      <c r="B20" s="29"/>
      <c r="C20" s="28"/>
      <c r="D20" s="30"/>
      <c r="E20" s="30"/>
      <c r="F20" s="28"/>
      <c r="G20" s="28"/>
      <c r="H20" s="46"/>
      <c r="I20" s="31"/>
      <c r="J20" s="44">
        <f t="shared" si="0"/>
        <v>0</v>
      </c>
      <c r="K20" s="128">
        <f t="shared" si="1"/>
        <v>0</v>
      </c>
      <c r="L20" s="75"/>
    </row>
    <row r="21" customHeight="1" spans="1:12">
      <c r="A21" s="28"/>
      <c r="B21" s="29"/>
      <c r="C21" s="28"/>
      <c r="D21" s="30"/>
      <c r="E21" s="30"/>
      <c r="F21" s="28"/>
      <c r="G21" s="28"/>
      <c r="H21" s="46"/>
      <c r="I21" s="31"/>
      <c r="J21" s="44">
        <f t="shared" si="0"/>
        <v>0</v>
      </c>
      <c r="K21" s="128">
        <f t="shared" si="1"/>
        <v>0</v>
      </c>
      <c r="L21" s="75"/>
    </row>
    <row r="22" customHeight="1" spans="1:12">
      <c r="A22" s="28"/>
      <c r="B22" s="29"/>
      <c r="C22" s="28"/>
      <c r="D22" s="30"/>
      <c r="E22" s="30"/>
      <c r="F22" s="28"/>
      <c r="G22" s="28"/>
      <c r="H22" s="46"/>
      <c r="I22" s="31"/>
      <c r="J22" s="44">
        <f t="shared" si="0"/>
        <v>0</v>
      </c>
      <c r="K22" s="128">
        <f t="shared" si="1"/>
        <v>0</v>
      </c>
      <c r="L22" s="75"/>
    </row>
    <row r="23" customHeight="1" spans="1:12">
      <c r="A23" s="28"/>
      <c r="B23" s="29"/>
      <c r="C23" s="28"/>
      <c r="D23" s="30"/>
      <c r="E23" s="30"/>
      <c r="F23" s="28"/>
      <c r="G23" s="28"/>
      <c r="H23" s="46"/>
      <c r="I23" s="31"/>
      <c r="J23" s="44">
        <f t="shared" si="0"/>
        <v>0</v>
      </c>
      <c r="K23" s="128">
        <f t="shared" si="1"/>
        <v>0</v>
      </c>
      <c r="L23" s="75"/>
    </row>
    <row r="24" customHeight="1" spans="1:12">
      <c r="A24" s="28"/>
      <c r="B24" s="29"/>
      <c r="C24" s="28"/>
      <c r="D24" s="30"/>
      <c r="E24" s="30"/>
      <c r="F24" s="28"/>
      <c r="G24" s="28"/>
      <c r="H24" s="46"/>
      <c r="I24" s="31"/>
      <c r="J24" s="44">
        <f t="shared" si="0"/>
        <v>0</v>
      </c>
      <c r="K24" s="128">
        <f t="shared" si="1"/>
        <v>0</v>
      </c>
      <c r="L24" s="75"/>
    </row>
    <row r="25" customHeight="1" spans="1:12">
      <c r="A25" s="28"/>
      <c r="B25" s="29"/>
      <c r="C25" s="28"/>
      <c r="D25" s="30"/>
      <c r="E25" s="30"/>
      <c r="F25" s="28"/>
      <c r="G25" s="28"/>
      <c r="H25" s="46"/>
      <c r="I25" s="31"/>
      <c r="J25" s="44">
        <f t="shared" si="0"/>
        <v>0</v>
      </c>
      <c r="K25" s="128">
        <f t="shared" si="1"/>
        <v>0</v>
      </c>
      <c r="L25" s="75"/>
    </row>
    <row r="26" customHeight="1" spans="1:12">
      <c r="A26" s="28"/>
      <c r="B26" s="29"/>
      <c r="C26" s="28"/>
      <c r="D26" s="30"/>
      <c r="E26" s="30"/>
      <c r="F26" s="28"/>
      <c r="G26" s="28"/>
      <c r="H26" s="46"/>
      <c r="I26" s="31"/>
      <c r="J26" s="44">
        <f t="shared" si="0"/>
        <v>0</v>
      </c>
      <c r="K26" s="128">
        <f t="shared" si="1"/>
        <v>0</v>
      </c>
      <c r="L26" s="75"/>
    </row>
    <row r="27" customHeight="1" spans="1:12">
      <c r="A27" s="28"/>
      <c r="B27" s="33" t="s">
        <v>497</v>
      </c>
      <c r="C27" s="28"/>
      <c r="D27" s="30"/>
      <c r="E27" s="30"/>
      <c r="F27" s="28"/>
      <c r="G27" s="28"/>
      <c r="H27" s="46"/>
      <c r="I27" s="31"/>
      <c r="J27" s="44">
        <f t="shared" si="0"/>
        <v>0</v>
      </c>
      <c r="K27" s="128">
        <f t="shared" si="1"/>
        <v>0</v>
      </c>
      <c r="L27" s="75"/>
    </row>
    <row r="28" customHeight="1" spans="1:12">
      <c r="A28" s="34" t="s">
        <v>560</v>
      </c>
      <c r="B28" s="26"/>
      <c r="C28" s="24"/>
      <c r="D28" s="35"/>
      <c r="E28" s="35"/>
      <c r="F28" s="24"/>
      <c r="G28" s="24"/>
      <c r="H28" s="44">
        <f>SUM(H6:H27)</f>
        <v>0</v>
      </c>
      <c r="I28" s="36">
        <f>SUM(I6:I27)</f>
        <v>0</v>
      </c>
      <c r="J28" s="44">
        <f t="shared" si="0"/>
        <v>0</v>
      </c>
      <c r="K28" s="128">
        <f t="shared" si="1"/>
        <v>0</v>
      </c>
      <c r="L28" s="76"/>
    </row>
    <row r="29" customHeight="1" spans="1:12">
      <c r="A29" s="34" t="s">
        <v>10097</v>
      </c>
      <c r="B29" s="26"/>
      <c r="C29" s="28"/>
      <c r="D29" s="30"/>
      <c r="E29" s="30"/>
      <c r="F29" s="28"/>
      <c r="G29" s="28"/>
      <c r="H29" s="46"/>
      <c r="I29" s="31"/>
      <c r="J29" s="44">
        <f t="shared" si="0"/>
        <v>0</v>
      </c>
      <c r="K29" s="128">
        <f t="shared" si="1"/>
        <v>0</v>
      </c>
      <c r="L29" s="75"/>
    </row>
    <row r="30" customHeight="1" spans="1:12">
      <c r="A30" s="34" t="s">
        <v>490</v>
      </c>
      <c r="B30" s="26"/>
      <c r="C30" s="24"/>
      <c r="D30" s="35"/>
      <c r="E30" s="35"/>
      <c r="F30" s="24"/>
      <c r="G30" s="24"/>
      <c r="H30" s="44">
        <f>H28-H29</f>
        <v>0</v>
      </c>
      <c r="I30" s="36">
        <f>I28-I29</f>
        <v>0</v>
      </c>
      <c r="J30" s="44">
        <f t="shared" si="0"/>
        <v>0</v>
      </c>
      <c r="K30" s="128">
        <f t="shared" si="1"/>
        <v>0</v>
      </c>
      <c r="L30" s="76"/>
    </row>
    <row r="31" customHeight="1" spans="1:12">
      <c r="A31" s="38" t="str">
        <f>申报表封面!C18</f>
        <v>被评估单位填表人：郭艳</v>
      </c>
      <c r="B31" s="38"/>
      <c r="C31" s="38"/>
      <c r="D31" s="38"/>
      <c r="E31" s="38"/>
      <c r="F31" s="385"/>
      <c r="G31" s="39" t="str">
        <f>CONCATENATE(索引!$D$6,"：",索引!$D40,"    ",索引!$E40)</f>
        <v>评估人员：    </v>
      </c>
      <c r="H31" s="164"/>
      <c r="I31" s="164"/>
      <c r="J31" s="38"/>
      <c r="K31" s="77"/>
      <c r="L31" s="77"/>
    </row>
    <row r="32" customHeight="1" spans="1:12">
      <c r="A32" s="164" t="str">
        <f>申报表封面!C20</f>
        <v>填表日期：2022年9月6日</v>
      </c>
      <c r="B32" s="164"/>
      <c r="C32" s="164"/>
      <c r="D32" s="164"/>
      <c r="E32" s="385"/>
      <c r="F32" s="385"/>
      <c r="G32" s="385"/>
      <c r="H32" s="385"/>
      <c r="I32" s="164"/>
      <c r="J32" s="164"/>
      <c r="K32" s="167"/>
      <c r="L32" s="167"/>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K2:L2"/>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61"/>
  </sheetPr>
  <dimension ref="A1:J60"/>
  <sheetViews>
    <sheetView workbookViewId="0">
      <selection activeCell="E25" sqref="E25"/>
    </sheetView>
  </sheetViews>
  <sheetFormatPr defaultColWidth="9" defaultRowHeight="15.75" customHeight="1"/>
  <cols>
    <col min="1" max="1" width="5.125" style="13" customWidth="1"/>
    <col min="2" max="2" width="29.375" style="13" customWidth="1"/>
    <col min="3" max="3" width="19.625" style="13" customWidth="1"/>
    <col min="4" max="4" width="9.375" style="13" customWidth="1"/>
    <col min="5" max="5" width="13" style="191" customWidth="1"/>
    <col min="6" max="6" width="12.875" style="13" customWidth="1"/>
    <col min="7" max="7" width="10.625" style="13" customWidth="1"/>
    <col min="8" max="8" width="9.625" style="13" customWidth="1"/>
    <col min="9" max="9" width="12.125" style="13" customWidth="1"/>
    <col min="10" max="10" width="15.125" style="13" customWidth="1"/>
    <col min="11" max="16384" width="9" style="13"/>
  </cols>
  <sheetData>
    <row r="1" s="11" customFormat="1" ht="25.5" customHeight="1" spans="1:9">
      <c r="A1" s="14" t="s">
        <v>10098</v>
      </c>
      <c r="B1" s="15"/>
      <c r="C1" s="15"/>
      <c r="D1" s="15"/>
      <c r="E1" s="15"/>
      <c r="F1" s="15"/>
      <c r="G1" s="15"/>
      <c r="H1" s="15"/>
      <c r="I1" s="15"/>
    </row>
    <row r="2" customHeight="1" spans="1:10">
      <c r="A2" s="16"/>
      <c r="B2" s="16"/>
      <c r="C2" s="16"/>
      <c r="D2" s="16"/>
      <c r="E2" s="48"/>
      <c r="F2" s="48"/>
      <c r="G2" s="48"/>
      <c r="H2" s="17" t="s">
        <v>10099</v>
      </c>
      <c r="I2" s="17"/>
      <c r="J2" s="18"/>
    </row>
    <row r="3" customHeight="1" spans="1:10">
      <c r="A3" s="19" t="str">
        <f>申报表封面!A8</f>
        <v>评估基准日：2022年8月31日</v>
      </c>
      <c r="B3" s="19"/>
      <c r="C3" s="19"/>
      <c r="D3" s="19"/>
      <c r="E3" s="20"/>
      <c r="F3" s="20"/>
      <c r="G3" s="20"/>
      <c r="H3" s="20"/>
      <c r="I3" s="20"/>
      <c r="J3" s="18"/>
    </row>
    <row r="4" customHeight="1" spans="1:10">
      <c r="A4" s="90" t="str">
        <f>申报表封面!C14</f>
        <v>被评估单位：湖南森华木业有限公司</v>
      </c>
      <c r="B4" s="22"/>
      <c r="C4" s="22"/>
      <c r="D4" s="22"/>
      <c r="E4" s="383"/>
      <c r="F4" s="22"/>
      <c r="G4" s="22"/>
      <c r="H4" s="334"/>
      <c r="I4" s="334" t="s">
        <v>412</v>
      </c>
      <c r="J4" s="18"/>
    </row>
    <row r="5" s="12" customFormat="1" customHeight="1" spans="1:10">
      <c r="A5" s="24" t="s">
        <v>413</v>
      </c>
      <c r="B5" s="24" t="s">
        <v>569</v>
      </c>
      <c r="C5" s="24" t="s">
        <v>571</v>
      </c>
      <c r="D5" s="24" t="s">
        <v>572</v>
      </c>
      <c r="E5" s="62" t="s">
        <v>375</v>
      </c>
      <c r="F5" s="26" t="s">
        <v>376</v>
      </c>
      <c r="G5" s="24" t="s">
        <v>377</v>
      </c>
      <c r="H5" s="24" t="s">
        <v>415</v>
      </c>
      <c r="I5" s="24" t="s">
        <v>486</v>
      </c>
      <c r="J5" s="382" t="s">
        <v>559</v>
      </c>
    </row>
    <row r="6" customHeight="1" spans="1:10">
      <c r="A6" s="28"/>
      <c r="B6" s="29"/>
      <c r="C6" s="28"/>
      <c r="D6" s="30"/>
      <c r="E6" s="155"/>
      <c r="F6" s="31"/>
      <c r="G6" s="44">
        <f t="shared" ref="G6:G30" si="0">F6-E6</f>
        <v>0</v>
      </c>
      <c r="H6" s="44">
        <f t="shared" ref="H6:H30" si="1">IF(E6=0,0,ROUND(G6/E6*100,2))</f>
        <v>0</v>
      </c>
      <c r="I6" s="32"/>
      <c r="J6" s="18"/>
    </row>
    <row r="7" customHeight="1" spans="1:10">
      <c r="A7" s="28"/>
      <c r="B7" s="29"/>
      <c r="C7" s="28"/>
      <c r="D7" s="30"/>
      <c r="E7" s="155"/>
      <c r="F7" s="31"/>
      <c r="G7" s="44">
        <f t="shared" si="0"/>
        <v>0</v>
      </c>
      <c r="H7" s="44">
        <f t="shared" si="1"/>
        <v>0</v>
      </c>
      <c r="I7" s="32"/>
      <c r="J7" s="18"/>
    </row>
    <row r="8" customHeight="1" spans="1:10">
      <c r="A8" s="28"/>
      <c r="B8" s="29"/>
      <c r="C8" s="28"/>
      <c r="D8" s="30"/>
      <c r="E8" s="155"/>
      <c r="F8" s="31"/>
      <c r="G8" s="44">
        <f t="shared" si="0"/>
        <v>0</v>
      </c>
      <c r="H8" s="44">
        <f t="shared" si="1"/>
        <v>0</v>
      </c>
      <c r="I8" s="32"/>
      <c r="J8" s="18"/>
    </row>
    <row r="9" customHeight="1" spans="1:10">
      <c r="A9" s="28"/>
      <c r="B9" s="29"/>
      <c r="C9" s="28"/>
      <c r="D9" s="30"/>
      <c r="E9" s="155"/>
      <c r="F9" s="31"/>
      <c r="G9" s="44">
        <f t="shared" si="0"/>
        <v>0</v>
      </c>
      <c r="H9" s="44">
        <f t="shared" si="1"/>
        <v>0</v>
      </c>
      <c r="I9" s="32"/>
      <c r="J9" s="18"/>
    </row>
    <row r="10" customHeight="1" spans="1:10">
      <c r="A10" s="28"/>
      <c r="B10" s="29"/>
      <c r="C10" s="28"/>
      <c r="D10" s="30"/>
      <c r="E10" s="155"/>
      <c r="F10" s="31"/>
      <c r="G10" s="44">
        <f t="shared" si="0"/>
        <v>0</v>
      </c>
      <c r="H10" s="44">
        <f t="shared" si="1"/>
        <v>0</v>
      </c>
      <c r="I10" s="32"/>
      <c r="J10" s="18"/>
    </row>
    <row r="11" customHeight="1" spans="1:10">
      <c r="A11" s="28"/>
      <c r="B11" s="29"/>
      <c r="C11" s="28"/>
      <c r="D11" s="30"/>
      <c r="E11" s="155"/>
      <c r="F11" s="31"/>
      <c r="G11" s="44">
        <f t="shared" si="0"/>
        <v>0</v>
      </c>
      <c r="H11" s="44">
        <f t="shared" si="1"/>
        <v>0</v>
      </c>
      <c r="I11" s="32"/>
      <c r="J11" s="18"/>
    </row>
    <row r="12" customHeight="1" spans="1:10">
      <c r="A12" s="28"/>
      <c r="B12" s="29"/>
      <c r="C12" s="28"/>
      <c r="D12" s="30"/>
      <c r="E12" s="155"/>
      <c r="F12" s="31"/>
      <c r="G12" s="44">
        <f t="shared" si="0"/>
        <v>0</v>
      </c>
      <c r="H12" s="44">
        <f t="shared" si="1"/>
        <v>0</v>
      </c>
      <c r="I12" s="32"/>
      <c r="J12" s="18"/>
    </row>
    <row r="13" customHeight="1" spans="1:10">
      <c r="A13" s="28"/>
      <c r="B13" s="29"/>
      <c r="C13" s="28"/>
      <c r="D13" s="30"/>
      <c r="E13" s="155"/>
      <c r="F13" s="31"/>
      <c r="G13" s="44">
        <f t="shared" si="0"/>
        <v>0</v>
      </c>
      <c r="H13" s="44">
        <f t="shared" si="1"/>
        <v>0</v>
      </c>
      <c r="I13" s="32"/>
      <c r="J13" s="18"/>
    </row>
    <row r="14" customHeight="1" spans="1:10">
      <c r="A14" s="28"/>
      <c r="B14" s="29"/>
      <c r="C14" s="28"/>
      <c r="D14" s="30"/>
      <c r="E14" s="155"/>
      <c r="F14" s="31"/>
      <c r="G14" s="44">
        <f t="shared" si="0"/>
        <v>0</v>
      </c>
      <c r="H14" s="44">
        <f t="shared" si="1"/>
        <v>0</v>
      </c>
      <c r="I14" s="32"/>
      <c r="J14" s="18"/>
    </row>
    <row r="15" customHeight="1" spans="1:10">
      <c r="A15" s="28"/>
      <c r="B15" s="29"/>
      <c r="C15" s="28"/>
      <c r="D15" s="30"/>
      <c r="E15" s="155"/>
      <c r="F15" s="31"/>
      <c r="G15" s="44">
        <f t="shared" si="0"/>
        <v>0</v>
      </c>
      <c r="H15" s="44">
        <f t="shared" si="1"/>
        <v>0</v>
      </c>
      <c r="I15" s="32"/>
      <c r="J15" s="18"/>
    </row>
    <row r="16" customHeight="1" spans="1:10">
      <c r="A16" s="28"/>
      <c r="B16" s="29"/>
      <c r="C16" s="28"/>
      <c r="D16" s="30"/>
      <c r="E16" s="155"/>
      <c r="F16" s="31"/>
      <c r="G16" s="44">
        <f t="shared" si="0"/>
        <v>0</v>
      </c>
      <c r="H16" s="44">
        <f t="shared" si="1"/>
        <v>0</v>
      </c>
      <c r="I16" s="32"/>
      <c r="J16" s="18"/>
    </row>
    <row r="17" customHeight="1" spans="1:10">
      <c r="A17" s="28"/>
      <c r="B17" s="29"/>
      <c r="C17" s="28"/>
      <c r="D17" s="30"/>
      <c r="E17" s="155"/>
      <c r="F17" s="31"/>
      <c r="G17" s="44">
        <f t="shared" si="0"/>
        <v>0</v>
      </c>
      <c r="H17" s="44">
        <f t="shared" si="1"/>
        <v>0</v>
      </c>
      <c r="I17" s="32"/>
      <c r="J17" s="18"/>
    </row>
    <row r="18" customHeight="1" spans="1:10">
      <c r="A18" s="28"/>
      <c r="B18" s="29"/>
      <c r="C18" s="28"/>
      <c r="D18" s="30"/>
      <c r="E18" s="155"/>
      <c r="F18" s="31"/>
      <c r="G18" s="44">
        <f t="shared" si="0"/>
        <v>0</v>
      </c>
      <c r="H18" s="44">
        <f t="shared" si="1"/>
        <v>0</v>
      </c>
      <c r="I18" s="32"/>
      <c r="J18" s="18"/>
    </row>
    <row r="19" customHeight="1" spans="1:10">
      <c r="A19" s="28"/>
      <c r="B19" s="29"/>
      <c r="C19" s="28"/>
      <c r="D19" s="30"/>
      <c r="E19" s="155"/>
      <c r="F19" s="31"/>
      <c r="G19" s="44">
        <f t="shared" si="0"/>
        <v>0</v>
      </c>
      <c r="H19" s="44">
        <f t="shared" si="1"/>
        <v>0</v>
      </c>
      <c r="I19" s="32"/>
      <c r="J19" s="18"/>
    </row>
    <row r="20" customHeight="1" spans="1:10">
      <c r="A20" s="28"/>
      <c r="B20" s="29"/>
      <c r="C20" s="28"/>
      <c r="D20" s="30"/>
      <c r="E20" s="155"/>
      <c r="F20" s="31"/>
      <c r="G20" s="44">
        <f t="shared" si="0"/>
        <v>0</v>
      </c>
      <c r="H20" s="44">
        <f t="shared" si="1"/>
        <v>0</v>
      </c>
      <c r="I20" s="32"/>
      <c r="J20" s="18"/>
    </row>
    <row r="21" customHeight="1" spans="1:10">
      <c r="A21" s="28"/>
      <c r="B21" s="29"/>
      <c r="C21" s="28"/>
      <c r="D21" s="30"/>
      <c r="E21" s="155"/>
      <c r="F21" s="31"/>
      <c r="G21" s="44">
        <f t="shared" si="0"/>
        <v>0</v>
      </c>
      <c r="H21" s="44">
        <f t="shared" si="1"/>
        <v>0</v>
      </c>
      <c r="I21" s="32"/>
      <c r="J21" s="18"/>
    </row>
    <row r="22" customHeight="1" spans="1:10">
      <c r="A22" s="28"/>
      <c r="B22" s="29"/>
      <c r="C22" s="28"/>
      <c r="D22" s="30"/>
      <c r="E22" s="155"/>
      <c r="F22" s="31"/>
      <c r="G22" s="44">
        <f t="shared" si="0"/>
        <v>0</v>
      </c>
      <c r="H22" s="44">
        <f t="shared" si="1"/>
        <v>0</v>
      </c>
      <c r="I22" s="32"/>
      <c r="J22" s="18"/>
    </row>
    <row r="23" customHeight="1" spans="1:10">
      <c r="A23" s="28"/>
      <c r="B23" s="29"/>
      <c r="C23" s="28"/>
      <c r="D23" s="30"/>
      <c r="E23" s="155"/>
      <c r="F23" s="31"/>
      <c r="G23" s="44">
        <f t="shared" si="0"/>
        <v>0</v>
      </c>
      <c r="H23" s="44">
        <f t="shared" si="1"/>
        <v>0</v>
      </c>
      <c r="I23" s="32"/>
      <c r="J23" s="18"/>
    </row>
    <row r="24" customHeight="1" spans="1:10">
      <c r="A24" s="28"/>
      <c r="B24" s="29"/>
      <c r="C24" s="28"/>
      <c r="D24" s="30"/>
      <c r="E24" s="155"/>
      <c r="F24" s="31"/>
      <c r="G24" s="44">
        <f t="shared" si="0"/>
        <v>0</v>
      </c>
      <c r="H24" s="44">
        <f t="shared" si="1"/>
        <v>0</v>
      </c>
      <c r="I24" s="32"/>
      <c r="J24" s="18"/>
    </row>
    <row r="25" customHeight="1" spans="1:10">
      <c r="A25" s="28"/>
      <c r="B25" s="29"/>
      <c r="C25" s="28"/>
      <c r="D25" s="30"/>
      <c r="E25" s="155"/>
      <c r="F25" s="31"/>
      <c r="G25" s="44">
        <f t="shared" si="0"/>
        <v>0</v>
      </c>
      <c r="H25" s="44">
        <f t="shared" si="1"/>
        <v>0</v>
      </c>
      <c r="I25" s="32"/>
      <c r="J25" s="18"/>
    </row>
    <row r="26" customHeight="1" spans="1:10">
      <c r="A26" s="28"/>
      <c r="B26" s="29"/>
      <c r="C26" s="28"/>
      <c r="D26" s="30"/>
      <c r="E26" s="155"/>
      <c r="F26" s="31"/>
      <c r="G26" s="44">
        <f t="shared" si="0"/>
        <v>0</v>
      </c>
      <c r="H26" s="44">
        <f t="shared" si="1"/>
        <v>0</v>
      </c>
      <c r="I26" s="32"/>
      <c r="J26" s="18"/>
    </row>
    <row r="27" customHeight="1" spans="1:10">
      <c r="A27" s="28"/>
      <c r="B27" s="33" t="s">
        <v>497</v>
      </c>
      <c r="C27" s="28"/>
      <c r="D27" s="30"/>
      <c r="E27" s="155"/>
      <c r="F27" s="31"/>
      <c r="G27" s="44">
        <f t="shared" si="0"/>
        <v>0</v>
      </c>
      <c r="H27" s="44">
        <f t="shared" si="1"/>
        <v>0</v>
      </c>
      <c r="I27" s="32"/>
      <c r="J27" s="18"/>
    </row>
    <row r="28" customHeight="1" spans="1:10">
      <c r="A28" s="34" t="s">
        <v>560</v>
      </c>
      <c r="B28" s="26"/>
      <c r="C28" s="24"/>
      <c r="D28" s="35"/>
      <c r="E28" s="44">
        <f>SUM(E6:E27)</f>
        <v>0</v>
      </c>
      <c r="F28" s="36">
        <f>SUM(F6:F27)</f>
        <v>0</v>
      </c>
      <c r="G28" s="44">
        <f t="shared" si="0"/>
        <v>0</v>
      </c>
      <c r="H28" s="44">
        <f t="shared" si="1"/>
        <v>0</v>
      </c>
      <c r="I28" s="37"/>
      <c r="J28" s="18"/>
    </row>
    <row r="29" customHeight="1" spans="1:10">
      <c r="A29" s="34" t="s">
        <v>10100</v>
      </c>
      <c r="B29" s="26"/>
      <c r="C29" s="28"/>
      <c r="D29" s="30"/>
      <c r="E29" s="155"/>
      <c r="F29" s="31"/>
      <c r="G29" s="44">
        <f t="shared" si="0"/>
        <v>0</v>
      </c>
      <c r="H29" s="44">
        <f t="shared" si="1"/>
        <v>0</v>
      </c>
      <c r="I29" s="32"/>
      <c r="J29" s="18"/>
    </row>
    <row r="30" customHeight="1" spans="1:10">
      <c r="A30" s="34" t="s">
        <v>490</v>
      </c>
      <c r="B30" s="26"/>
      <c r="C30" s="37"/>
      <c r="D30" s="35"/>
      <c r="E30" s="36">
        <f>E28-E29</f>
        <v>0</v>
      </c>
      <c r="F30" s="36">
        <f>F28-F29</f>
        <v>0</v>
      </c>
      <c r="G30" s="44">
        <f t="shared" si="0"/>
        <v>0</v>
      </c>
      <c r="H30" s="44">
        <f t="shared" si="1"/>
        <v>0</v>
      </c>
      <c r="I30" s="37"/>
      <c r="J30" s="18"/>
    </row>
    <row r="31" customHeight="1" spans="1:10">
      <c r="A31" s="38" t="str">
        <f>申报表封面!C18</f>
        <v>被评估单位填表人：郭艳</v>
      </c>
      <c r="B31" s="38"/>
      <c r="C31" s="38"/>
      <c r="D31" s="38"/>
      <c r="E31" s="39" t="str">
        <f>CONCATENATE(索引!$D$6,"：",索引!$D41,"    ",索引!$E41)</f>
        <v>评估人员：    </v>
      </c>
      <c r="F31" s="85"/>
      <c r="G31" s="85"/>
      <c r="H31" s="85"/>
      <c r="I31" s="85"/>
      <c r="J31" s="18"/>
    </row>
    <row r="32" customHeight="1" spans="1:10">
      <c r="A32" s="84" t="str">
        <f>申报表封面!C20</f>
        <v>填表日期：2022年9月6日</v>
      </c>
      <c r="B32" s="84"/>
      <c r="C32" s="84"/>
      <c r="D32" s="84"/>
      <c r="E32" s="84"/>
      <c r="F32" s="84"/>
      <c r="G32" s="84"/>
      <c r="H32" s="84"/>
      <c r="I32" s="84"/>
      <c r="J32" s="18"/>
    </row>
    <row r="33" customHeight="1" spans="1:10">
      <c r="A33" s="384" t="s">
        <v>499</v>
      </c>
      <c r="B33" s="56"/>
      <c r="C33" s="56"/>
      <c r="D33" s="56"/>
      <c r="E33" s="56"/>
      <c r="F33" s="56"/>
      <c r="G33" s="56"/>
      <c r="H33" s="56"/>
      <c r="I33" s="56"/>
      <c r="J33" s="18"/>
    </row>
    <row r="34" customHeight="1" spans="1:10">
      <c r="A34" s="22"/>
      <c r="B34" s="69" t="s">
        <v>10101</v>
      </c>
      <c r="C34" s="22"/>
      <c r="D34" s="22"/>
      <c r="E34" s="22"/>
      <c r="F34" s="22"/>
      <c r="G34" s="22"/>
      <c r="H34" s="22"/>
      <c r="I34" s="22"/>
      <c r="J34" s="18"/>
    </row>
    <row r="35" customHeight="1" spans="1:10">
      <c r="A35" s="22"/>
      <c r="B35" s="22"/>
      <c r="C35" s="22"/>
      <c r="D35" s="22"/>
      <c r="E35" s="22"/>
      <c r="F35" s="22"/>
      <c r="G35" s="22"/>
      <c r="H35" s="22"/>
      <c r="I35" s="22"/>
      <c r="J35" s="18"/>
    </row>
    <row r="36" customHeight="1" spans="1:10">
      <c r="A36" s="18"/>
      <c r="B36" s="18"/>
      <c r="C36" s="18"/>
      <c r="D36" s="18"/>
      <c r="E36" s="206"/>
      <c r="F36" s="18"/>
      <c r="G36" s="18"/>
      <c r="H36" s="18"/>
      <c r="I36" s="18"/>
      <c r="J36" s="18"/>
    </row>
    <row r="37" customHeight="1" spans="1:10">
      <c r="A37" s="18"/>
      <c r="B37" s="18"/>
      <c r="C37" s="18"/>
      <c r="D37" s="18"/>
      <c r="E37" s="206"/>
      <c r="F37" s="18"/>
      <c r="G37" s="18"/>
      <c r="H37" s="18"/>
      <c r="I37" s="18"/>
      <c r="J37" s="18"/>
    </row>
    <row r="38" customHeight="1" spans="1:10">
      <c r="A38" s="18"/>
      <c r="B38" s="18"/>
      <c r="C38" s="18"/>
      <c r="D38" s="18"/>
      <c r="E38" s="206"/>
      <c r="F38" s="18"/>
      <c r="G38" s="18"/>
      <c r="H38" s="18"/>
      <c r="I38" s="18"/>
      <c r="J38" s="18"/>
    </row>
    <row r="39" customHeight="1" spans="1:10">
      <c r="A39" s="18"/>
      <c r="B39" s="18"/>
      <c r="C39" s="18"/>
      <c r="D39" s="18"/>
      <c r="E39" s="206"/>
      <c r="F39" s="18"/>
      <c r="G39" s="18"/>
      <c r="H39" s="18"/>
      <c r="I39" s="18"/>
      <c r="J39" s="18"/>
    </row>
    <row r="40" customHeight="1" spans="1:10">
      <c r="A40" s="18"/>
      <c r="B40" s="18"/>
      <c r="C40" s="18"/>
      <c r="D40" s="18"/>
      <c r="E40" s="206"/>
      <c r="F40" s="18"/>
      <c r="G40" s="18"/>
      <c r="H40" s="18"/>
      <c r="I40" s="18"/>
      <c r="J40" s="18"/>
    </row>
    <row r="41" customHeight="1" spans="1:10">
      <c r="A41" s="18"/>
      <c r="B41" s="18"/>
      <c r="C41" s="18"/>
      <c r="D41" s="18"/>
      <c r="E41" s="206"/>
      <c r="F41" s="18"/>
      <c r="G41" s="18"/>
      <c r="H41" s="18"/>
      <c r="I41" s="18"/>
      <c r="J41" s="18"/>
    </row>
    <row r="42" customHeight="1" spans="1:10">
      <c r="A42" s="18"/>
      <c r="B42" s="18"/>
      <c r="C42" s="18"/>
      <c r="D42" s="18"/>
      <c r="E42" s="206"/>
      <c r="F42" s="18"/>
      <c r="G42" s="18"/>
      <c r="H42" s="18"/>
      <c r="I42" s="18"/>
      <c r="J42" s="18"/>
    </row>
    <row r="43" customHeight="1" spans="1:10">
      <c r="A43" s="18"/>
      <c r="B43" s="18"/>
      <c r="C43" s="18"/>
      <c r="D43" s="18"/>
      <c r="E43" s="206"/>
      <c r="F43" s="18"/>
      <c r="G43" s="18"/>
      <c r="H43" s="18"/>
      <c r="I43" s="18"/>
      <c r="J43" s="18"/>
    </row>
    <row r="44" customHeight="1" spans="1:10">
      <c r="A44" s="18"/>
      <c r="B44" s="18"/>
      <c r="C44" s="18"/>
      <c r="D44" s="18"/>
      <c r="E44" s="206"/>
      <c r="F44" s="18"/>
      <c r="G44" s="18"/>
      <c r="H44" s="18"/>
      <c r="I44" s="18"/>
      <c r="J44" s="18"/>
    </row>
    <row r="45" customHeight="1" spans="1:10">
      <c r="A45" s="18"/>
      <c r="B45" s="18"/>
      <c r="C45" s="18"/>
      <c r="D45" s="18"/>
      <c r="E45" s="206"/>
      <c r="F45" s="18"/>
      <c r="G45" s="18"/>
      <c r="H45" s="18"/>
      <c r="I45" s="18"/>
      <c r="J45" s="18"/>
    </row>
    <row r="46" customHeight="1" spans="1:10">
      <c r="A46" s="18"/>
      <c r="B46" s="18"/>
      <c r="C46" s="18"/>
      <c r="D46" s="18"/>
      <c r="E46" s="206"/>
      <c r="F46" s="18"/>
      <c r="G46" s="18"/>
      <c r="H46" s="18"/>
      <c r="I46" s="18"/>
      <c r="J46" s="18"/>
    </row>
    <row r="47" customHeight="1" spans="1:10">
      <c r="A47" s="18"/>
      <c r="B47" s="18"/>
      <c r="C47" s="18"/>
      <c r="D47" s="18"/>
      <c r="E47" s="206"/>
      <c r="F47" s="18"/>
      <c r="G47" s="18"/>
      <c r="H47" s="18"/>
      <c r="I47" s="18"/>
      <c r="J47" s="18"/>
    </row>
    <row r="48" customHeight="1" spans="1:10">
      <c r="A48" s="18"/>
      <c r="B48" s="18"/>
      <c r="C48" s="18"/>
      <c r="D48" s="18"/>
      <c r="E48" s="206"/>
      <c r="F48" s="18"/>
      <c r="G48" s="18"/>
      <c r="H48" s="18"/>
      <c r="I48" s="18"/>
      <c r="J48" s="18"/>
    </row>
    <row r="49" customHeight="1" spans="1:10">
      <c r="A49" s="18"/>
      <c r="B49" s="18"/>
      <c r="C49" s="18"/>
      <c r="D49" s="18"/>
      <c r="E49" s="206"/>
      <c r="F49" s="18"/>
      <c r="G49" s="18"/>
      <c r="H49" s="18"/>
      <c r="I49" s="18"/>
      <c r="J49" s="18"/>
    </row>
    <row r="50" customHeight="1" spans="1:10">
      <c r="A50" s="18"/>
      <c r="B50" s="18"/>
      <c r="C50" s="18"/>
      <c r="D50" s="18"/>
      <c r="E50" s="206"/>
      <c r="F50" s="18"/>
      <c r="G50" s="18"/>
      <c r="H50" s="18"/>
      <c r="I50" s="18"/>
      <c r="J50" s="18"/>
    </row>
    <row r="51" customHeight="1" spans="1:10">
      <c r="A51" s="18"/>
      <c r="B51" s="18"/>
      <c r="C51" s="18"/>
      <c r="D51" s="18"/>
      <c r="E51" s="206"/>
      <c r="F51" s="18"/>
      <c r="G51" s="18"/>
      <c r="H51" s="18"/>
      <c r="I51" s="18"/>
      <c r="J51" s="18"/>
    </row>
    <row r="52" customHeight="1" spans="1:10">
      <c r="A52" s="18"/>
      <c r="B52" s="18"/>
      <c r="C52" s="18"/>
      <c r="D52" s="18"/>
      <c r="E52" s="206"/>
      <c r="F52" s="18"/>
      <c r="G52" s="18"/>
      <c r="H52" s="18"/>
      <c r="I52" s="18"/>
      <c r="J52" s="18"/>
    </row>
    <row r="53" customHeight="1" spans="1:10">
      <c r="A53" s="18"/>
      <c r="B53" s="18"/>
      <c r="C53" s="18"/>
      <c r="D53" s="18"/>
      <c r="E53" s="206"/>
      <c r="F53" s="18"/>
      <c r="G53" s="18"/>
      <c r="H53" s="18"/>
      <c r="I53" s="18"/>
      <c r="J53" s="18"/>
    </row>
    <row r="54" customHeight="1" spans="1:10">
      <c r="A54" s="18"/>
      <c r="B54" s="18"/>
      <c r="C54" s="18"/>
      <c r="D54" s="18"/>
      <c r="E54" s="206"/>
      <c r="F54" s="18"/>
      <c r="G54" s="18"/>
      <c r="H54" s="18"/>
      <c r="I54" s="18"/>
      <c r="J54" s="18"/>
    </row>
    <row r="55" customHeight="1" spans="1:10">
      <c r="A55" s="18"/>
      <c r="B55" s="18"/>
      <c r="C55" s="18"/>
      <c r="D55" s="18"/>
      <c r="E55" s="206"/>
      <c r="F55" s="18"/>
      <c r="G55" s="18"/>
      <c r="H55" s="18"/>
      <c r="I55" s="18"/>
      <c r="J55" s="18"/>
    </row>
    <row r="56" customHeight="1" spans="1:10">
      <c r="A56" s="18"/>
      <c r="B56" s="18"/>
      <c r="C56" s="18"/>
      <c r="D56" s="18"/>
      <c r="E56" s="206"/>
      <c r="F56" s="18"/>
      <c r="G56" s="18"/>
      <c r="H56" s="18"/>
      <c r="I56" s="18"/>
      <c r="J56" s="18"/>
    </row>
    <row r="57" customHeight="1" spans="1:10">
      <c r="A57" s="18"/>
      <c r="B57" s="18"/>
      <c r="C57" s="18"/>
      <c r="D57" s="18"/>
      <c r="E57" s="206"/>
      <c r="F57" s="18"/>
      <c r="G57" s="18"/>
      <c r="H57" s="18"/>
      <c r="I57" s="18"/>
      <c r="J57" s="18"/>
    </row>
    <row r="58" customHeight="1" spans="1:10">
      <c r="A58" s="18"/>
      <c r="B58" s="18"/>
      <c r="C58" s="18"/>
      <c r="D58" s="18"/>
      <c r="E58" s="206"/>
      <c r="F58" s="18"/>
      <c r="G58" s="18"/>
      <c r="H58" s="18"/>
      <c r="I58" s="18"/>
      <c r="J58" s="18"/>
    </row>
    <row r="59" customHeight="1" spans="1:10">
      <c r="A59" s="18"/>
      <c r="B59" s="18"/>
      <c r="C59" s="18"/>
      <c r="D59" s="18"/>
      <c r="E59" s="206"/>
      <c r="F59" s="18"/>
      <c r="G59" s="18"/>
      <c r="H59" s="18"/>
      <c r="I59" s="18"/>
      <c r="J59" s="18"/>
    </row>
    <row r="60" customHeight="1" spans="1:10">
      <c r="A60" s="18"/>
      <c r="B60" s="18"/>
      <c r="C60" s="18"/>
      <c r="D60" s="18"/>
      <c r="E60" s="206"/>
      <c r="F60" s="18"/>
      <c r="G60" s="18"/>
      <c r="H60" s="18"/>
      <c r="I60" s="18"/>
      <c r="J60" s="18"/>
    </row>
  </sheetData>
  <mergeCells count="4">
    <mergeCell ref="H2:I2"/>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indexed="22"/>
  </sheetPr>
  <dimension ref="A1:M60"/>
  <sheetViews>
    <sheetView workbookViewId="0">
      <selection activeCell="E25" sqref="E25"/>
    </sheetView>
  </sheetViews>
  <sheetFormatPr defaultColWidth="9" defaultRowHeight="15.75" customHeight="1"/>
  <cols>
    <col min="1" max="1" width="4.625" style="13" customWidth="1"/>
    <col min="2" max="2" width="25.125" style="13" customWidth="1"/>
    <col min="3" max="3" width="8.125" style="13" customWidth="1"/>
    <col min="4" max="4" width="10" style="13" customWidth="1"/>
    <col min="5" max="5" width="12.125" style="13" customWidth="1"/>
    <col min="6" max="8" width="10.375" style="13" customWidth="1"/>
    <col min="9" max="9" width="9.5" style="13" customWidth="1"/>
    <col min="10" max="10" width="9.375" style="13" customWidth="1"/>
    <col min="11" max="11" width="11.875" style="13" customWidth="1"/>
    <col min="12" max="12" width="12.5" style="13" customWidth="1"/>
    <col min="13" max="16384" width="9" style="13"/>
  </cols>
  <sheetData>
    <row r="1" s="11" customFormat="1" ht="25.5" customHeight="1" spans="1:11">
      <c r="A1" s="14" t="s">
        <v>10102</v>
      </c>
      <c r="B1" s="15"/>
      <c r="C1" s="15"/>
      <c r="D1" s="15"/>
      <c r="E1" s="15"/>
      <c r="F1" s="15"/>
      <c r="G1" s="15"/>
      <c r="H1" s="15"/>
      <c r="I1" s="15"/>
      <c r="J1" s="15"/>
      <c r="K1" s="15"/>
    </row>
    <row r="2" customHeight="1" spans="1:13">
      <c r="A2" s="16"/>
      <c r="B2" s="16"/>
      <c r="C2" s="16"/>
      <c r="D2" s="16"/>
      <c r="E2" s="16"/>
      <c r="F2" s="16"/>
      <c r="G2" s="16"/>
      <c r="H2" s="48"/>
      <c r="I2" s="48"/>
      <c r="J2" s="17" t="s">
        <v>10103</v>
      </c>
      <c r="K2" s="95"/>
      <c r="L2" s="381"/>
      <c r="M2" s="381"/>
    </row>
    <row r="3" customHeight="1" spans="1:13">
      <c r="A3" s="19" t="str">
        <f>申报表封面!A8</f>
        <v>评估基准日：2022年8月31日</v>
      </c>
      <c r="B3" s="19"/>
      <c r="C3" s="19"/>
      <c r="D3" s="19"/>
      <c r="E3" s="19"/>
      <c r="F3" s="19"/>
      <c r="G3" s="19"/>
      <c r="H3" s="20"/>
      <c r="I3" s="20"/>
      <c r="J3" s="20"/>
      <c r="K3" s="71"/>
      <c r="L3" s="381"/>
      <c r="M3" s="381"/>
    </row>
    <row r="4" customHeight="1" spans="1:11">
      <c r="A4" s="90" t="str">
        <f>申报表封面!C14</f>
        <v>被评估单位：湖南森华木业有限公司</v>
      </c>
      <c r="B4" s="22"/>
      <c r="C4" s="22"/>
      <c r="D4" s="22"/>
      <c r="E4" s="22"/>
      <c r="F4" s="22"/>
      <c r="G4" s="22"/>
      <c r="H4" s="22"/>
      <c r="I4" s="22"/>
      <c r="J4" s="22"/>
      <c r="K4" s="142" t="s">
        <v>373</v>
      </c>
    </row>
    <row r="5" s="12" customFormat="1" customHeight="1" spans="1:12">
      <c r="A5" s="24" t="s">
        <v>413</v>
      </c>
      <c r="B5" s="24" t="s">
        <v>524</v>
      </c>
      <c r="C5" s="24" t="s">
        <v>526</v>
      </c>
      <c r="D5" s="24" t="s">
        <v>10104</v>
      </c>
      <c r="E5" s="24" t="s">
        <v>10105</v>
      </c>
      <c r="F5" s="24" t="s">
        <v>10096</v>
      </c>
      <c r="G5" s="62" t="s">
        <v>375</v>
      </c>
      <c r="H5" s="26" t="s">
        <v>376</v>
      </c>
      <c r="I5" s="24" t="s">
        <v>377</v>
      </c>
      <c r="J5" s="24" t="s">
        <v>415</v>
      </c>
      <c r="K5" s="73" t="s">
        <v>506</v>
      </c>
      <c r="L5" s="382" t="s">
        <v>559</v>
      </c>
    </row>
    <row r="6" customHeight="1" spans="1:11">
      <c r="A6" s="28"/>
      <c r="B6" s="29"/>
      <c r="C6" s="30"/>
      <c r="D6" s="28"/>
      <c r="E6" s="28"/>
      <c r="F6" s="28"/>
      <c r="G6" s="46"/>
      <c r="H6" s="31"/>
      <c r="I6" s="46">
        <f t="shared" ref="I6:I17" si="0">H6-G6</f>
        <v>0</v>
      </c>
      <c r="J6" s="46" t="str">
        <f t="shared" ref="J6:J17" si="1">IF(G6=0,"  ",I6/G6*100)</f>
        <v>  </v>
      </c>
      <c r="K6" s="75"/>
    </row>
    <row r="7" customHeight="1" spans="1:11">
      <c r="A7" s="28"/>
      <c r="B7" s="29"/>
      <c r="C7" s="30"/>
      <c r="D7" s="28"/>
      <c r="E7" s="28"/>
      <c r="F7" s="28"/>
      <c r="G7" s="46"/>
      <c r="H7" s="31"/>
      <c r="I7" s="46">
        <f t="shared" si="0"/>
        <v>0</v>
      </c>
      <c r="J7" s="46" t="str">
        <f t="shared" si="1"/>
        <v>  </v>
      </c>
      <c r="K7" s="75"/>
    </row>
    <row r="8" customHeight="1" spans="1:11">
      <c r="A8" s="28"/>
      <c r="B8" s="29"/>
      <c r="C8" s="30"/>
      <c r="D8" s="28"/>
      <c r="E8" s="28"/>
      <c r="F8" s="28"/>
      <c r="G8" s="46"/>
      <c r="H8" s="31"/>
      <c r="I8" s="46">
        <f t="shared" si="0"/>
        <v>0</v>
      </c>
      <c r="J8" s="46" t="str">
        <f t="shared" si="1"/>
        <v>  </v>
      </c>
      <c r="K8" s="75"/>
    </row>
    <row r="9" customHeight="1" spans="1:11">
      <c r="A9" s="28"/>
      <c r="B9" s="29"/>
      <c r="C9" s="30"/>
      <c r="D9" s="28"/>
      <c r="E9" s="28"/>
      <c r="F9" s="28"/>
      <c r="G9" s="46"/>
      <c r="H9" s="31"/>
      <c r="I9" s="46">
        <f t="shared" si="0"/>
        <v>0</v>
      </c>
      <c r="J9" s="46" t="str">
        <f t="shared" si="1"/>
        <v>  </v>
      </c>
      <c r="K9" s="75"/>
    </row>
    <row r="10" customHeight="1" spans="1:11">
      <c r="A10" s="28"/>
      <c r="B10" s="29"/>
      <c r="C10" s="30"/>
      <c r="D10" s="28"/>
      <c r="E10" s="28"/>
      <c r="F10" s="28"/>
      <c r="G10" s="46"/>
      <c r="H10" s="31"/>
      <c r="I10" s="46">
        <f t="shared" si="0"/>
        <v>0</v>
      </c>
      <c r="J10" s="46" t="str">
        <f t="shared" si="1"/>
        <v>  </v>
      </c>
      <c r="K10" s="75"/>
    </row>
    <row r="11" customHeight="1" spans="1:11">
      <c r="A11" s="28"/>
      <c r="B11" s="29"/>
      <c r="C11" s="30"/>
      <c r="D11" s="28"/>
      <c r="E11" s="28"/>
      <c r="F11" s="28"/>
      <c r="G11" s="46"/>
      <c r="H11" s="31"/>
      <c r="I11" s="46">
        <f t="shared" si="0"/>
        <v>0</v>
      </c>
      <c r="J11" s="46" t="str">
        <f t="shared" si="1"/>
        <v>  </v>
      </c>
      <c r="K11" s="75"/>
    </row>
    <row r="12" customHeight="1" spans="1:11">
      <c r="A12" s="28"/>
      <c r="B12" s="29"/>
      <c r="C12" s="30"/>
      <c r="D12" s="28"/>
      <c r="E12" s="28"/>
      <c r="F12" s="28"/>
      <c r="G12" s="46"/>
      <c r="H12" s="31"/>
      <c r="I12" s="46">
        <f t="shared" si="0"/>
        <v>0</v>
      </c>
      <c r="J12" s="46" t="str">
        <f t="shared" si="1"/>
        <v>  </v>
      </c>
      <c r="K12" s="75"/>
    </row>
    <row r="13" customHeight="1" spans="1:11">
      <c r="A13" s="28"/>
      <c r="B13" s="29"/>
      <c r="C13" s="30"/>
      <c r="D13" s="28"/>
      <c r="E13" s="28"/>
      <c r="F13" s="28"/>
      <c r="G13" s="46"/>
      <c r="H13" s="31"/>
      <c r="I13" s="46">
        <f t="shared" si="0"/>
        <v>0</v>
      </c>
      <c r="J13" s="46" t="str">
        <f t="shared" si="1"/>
        <v>  </v>
      </c>
      <c r="K13" s="75"/>
    </row>
    <row r="14" customHeight="1" spans="1:11">
      <c r="A14" s="28"/>
      <c r="B14" s="29"/>
      <c r="C14" s="30"/>
      <c r="D14" s="28"/>
      <c r="E14" s="28"/>
      <c r="F14" s="28"/>
      <c r="G14" s="46"/>
      <c r="H14" s="31"/>
      <c r="I14" s="46">
        <f t="shared" si="0"/>
        <v>0</v>
      </c>
      <c r="J14" s="46" t="str">
        <f t="shared" si="1"/>
        <v>  </v>
      </c>
      <c r="K14" s="75"/>
    </row>
    <row r="15" customHeight="1" spans="1:11">
      <c r="A15" s="28"/>
      <c r="B15" s="29"/>
      <c r="C15" s="30"/>
      <c r="D15" s="28"/>
      <c r="E15" s="28"/>
      <c r="F15" s="28"/>
      <c r="G15" s="46"/>
      <c r="H15" s="31"/>
      <c r="I15" s="46">
        <f t="shared" si="0"/>
        <v>0</v>
      </c>
      <c r="J15" s="46" t="str">
        <f t="shared" si="1"/>
        <v>  </v>
      </c>
      <c r="K15" s="75"/>
    </row>
    <row r="16" customHeight="1" spans="1:11">
      <c r="A16" s="28"/>
      <c r="B16" s="29"/>
      <c r="C16" s="30"/>
      <c r="D16" s="28"/>
      <c r="E16" s="28"/>
      <c r="F16" s="28"/>
      <c r="G16" s="46"/>
      <c r="H16" s="31"/>
      <c r="I16" s="46">
        <f t="shared" si="0"/>
        <v>0</v>
      </c>
      <c r="J16" s="46" t="str">
        <f t="shared" si="1"/>
        <v>  </v>
      </c>
      <c r="K16" s="75"/>
    </row>
    <row r="17" customHeight="1" spans="1:11">
      <c r="A17" s="28"/>
      <c r="B17" s="29"/>
      <c r="C17" s="30"/>
      <c r="D17" s="28"/>
      <c r="E17" s="28"/>
      <c r="F17" s="28"/>
      <c r="G17" s="46"/>
      <c r="H17" s="31"/>
      <c r="I17" s="46">
        <f t="shared" si="0"/>
        <v>0</v>
      </c>
      <c r="J17" s="46" t="str">
        <f t="shared" si="1"/>
        <v>  </v>
      </c>
      <c r="K17" s="75"/>
    </row>
    <row r="18" customHeight="1" spans="1:11">
      <c r="A18" s="28"/>
      <c r="B18" s="29"/>
      <c r="C18" s="30"/>
      <c r="D18" s="28"/>
      <c r="E18" s="28"/>
      <c r="F18" s="28"/>
      <c r="G18" s="46"/>
      <c r="H18" s="31"/>
      <c r="I18" s="46"/>
      <c r="J18" s="46"/>
      <c r="K18" s="75"/>
    </row>
    <row r="19" customHeight="1" spans="1:11">
      <c r="A19" s="28"/>
      <c r="B19" s="29"/>
      <c r="C19" s="30"/>
      <c r="D19" s="28"/>
      <c r="E19" s="28"/>
      <c r="F19" s="28"/>
      <c r="G19" s="46"/>
      <c r="H19" s="31"/>
      <c r="I19" s="46"/>
      <c r="J19" s="46"/>
      <c r="K19" s="75"/>
    </row>
    <row r="20" customHeight="1" spans="1:11">
      <c r="A20" s="28"/>
      <c r="B20" s="29"/>
      <c r="C20" s="30"/>
      <c r="D20" s="28"/>
      <c r="E20" s="28"/>
      <c r="F20" s="28"/>
      <c r="G20" s="46"/>
      <c r="H20" s="31"/>
      <c r="I20" s="46">
        <f t="shared" ref="I20:I30" si="2">H20-G20</f>
        <v>0</v>
      </c>
      <c r="J20" s="46" t="str">
        <f t="shared" ref="J20:J30" si="3">IF(G20=0,"  ",I20/G20*100)</f>
        <v>  </v>
      </c>
      <c r="K20" s="75"/>
    </row>
    <row r="21" customHeight="1" spans="1:11">
      <c r="A21" s="28"/>
      <c r="B21" s="29"/>
      <c r="C21" s="30"/>
      <c r="D21" s="28"/>
      <c r="E21" s="28"/>
      <c r="F21" s="28"/>
      <c r="G21" s="46"/>
      <c r="H21" s="31"/>
      <c r="I21" s="46">
        <f t="shared" si="2"/>
        <v>0</v>
      </c>
      <c r="J21" s="46" t="str">
        <f t="shared" si="3"/>
        <v>  </v>
      </c>
      <c r="K21" s="75"/>
    </row>
    <row r="22" customHeight="1" spans="1:11">
      <c r="A22" s="28"/>
      <c r="B22" s="29"/>
      <c r="C22" s="30"/>
      <c r="D22" s="28"/>
      <c r="E22" s="28"/>
      <c r="F22" s="28"/>
      <c r="G22" s="46"/>
      <c r="H22" s="31"/>
      <c r="I22" s="46">
        <f t="shared" si="2"/>
        <v>0</v>
      </c>
      <c r="J22" s="46" t="str">
        <f t="shared" si="3"/>
        <v>  </v>
      </c>
      <c r="K22" s="75"/>
    </row>
    <row r="23" customHeight="1" spans="1:11">
      <c r="A23" s="28"/>
      <c r="B23" s="29"/>
      <c r="C23" s="30"/>
      <c r="D23" s="28"/>
      <c r="E23" s="28"/>
      <c r="F23" s="28"/>
      <c r="G23" s="46"/>
      <c r="H23" s="31"/>
      <c r="I23" s="46">
        <f t="shared" si="2"/>
        <v>0</v>
      </c>
      <c r="J23" s="46" t="str">
        <f t="shared" si="3"/>
        <v>  </v>
      </c>
      <c r="K23" s="75"/>
    </row>
    <row r="24" customHeight="1" spans="1:11">
      <c r="A24" s="28"/>
      <c r="B24" s="29"/>
      <c r="C24" s="30"/>
      <c r="D24" s="28"/>
      <c r="E24" s="28"/>
      <c r="F24" s="28"/>
      <c r="G24" s="46"/>
      <c r="H24" s="31"/>
      <c r="I24" s="46">
        <f t="shared" si="2"/>
        <v>0</v>
      </c>
      <c r="J24" s="46" t="str">
        <f t="shared" si="3"/>
        <v>  </v>
      </c>
      <c r="K24" s="75"/>
    </row>
    <row r="25" customHeight="1" spans="1:11">
      <c r="A25" s="28"/>
      <c r="B25" s="29"/>
      <c r="C25" s="30"/>
      <c r="D25" s="28"/>
      <c r="E25" s="28"/>
      <c r="F25" s="28"/>
      <c r="G25" s="46"/>
      <c r="H25" s="31"/>
      <c r="I25" s="46">
        <f t="shared" si="2"/>
        <v>0</v>
      </c>
      <c r="J25" s="46" t="str">
        <f t="shared" si="3"/>
        <v>  </v>
      </c>
      <c r="K25" s="75"/>
    </row>
    <row r="26" customHeight="1" spans="1:11">
      <c r="A26" s="28"/>
      <c r="B26" s="29"/>
      <c r="C26" s="30"/>
      <c r="D26" s="28"/>
      <c r="E26" s="28"/>
      <c r="F26" s="28"/>
      <c r="G26" s="46"/>
      <c r="H26" s="31"/>
      <c r="I26" s="46">
        <f t="shared" si="2"/>
        <v>0</v>
      </c>
      <c r="J26" s="46" t="str">
        <f t="shared" si="3"/>
        <v>  </v>
      </c>
      <c r="K26" s="75"/>
    </row>
    <row r="27" customHeight="1" spans="1:11">
      <c r="A27" s="28"/>
      <c r="B27" s="33" t="s">
        <v>497</v>
      </c>
      <c r="C27" s="30"/>
      <c r="D27" s="28"/>
      <c r="E27" s="28"/>
      <c r="F27" s="28"/>
      <c r="G27" s="46"/>
      <c r="H27" s="31"/>
      <c r="I27" s="46">
        <f t="shared" si="2"/>
        <v>0</v>
      </c>
      <c r="J27" s="46" t="str">
        <f t="shared" si="3"/>
        <v>  </v>
      </c>
      <c r="K27" s="75"/>
    </row>
    <row r="28" customHeight="1" spans="1:11">
      <c r="A28" s="34" t="s">
        <v>560</v>
      </c>
      <c r="B28" s="26"/>
      <c r="C28" s="24"/>
      <c r="D28" s="35"/>
      <c r="E28" s="35"/>
      <c r="F28" s="35"/>
      <c r="G28" s="44">
        <f>SUM(G6:G27)</f>
        <v>0</v>
      </c>
      <c r="H28" s="36">
        <f>SUM(H6:H27)</f>
        <v>0</v>
      </c>
      <c r="I28" s="44">
        <f t="shared" si="2"/>
        <v>0</v>
      </c>
      <c r="J28" s="44" t="str">
        <f t="shared" si="3"/>
        <v>  </v>
      </c>
      <c r="K28" s="76"/>
    </row>
    <row r="29" customHeight="1" spans="1:11">
      <c r="A29" s="34" t="s">
        <v>10106</v>
      </c>
      <c r="B29" s="26"/>
      <c r="C29" s="28"/>
      <c r="D29" s="30"/>
      <c r="E29" s="30"/>
      <c r="F29" s="30"/>
      <c r="G29" s="46"/>
      <c r="H29" s="31"/>
      <c r="I29" s="44">
        <f t="shared" si="2"/>
        <v>0</v>
      </c>
      <c r="J29" s="46" t="str">
        <f t="shared" si="3"/>
        <v>  </v>
      </c>
      <c r="K29" s="75"/>
    </row>
    <row r="30" customHeight="1" spans="1:11">
      <c r="A30" s="34" t="s">
        <v>560</v>
      </c>
      <c r="B30" s="26"/>
      <c r="C30" s="24"/>
      <c r="D30" s="35"/>
      <c r="E30" s="35"/>
      <c r="F30" s="35"/>
      <c r="G30" s="44">
        <f>G28-G29</f>
        <v>0</v>
      </c>
      <c r="H30" s="36">
        <f>H28-H29</f>
        <v>0</v>
      </c>
      <c r="I30" s="44">
        <f t="shared" si="2"/>
        <v>0</v>
      </c>
      <c r="J30" s="44" t="str">
        <f t="shared" si="3"/>
        <v>  </v>
      </c>
      <c r="K30" s="76"/>
    </row>
    <row r="31" customHeight="1" spans="1:11">
      <c r="A31" s="38" t="str">
        <f>申报表封面!C18</f>
        <v>被评估单位填表人：郭艳</v>
      </c>
      <c r="B31" s="38"/>
      <c r="C31" s="38"/>
      <c r="D31" s="38"/>
      <c r="E31" s="84"/>
      <c r="F31" s="84"/>
      <c r="G31" s="39" t="str">
        <f>CONCATENATE(索引!$D$6,"：",索引!$D42,"    ",索引!$E42)</f>
        <v>评估人员：    </v>
      </c>
      <c r="H31" s="85"/>
      <c r="I31" s="85"/>
      <c r="J31" s="85"/>
      <c r="K31" s="347"/>
    </row>
    <row r="32" customHeight="1" spans="1:11">
      <c r="A32" s="84" t="str">
        <f>申报表封面!C20</f>
        <v>填表日期：2022年9月6日</v>
      </c>
      <c r="B32" s="84"/>
      <c r="C32" s="84"/>
      <c r="D32" s="84"/>
      <c r="E32" s="84"/>
      <c r="F32" s="84"/>
      <c r="G32" s="84"/>
      <c r="H32" s="84"/>
      <c r="I32" s="84"/>
      <c r="J32" s="84"/>
      <c r="K32" s="122"/>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J2:K2"/>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1"/>
  <sheetViews>
    <sheetView workbookViewId="0">
      <selection activeCell="I12" sqref="I12"/>
    </sheetView>
  </sheetViews>
  <sheetFormatPr defaultColWidth="9" defaultRowHeight="16.5" customHeight="1"/>
  <cols>
    <col min="1" max="1" width="6.5" style="41" customWidth="1"/>
    <col min="2" max="2" width="29.5" style="18" customWidth="1"/>
    <col min="3" max="4" width="12.375" style="18" customWidth="1"/>
    <col min="5" max="6" width="11" style="18" customWidth="1"/>
    <col min="7" max="7" width="12.375" style="18" customWidth="1"/>
    <col min="8" max="8" width="11.5" style="18" customWidth="1"/>
    <col min="9" max="9" width="17.125" style="18" customWidth="1"/>
    <col min="10" max="16384" width="9" style="18"/>
  </cols>
  <sheetData>
    <row r="1" s="361" customFormat="1" ht="24.75" customHeight="1" spans="1:12">
      <c r="A1" s="362" t="s">
        <v>10107</v>
      </c>
      <c r="B1" s="362"/>
      <c r="C1" s="362"/>
      <c r="D1" s="362"/>
      <c r="E1" s="362"/>
      <c r="F1" s="362"/>
      <c r="G1" s="362"/>
      <c r="H1" s="362"/>
      <c r="I1" s="380"/>
      <c r="J1" s="380"/>
      <c r="K1" s="380"/>
      <c r="L1" s="380"/>
    </row>
    <row r="2" s="13" customFormat="1" customHeight="1" spans="1:10">
      <c r="A2" s="363"/>
      <c r="B2" s="363"/>
      <c r="C2" s="363"/>
      <c r="D2" s="363"/>
      <c r="E2" s="363"/>
      <c r="F2" s="363"/>
      <c r="G2" s="363"/>
      <c r="H2" s="364" t="s">
        <v>10108</v>
      </c>
      <c r="I2" s="18"/>
      <c r="J2" s="18"/>
    </row>
    <row r="3" s="13" customFormat="1" customHeight="1" spans="1:10">
      <c r="A3" s="365" t="str">
        <f>[3]填表信息!A17&amp;" "&amp;TEXT([3]填表信息!B17,"yyyy年mm月dd日")</f>
        <v>评估基准日： 年  月  日</v>
      </c>
      <c r="B3" s="366"/>
      <c r="C3" s="366"/>
      <c r="D3" s="366"/>
      <c r="E3" s="366"/>
      <c r="F3" s="366"/>
      <c r="G3" s="366"/>
      <c r="H3" s="367"/>
      <c r="I3" s="18"/>
      <c r="J3" s="18"/>
    </row>
    <row r="4" s="13" customFormat="1" customHeight="1" spans="1:10">
      <c r="A4" s="368" t="str">
        <f>[3]填表信息!A5&amp;[3]填表信息!B5</f>
        <v>被评估单位名称：</v>
      </c>
      <c r="B4" s="369"/>
      <c r="C4" s="369"/>
      <c r="D4" s="369"/>
      <c r="E4" s="369"/>
      <c r="F4" s="369"/>
      <c r="G4" s="369"/>
      <c r="H4" s="370" t="s">
        <v>412</v>
      </c>
      <c r="I4" s="18"/>
      <c r="J4" s="18"/>
    </row>
    <row r="5" s="193" customFormat="1" customHeight="1" spans="1:10">
      <c r="A5" s="212" t="s">
        <v>10109</v>
      </c>
      <c r="B5" s="212" t="s">
        <v>10110</v>
      </c>
      <c r="C5" s="371" t="s">
        <v>375</v>
      </c>
      <c r="D5" s="372"/>
      <c r="E5" s="373" t="s">
        <v>376</v>
      </c>
      <c r="F5" s="374"/>
      <c r="G5" s="212" t="s">
        <v>10111</v>
      </c>
      <c r="H5" s="212" t="s">
        <v>415</v>
      </c>
      <c r="I5" s="18"/>
      <c r="J5" s="378"/>
    </row>
    <row r="6" s="191" customFormat="1" customHeight="1" spans="1:10">
      <c r="A6" s="375"/>
      <c r="B6" s="375"/>
      <c r="C6" s="376" t="s">
        <v>10112</v>
      </c>
      <c r="D6" s="376" t="s">
        <v>10113</v>
      </c>
      <c r="E6" s="376" t="s">
        <v>10112</v>
      </c>
      <c r="F6" s="376" t="s">
        <v>10113</v>
      </c>
      <c r="G6" s="375"/>
      <c r="H6" s="375"/>
      <c r="I6" s="18"/>
      <c r="J6" s="206"/>
    </row>
    <row r="7" s="13" customFormat="1" customHeight="1" spans="1:10">
      <c r="A7" s="28" t="s">
        <v>10114</v>
      </c>
      <c r="B7" s="32" t="s">
        <v>10115</v>
      </c>
      <c r="C7" s="377">
        <f>'4-5-1投资性房地产'!S33</f>
        <v>0</v>
      </c>
      <c r="D7" s="377">
        <f>'4-5-1投资性房地产'!T33</f>
        <v>0</v>
      </c>
      <c r="E7" s="377">
        <f>'4-5-1投资性房地产'!V33</f>
        <v>0</v>
      </c>
      <c r="F7" s="377">
        <f>'4-5-1投资性房地产'!X33</f>
        <v>0</v>
      </c>
      <c r="G7" s="377">
        <f>F7-D7</f>
        <v>0</v>
      </c>
      <c r="H7" s="377" t="str">
        <f>IF(D7=0," ",G7/D7*100)</f>
        <v> </v>
      </c>
      <c r="I7" s="18"/>
      <c r="J7" s="18"/>
    </row>
    <row r="8" s="13" customFormat="1" customHeight="1" spans="1:10">
      <c r="A8" s="28" t="s">
        <v>10116</v>
      </c>
      <c r="B8" s="32" t="s">
        <v>10117</v>
      </c>
      <c r="C8" s="377"/>
      <c r="D8" s="377">
        <f>'4-5-2投资性房地产'!S31</f>
        <v>0</v>
      </c>
      <c r="E8" s="377"/>
      <c r="F8" s="377">
        <f>'4-5-2投资性房地产'!U31</f>
        <v>0</v>
      </c>
      <c r="G8" s="377">
        <f>F8-D8</f>
        <v>0</v>
      </c>
      <c r="H8" s="377" t="str">
        <f>IF(D8=0," ",G8/D8*100)</f>
        <v> </v>
      </c>
      <c r="I8" s="18"/>
      <c r="J8" s="18"/>
    </row>
    <row r="9" s="13" customFormat="1" customHeight="1" spans="1:10">
      <c r="A9" s="28" t="s">
        <v>10118</v>
      </c>
      <c r="B9" s="32" t="s">
        <v>10119</v>
      </c>
      <c r="C9" s="377"/>
      <c r="D9" s="377">
        <f>'4-5-3投资性地产'!N30</f>
        <v>0</v>
      </c>
      <c r="E9" s="377"/>
      <c r="F9" s="377">
        <f>'4-5-3投资性地产'!P30</f>
        <v>0</v>
      </c>
      <c r="G9" s="377">
        <f>F9-D9</f>
        <v>0</v>
      </c>
      <c r="H9" s="377" t="str">
        <f>IF(D9=0," ",G9/D9*100)</f>
        <v> </v>
      </c>
      <c r="I9" s="18"/>
      <c r="J9" s="18"/>
    </row>
    <row r="10" s="13" customFormat="1" customHeight="1" spans="1:10">
      <c r="A10" s="28" t="s">
        <v>10120</v>
      </c>
      <c r="B10" s="32" t="s">
        <v>10121</v>
      </c>
      <c r="C10" s="377"/>
      <c r="D10" s="377">
        <f>'4-5-4投资性地产'!N32</f>
        <v>0</v>
      </c>
      <c r="E10" s="377"/>
      <c r="F10" s="377">
        <f>'4-5-4投资性地产'!P32</f>
        <v>0</v>
      </c>
      <c r="G10" s="377">
        <f>F10-D10</f>
        <v>0</v>
      </c>
      <c r="H10" s="377" t="str">
        <f>IF(D10=0," ",G10/D10*100)</f>
        <v> </v>
      </c>
      <c r="I10" s="18"/>
      <c r="J10" s="18"/>
    </row>
    <row r="11" s="13" customFormat="1" customHeight="1" spans="1:10">
      <c r="A11" s="28"/>
      <c r="B11" s="32"/>
      <c r="C11" s="377"/>
      <c r="D11" s="377"/>
      <c r="E11" s="377"/>
      <c r="F11" s="377"/>
      <c r="G11" s="377"/>
      <c r="H11" s="377" t="str">
        <f t="shared" ref="H11:H27" si="0">IF(C11=0," ",G11/C11*100)</f>
        <v> </v>
      </c>
      <c r="I11" s="18"/>
      <c r="J11" s="18"/>
    </row>
    <row r="12" s="13" customFormat="1" customHeight="1" spans="1:10">
      <c r="A12" s="28"/>
      <c r="B12" s="32"/>
      <c r="C12" s="377"/>
      <c r="D12" s="377"/>
      <c r="E12" s="377"/>
      <c r="F12" s="377"/>
      <c r="G12" s="377"/>
      <c r="H12" s="377" t="str">
        <f t="shared" si="0"/>
        <v> </v>
      </c>
      <c r="I12" s="18"/>
      <c r="J12" s="18"/>
    </row>
    <row r="13" s="13" customFormat="1" customHeight="1" spans="1:10">
      <c r="A13" s="28"/>
      <c r="B13" s="32"/>
      <c r="C13" s="377"/>
      <c r="D13" s="377"/>
      <c r="E13" s="377"/>
      <c r="F13" s="377"/>
      <c r="G13" s="377"/>
      <c r="H13" s="377" t="str">
        <f t="shared" si="0"/>
        <v> </v>
      </c>
      <c r="I13" s="18"/>
      <c r="J13" s="18"/>
    </row>
    <row r="14" s="13" customFormat="1" customHeight="1" spans="1:10">
      <c r="A14" s="28"/>
      <c r="B14" s="32"/>
      <c r="C14" s="377"/>
      <c r="D14" s="377"/>
      <c r="E14" s="377"/>
      <c r="F14" s="377"/>
      <c r="G14" s="377"/>
      <c r="H14" s="377" t="str">
        <f t="shared" si="0"/>
        <v> </v>
      </c>
      <c r="I14" s="18"/>
      <c r="J14" s="18"/>
    </row>
    <row r="15" s="13" customFormat="1" customHeight="1" spans="1:10">
      <c r="A15" s="28"/>
      <c r="B15" s="32"/>
      <c r="C15" s="377"/>
      <c r="D15" s="377"/>
      <c r="E15" s="377"/>
      <c r="F15" s="377"/>
      <c r="G15" s="377"/>
      <c r="H15" s="377" t="str">
        <f t="shared" si="0"/>
        <v> </v>
      </c>
      <c r="I15" s="18"/>
      <c r="J15" s="18"/>
    </row>
    <row r="16" s="13" customFormat="1" customHeight="1" spans="1:10">
      <c r="A16" s="28"/>
      <c r="B16" s="32"/>
      <c r="C16" s="377"/>
      <c r="D16" s="377"/>
      <c r="E16" s="377" t="s">
        <v>637</v>
      </c>
      <c r="F16" s="377"/>
      <c r="G16" s="377"/>
      <c r="H16" s="377" t="str">
        <f t="shared" si="0"/>
        <v> </v>
      </c>
      <c r="I16" s="18"/>
      <c r="J16" s="18"/>
    </row>
    <row r="17" s="13" customFormat="1" customHeight="1" spans="1:10">
      <c r="A17" s="28"/>
      <c r="B17" s="32"/>
      <c r="C17" s="377"/>
      <c r="D17" s="377"/>
      <c r="E17" s="377"/>
      <c r="F17" s="377"/>
      <c r="G17" s="377"/>
      <c r="H17" s="377" t="str">
        <f t="shared" si="0"/>
        <v> </v>
      </c>
      <c r="I17" s="18"/>
      <c r="J17" s="18"/>
    </row>
    <row r="18" s="13" customFormat="1" customHeight="1" spans="1:10">
      <c r="A18" s="28"/>
      <c r="B18" s="32"/>
      <c r="C18" s="377"/>
      <c r="D18" s="377"/>
      <c r="E18" s="377"/>
      <c r="F18" s="377"/>
      <c r="G18" s="377"/>
      <c r="H18" s="377" t="str">
        <f t="shared" si="0"/>
        <v> </v>
      </c>
      <c r="I18" s="18"/>
      <c r="J18" s="18"/>
    </row>
    <row r="19" s="13" customFormat="1" customHeight="1" spans="1:10">
      <c r="A19" s="28"/>
      <c r="B19" s="32"/>
      <c r="C19" s="377"/>
      <c r="D19" s="377"/>
      <c r="E19" s="377"/>
      <c r="F19" s="377"/>
      <c r="G19" s="377"/>
      <c r="H19" s="377" t="str">
        <f t="shared" si="0"/>
        <v> </v>
      </c>
      <c r="I19" s="18"/>
      <c r="J19" s="18"/>
    </row>
    <row r="20" s="13" customFormat="1" customHeight="1" spans="1:10">
      <c r="A20" s="28"/>
      <c r="B20" s="32"/>
      <c r="C20" s="377"/>
      <c r="D20" s="377"/>
      <c r="E20" s="377"/>
      <c r="F20" s="377"/>
      <c r="G20" s="377"/>
      <c r="H20" s="377" t="str">
        <f t="shared" si="0"/>
        <v> </v>
      </c>
      <c r="I20" s="18"/>
      <c r="J20" s="18"/>
    </row>
    <row r="21" s="13" customFormat="1" customHeight="1" spans="1:10">
      <c r="A21" s="28"/>
      <c r="B21" s="32"/>
      <c r="C21" s="377"/>
      <c r="D21" s="377"/>
      <c r="E21" s="377"/>
      <c r="F21" s="377"/>
      <c r="G21" s="377"/>
      <c r="H21" s="377" t="str">
        <f t="shared" si="0"/>
        <v> </v>
      </c>
      <c r="I21" s="18"/>
      <c r="J21" s="18"/>
    </row>
    <row r="22" s="13" customFormat="1" customHeight="1" spans="1:10">
      <c r="A22" s="28"/>
      <c r="B22" s="32"/>
      <c r="C22" s="377"/>
      <c r="D22" s="377"/>
      <c r="E22" s="377"/>
      <c r="F22" s="377"/>
      <c r="G22" s="377"/>
      <c r="H22" s="377" t="str">
        <f t="shared" si="0"/>
        <v> </v>
      </c>
      <c r="I22" s="18"/>
      <c r="J22" s="18"/>
    </row>
    <row r="23" s="13" customFormat="1" customHeight="1" spans="1:10">
      <c r="A23" s="28"/>
      <c r="B23" s="32"/>
      <c r="C23" s="377"/>
      <c r="D23" s="377"/>
      <c r="E23" s="377"/>
      <c r="F23" s="377"/>
      <c r="G23" s="377"/>
      <c r="H23" s="377" t="str">
        <f t="shared" si="0"/>
        <v> </v>
      </c>
      <c r="I23" s="18"/>
      <c r="J23" s="18"/>
    </row>
    <row r="24" s="13" customFormat="1" customHeight="1" spans="1:10">
      <c r="A24" s="28"/>
      <c r="B24" s="32"/>
      <c r="C24" s="377"/>
      <c r="D24" s="377"/>
      <c r="E24" s="377"/>
      <c r="F24" s="377"/>
      <c r="G24" s="377"/>
      <c r="H24" s="377" t="str">
        <f t="shared" si="0"/>
        <v> </v>
      </c>
      <c r="I24" s="18"/>
      <c r="J24" s="18"/>
    </row>
    <row r="25" s="13" customFormat="1" customHeight="1" spans="1:10">
      <c r="A25" s="28"/>
      <c r="B25" s="29" t="s">
        <v>10122</v>
      </c>
      <c r="C25" s="377"/>
      <c r="D25" s="377">
        <f>SUM(D7:D10)</f>
        <v>0</v>
      </c>
      <c r="E25" s="377"/>
      <c r="F25" s="377">
        <f>SUM(F7:F10)</f>
        <v>0</v>
      </c>
      <c r="G25" s="377">
        <f>SUM(G7:G10)</f>
        <v>0</v>
      </c>
      <c r="H25" s="377" t="str">
        <f t="shared" si="0"/>
        <v> </v>
      </c>
      <c r="I25" s="18"/>
      <c r="J25" s="18"/>
    </row>
    <row r="26" s="13" customFormat="1" customHeight="1" spans="1:10">
      <c r="A26" s="28"/>
      <c r="B26" s="29" t="s">
        <v>10123</v>
      </c>
      <c r="C26" s="377"/>
      <c r="D26" s="377">
        <f>'4-5-1投资性房地产'!T34+'4-5-3投资性地产'!N31</f>
        <v>0</v>
      </c>
      <c r="E26" s="32"/>
      <c r="F26" s="96">
        <f>-D26</f>
        <v>0</v>
      </c>
      <c r="G26" s="377">
        <f>F26-D26</f>
        <v>0</v>
      </c>
      <c r="H26" s="377" t="str">
        <f t="shared" si="0"/>
        <v> </v>
      </c>
      <c r="I26" s="18"/>
      <c r="J26" s="18"/>
    </row>
    <row r="27" s="13" customFormat="1" customHeight="1" spans="1:10">
      <c r="A27" s="28" t="s">
        <v>10124</v>
      </c>
      <c r="B27" s="29" t="s">
        <v>10125</v>
      </c>
      <c r="C27" s="377"/>
      <c r="D27" s="377">
        <f>D25-D26</f>
        <v>0</v>
      </c>
      <c r="E27" s="377"/>
      <c r="F27" s="377">
        <f>F25-F26</f>
        <v>0</v>
      </c>
      <c r="G27" s="377">
        <f>G25-G26</f>
        <v>0</v>
      </c>
      <c r="H27" s="377" t="str">
        <f t="shared" si="0"/>
        <v> </v>
      </c>
      <c r="I27" s="18"/>
      <c r="J27" s="18"/>
    </row>
    <row r="28" s="191" customFormat="1" customHeight="1" spans="1:10">
      <c r="A28" s="378"/>
      <c r="B28" s="206" t="str">
        <f>[3]填表信息!A6&amp;[3]填表信息!B6</f>
        <v>被评估单位填表人：</v>
      </c>
      <c r="C28" s="379"/>
      <c r="D28" s="379"/>
      <c r="E28" s="206"/>
      <c r="F28" s="206"/>
      <c r="G28" s="206" t="str">
        <f>[3]填表信息!A19&amp;[3]填表信息!B19</f>
        <v>评估人员：</v>
      </c>
      <c r="H28" s="206"/>
      <c r="I28" s="206"/>
      <c r="J28" s="206"/>
    </row>
    <row r="29" s="191" customFormat="1" customHeight="1" spans="1:10">
      <c r="A29" s="378"/>
      <c r="B29" s="206" t="str">
        <f>[3]填表信息!A7&amp;[3]填表信息!B7</f>
        <v>填表日期：年  月  日</v>
      </c>
      <c r="C29" s="379"/>
      <c r="D29" s="379"/>
      <c r="E29" s="206"/>
      <c r="F29" s="206"/>
      <c r="G29" s="206"/>
      <c r="H29" s="206"/>
      <c r="I29" s="206"/>
      <c r="J29" s="206"/>
    </row>
    <row r="30" s="206" customFormat="1" customHeight="1" spans="1:1">
      <c r="A30" s="378"/>
    </row>
    <row r="31" s="206" customFormat="1" customHeight="1" spans="1:1">
      <c r="A31" s="378"/>
    </row>
  </sheetData>
  <mergeCells count="7">
    <mergeCell ref="A1:H1"/>
    <mergeCell ref="C5:D5"/>
    <mergeCell ref="E5:F5"/>
    <mergeCell ref="A5:A6"/>
    <mergeCell ref="B5:B6"/>
    <mergeCell ref="G5:G6"/>
    <mergeCell ref="H5:H6"/>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AB60"/>
  <sheetViews>
    <sheetView workbookViewId="0">
      <selection activeCell="I12" sqref="I12"/>
    </sheetView>
  </sheetViews>
  <sheetFormatPr defaultColWidth="9" defaultRowHeight="15.75" customHeight="1"/>
  <cols>
    <col min="1" max="1" width="4.625" style="13" customWidth="1"/>
    <col min="2" max="2" width="11.125" style="13" customWidth="1"/>
    <col min="3" max="3" width="13.625" style="13" customWidth="1"/>
    <col min="4" max="4" width="16.375" style="13" customWidth="1"/>
    <col min="5" max="5" width="7.375" style="13" customWidth="1"/>
    <col min="6" max="6" width="6.375" style="13" customWidth="1"/>
    <col min="7" max="7" width="4.5" style="13" customWidth="1"/>
    <col min="8" max="8" width="7.625" style="13" customWidth="1"/>
    <col min="9" max="15" width="7.625" style="13" customWidth="1" outlineLevel="1"/>
    <col min="16" max="16" width="7.125" style="13" customWidth="1"/>
    <col min="17" max="18" width="7.125" style="13" customWidth="1" outlineLevel="1"/>
    <col min="19" max="20" width="9.125" style="13" customWidth="1"/>
    <col min="21" max="21" width="10.875" style="13" customWidth="1" outlineLevel="1"/>
    <col min="22" max="22" width="9.125" style="13" customWidth="1"/>
    <col min="23" max="23" width="7" style="13" customWidth="1"/>
    <col min="24" max="24" width="9.125" style="13" customWidth="1"/>
    <col min="25" max="25" width="7.625" style="13" customWidth="1"/>
    <col min="26" max="26" width="7.125" style="13" customWidth="1"/>
    <col min="27" max="27" width="6" style="13" customWidth="1"/>
    <col min="28" max="28" width="14.5" style="13" customWidth="1"/>
    <col min="29" max="16384" width="9" style="13"/>
  </cols>
  <sheetData>
    <row r="1" s="11" customFormat="1" ht="25.5" customHeight="1" spans="1:27">
      <c r="A1" s="14" t="s">
        <v>10126</v>
      </c>
      <c r="B1" s="15"/>
      <c r="C1" s="15"/>
      <c r="D1" s="15"/>
      <c r="E1" s="15"/>
      <c r="F1" s="15"/>
      <c r="G1" s="15"/>
      <c r="H1" s="15"/>
      <c r="I1" s="15"/>
      <c r="J1" s="15"/>
      <c r="K1" s="15"/>
      <c r="L1" s="15"/>
      <c r="M1" s="15"/>
      <c r="N1" s="15"/>
      <c r="O1" s="15"/>
      <c r="P1" s="15"/>
      <c r="Q1" s="15"/>
      <c r="R1" s="15"/>
      <c r="S1" s="15"/>
      <c r="T1" s="15"/>
      <c r="U1" s="15"/>
      <c r="V1" s="15"/>
      <c r="W1" s="15"/>
      <c r="X1" s="15"/>
      <c r="Y1" s="15"/>
      <c r="Z1" s="15"/>
      <c r="AA1" s="15"/>
    </row>
    <row r="2" s="11" customFormat="1" customHeight="1" spans="1:27">
      <c r="A2" s="342" t="s">
        <v>10127</v>
      </c>
      <c r="B2" s="342"/>
      <c r="C2" s="342"/>
      <c r="D2" s="342"/>
      <c r="E2" s="342"/>
      <c r="F2" s="342"/>
      <c r="G2" s="342"/>
      <c r="H2" s="342"/>
      <c r="I2" s="342"/>
      <c r="J2" s="342"/>
      <c r="K2" s="352"/>
      <c r="L2" s="352"/>
      <c r="M2" s="352"/>
      <c r="N2" s="352"/>
      <c r="O2" s="352"/>
      <c r="P2" s="352"/>
      <c r="Q2" s="352"/>
      <c r="R2" s="352"/>
      <c r="S2" s="352"/>
      <c r="T2" s="352"/>
      <c r="U2" s="352"/>
      <c r="V2" s="352"/>
      <c r="W2" s="352"/>
      <c r="X2" s="352"/>
      <c r="Y2" s="352"/>
      <c r="Z2" s="352"/>
      <c r="AA2" s="352"/>
    </row>
    <row r="3" customHeight="1" spans="1:27">
      <c r="A3" s="22"/>
      <c r="B3" s="22"/>
      <c r="C3" s="22"/>
      <c r="D3" s="22"/>
      <c r="E3" s="22"/>
      <c r="F3" s="22"/>
      <c r="G3" s="16"/>
      <c r="H3" s="16"/>
      <c r="I3" s="16"/>
      <c r="J3" s="16"/>
      <c r="K3" s="133"/>
      <c r="L3" s="133"/>
      <c r="M3" s="133"/>
      <c r="N3" s="133"/>
      <c r="O3" s="133"/>
      <c r="P3" s="133"/>
      <c r="Q3" s="133"/>
      <c r="R3" s="133"/>
      <c r="S3" s="133"/>
      <c r="T3" s="133"/>
      <c r="U3" s="133"/>
      <c r="V3" s="133"/>
      <c r="W3" s="133"/>
      <c r="X3" s="133"/>
      <c r="Y3" s="321" t="s">
        <v>10128</v>
      </c>
      <c r="Z3" s="322"/>
      <c r="AA3" s="322"/>
    </row>
    <row r="4" customHeight="1" spans="1:27">
      <c r="A4" s="19" t="str">
        <f>申报表封面!A8</f>
        <v>评估基准日：2022年8月31日</v>
      </c>
      <c r="B4" s="19"/>
      <c r="C4" s="19"/>
      <c r="D4" s="19"/>
      <c r="E4" s="19"/>
      <c r="F4" s="19"/>
      <c r="G4" s="19"/>
      <c r="H4" s="19"/>
      <c r="I4" s="19"/>
      <c r="J4" s="19"/>
      <c r="K4" s="134"/>
      <c r="L4" s="134"/>
      <c r="M4" s="134"/>
      <c r="N4" s="134"/>
      <c r="O4" s="134"/>
      <c r="P4" s="134"/>
      <c r="Q4" s="134"/>
      <c r="R4" s="134"/>
      <c r="S4" s="134"/>
      <c r="T4" s="134"/>
      <c r="U4" s="134"/>
      <c r="V4" s="134"/>
      <c r="W4" s="134"/>
      <c r="X4" s="134"/>
      <c r="Y4" s="134"/>
      <c r="Z4" s="134"/>
      <c r="AA4" s="134"/>
    </row>
    <row r="5" customHeight="1" spans="1:27">
      <c r="A5" s="45" t="str">
        <f>申报表封面!C14</f>
        <v>被评估单位：湖南森华木业有限公司</v>
      </c>
      <c r="B5" s="45"/>
      <c r="C5" s="45"/>
      <c r="D5" s="45"/>
      <c r="E5" s="45"/>
      <c r="F5" s="45"/>
      <c r="G5" s="22"/>
      <c r="H5" s="22"/>
      <c r="I5" s="22"/>
      <c r="J5" s="22"/>
      <c r="K5" s="79"/>
      <c r="L5" s="79"/>
      <c r="M5" s="79"/>
      <c r="N5" s="79"/>
      <c r="O5" s="79"/>
      <c r="P5" s="79"/>
      <c r="Q5" s="79"/>
      <c r="R5" s="79"/>
      <c r="S5" s="79"/>
      <c r="T5" s="79"/>
      <c r="U5" s="79"/>
      <c r="V5" s="79"/>
      <c r="W5" s="79"/>
      <c r="X5" s="79"/>
      <c r="Y5" s="79"/>
      <c r="Z5" s="79"/>
      <c r="AA5" s="142" t="s">
        <v>373</v>
      </c>
    </row>
    <row r="6" s="12" customFormat="1" ht="19.5" customHeight="1" spans="1:27">
      <c r="A6" s="24" t="s">
        <v>413</v>
      </c>
      <c r="B6" s="24" t="s">
        <v>10129</v>
      </c>
      <c r="C6" s="130" t="s">
        <v>10130</v>
      </c>
      <c r="D6" s="130" t="s">
        <v>10131</v>
      </c>
      <c r="E6" s="24" t="s">
        <v>10132</v>
      </c>
      <c r="F6" s="62" t="s">
        <v>10133</v>
      </c>
      <c r="G6" s="351" t="s">
        <v>631</v>
      </c>
      <c r="H6" s="351" t="s">
        <v>10134</v>
      </c>
      <c r="I6" s="351" t="s">
        <v>10135</v>
      </c>
      <c r="J6" s="351" t="s">
        <v>10136</v>
      </c>
      <c r="K6" s="353" t="s">
        <v>10137</v>
      </c>
      <c r="L6" s="353" t="s">
        <v>10138</v>
      </c>
      <c r="M6" s="353" t="s">
        <v>10139</v>
      </c>
      <c r="N6" s="353" t="s">
        <v>10140</v>
      </c>
      <c r="O6" s="353" t="s">
        <v>10141</v>
      </c>
      <c r="P6" s="99" t="s">
        <v>10142</v>
      </c>
      <c r="Q6" s="136" t="s">
        <v>10143</v>
      </c>
      <c r="R6" s="126"/>
      <c r="S6" s="73" t="s">
        <v>574</v>
      </c>
      <c r="T6" s="140"/>
      <c r="U6" s="356" t="s">
        <v>10144</v>
      </c>
      <c r="V6" s="27" t="s">
        <v>575</v>
      </c>
      <c r="W6" s="140"/>
      <c r="X6" s="140"/>
      <c r="Y6" s="99" t="s">
        <v>530</v>
      </c>
      <c r="Z6" s="135" t="s">
        <v>10145</v>
      </c>
      <c r="AA6" s="99" t="s">
        <v>506</v>
      </c>
    </row>
    <row r="7" s="12" customFormat="1" ht="19.5" customHeight="1" spans="1:28">
      <c r="A7" s="24"/>
      <c r="B7" s="24"/>
      <c r="C7" s="131"/>
      <c r="D7" s="131"/>
      <c r="E7" s="24"/>
      <c r="F7" s="24"/>
      <c r="G7" s="329"/>
      <c r="H7" s="329"/>
      <c r="I7" s="329"/>
      <c r="J7" s="329"/>
      <c r="K7" s="354"/>
      <c r="L7" s="354"/>
      <c r="M7" s="354"/>
      <c r="N7" s="354"/>
      <c r="O7" s="354"/>
      <c r="P7" s="140"/>
      <c r="Q7" s="27" t="s">
        <v>10146</v>
      </c>
      <c r="R7" s="73" t="s">
        <v>10147</v>
      </c>
      <c r="S7" s="27" t="s">
        <v>10146</v>
      </c>
      <c r="T7" s="73" t="s">
        <v>10147</v>
      </c>
      <c r="U7" s="357"/>
      <c r="V7" s="27" t="s">
        <v>10146</v>
      </c>
      <c r="W7" s="73" t="s">
        <v>10148</v>
      </c>
      <c r="X7" s="73" t="s">
        <v>10147</v>
      </c>
      <c r="Y7" s="140"/>
      <c r="Z7" s="187"/>
      <c r="AA7" s="140"/>
      <c r="AB7" s="73" t="s">
        <v>559</v>
      </c>
    </row>
    <row r="8" customHeight="1" spans="1:27">
      <c r="A8" s="28"/>
      <c r="B8" s="29"/>
      <c r="C8" s="29"/>
      <c r="D8" s="29"/>
      <c r="E8" s="28"/>
      <c r="F8" s="30"/>
      <c r="G8" s="30"/>
      <c r="H8" s="50"/>
      <c r="I8" s="50"/>
      <c r="J8" s="50"/>
      <c r="K8" s="330"/>
      <c r="L8" s="330"/>
      <c r="M8" s="330"/>
      <c r="N8" s="330"/>
      <c r="O8" s="330"/>
      <c r="P8" s="128">
        <f>IF(H8=0,0,ROUND(S8/H8,2))</f>
        <v>0</v>
      </c>
      <c r="Q8" s="129"/>
      <c r="R8" s="129"/>
      <c r="S8" s="127"/>
      <c r="T8" s="145"/>
      <c r="U8" s="345"/>
      <c r="V8" s="127"/>
      <c r="W8" s="158"/>
      <c r="X8" s="128">
        <f>ROUND(V8*W8,2)</f>
        <v>0</v>
      </c>
      <c r="Y8" s="128">
        <f>IF(T8=0,0,ROUND((X8-T8)/T8*100,2))</f>
        <v>0</v>
      </c>
      <c r="Z8" s="128">
        <f>IF(H8=0,0,ROUND(V8/H8,2))</f>
        <v>0</v>
      </c>
      <c r="AA8" s="183"/>
    </row>
    <row r="9" customHeight="1" spans="1:27">
      <c r="A9" s="28"/>
      <c r="B9" s="29"/>
      <c r="C9" s="29"/>
      <c r="D9" s="29"/>
      <c r="E9" s="28"/>
      <c r="F9" s="30"/>
      <c r="G9" s="30"/>
      <c r="H9" s="50"/>
      <c r="I9" s="50"/>
      <c r="J9" s="50"/>
      <c r="K9" s="330"/>
      <c r="L9" s="330"/>
      <c r="M9" s="330"/>
      <c r="N9" s="330"/>
      <c r="O9" s="330"/>
      <c r="P9" s="128">
        <f t="shared" ref="P9:P32" si="0">IF(H9=0,0,ROUND(S9/H9,2))</f>
        <v>0</v>
      </c>
      <c r="Q9" s="129"/>
      <c r="R9" s="129"/>
      <c r="S9" s="127"/>
      <c r="T9" s="145"/>
      <c r="U9" s="345"/>
      <c r="V9" s="127"/>
      <c r="W9" s="158"/>
      <c r="X9" s="128">
        <f t="shared" ref="X9:X32" si="1">ROUND(V9*W9,2)</f>
        <v>0</v>
      </c>
      <c r="Y9" s="128">
        <f t="shared" ref="Y9:Y35" si="2">IF(T9=0,0,ROUND((X9-T9)/T9*100,2))</f>
        <v>0</v>
      </c>
      <c r="Z9" s="128">
        <f t="shared" ref="Z9:Z32" si="3">IF(H9=0,0,ROUND(V9/H9,2))</f>
        <v>0</v>
      </c>
      <c r="AA9" s="183"/>
    </row>
    <row r="10" customHeight="1" spans="1:27">
      <c r="A10" s="28"/>
      <c r="B10" s="29"/>
      <c r="C10" s="29"/>
      <c r="D10" s="29"/>
      <c r="E10" s="28"/>
      <c r="F10" s="30"/>
      <c r="G10" s="30"/>
      <c r="H10" s="50"/>
      <c r="I10" s="50"/>
      <c r="J10" s="50"/>
      <c r="K10" s="330"/>
      <c r="L10" s="330"/>
      <c r="M10" s="330"/>
      <c r="N10" s="330"/>
      <c r="O10" s="330"/>
      <c r="P10" s="128">
        <f t="shared" si="0"/>
        <v>0</v>
      </c>
      <c r="Q10" s="129"/>
      <c r="R10" s="129"/>
      <c r="S10" s="127"/>
      <c r="T10" s="145"/>
      <c r="U10" s="345"/>
      <c r="V10" s="127"/>
      <c r="W10" s="158"/>
      <c r="X10" s="128">
        <f t="shared" si="1"/>
        <v>0</v>
      </c>
      <c r="Y10" s="128">
        <f t="shared" si="2"/>
        <v>0</v>
      </c>
      <c r="Z10" s="128">
        <f t="shared" si="3"/>
        <v>0</v>
      </c>
      <c r="AA10" s="183"/>
    </row>
    <row r="11" customHeight="1" spans="1:27">
      <c r="A11" s="28"/>
      <c r="B11" s="29"/>
      <c r="C11" s="29"/>
      <c r="D11" s="29"/>
      <c r="E11" s="28"/>
      <c r="F11" s="30"/>
      <c r="G11" s="30"/>
      <c r="H11" s="50"/>
      <c r="I11" s="50"/>
      <c r="J11" s="50"/>
      <c r="K11" s="330"/>
      <c r="L11" s="330"/>
      <c r="M11" s="330"/>
      <c r="N11" s="330"/>
      <c r="O11" s="330"/>
      <c r="P11" s="128">
        <f t="shared" si="0"/>
        <v>0</v>
      </c>
      <c r="Q11" s="129"/>
      <c r="R11" s="129"/>
      <c r="S11" s="127"/>
      <c r="T11" s="145"/>
      <c r="U11" s="345"/>
      <c r="V11" s="127"/>
      <c r="W11" s="158"/>
      <c r="X11" s="128">
        <f t="shared" si="1"/>
        <v>0</v>
      </c>
      <c r="Y11" s="128">
        <f t="shared" si="2"/>
        <v>0</v>
      </c>
      <c r="Z11" s="128">
        <f t="shared" si="3"/>
        <v>0</v>
      </c>
      <c r="AA11" s="183"/>
    </row>
    <row r="12" customHeight="1" spans="1:27">
      <c r="A12" s="28"/>
      <c r="B12" s="29"/>
      <c r="C12" s="29"/>
      <c r="D12" s="29"/>
      <c r="E12" s="28"/>
      <c r="F12" s="30"/>
      <c r="G12" s="30"/>
      <c r="H12" s="50"/>
      <c r="I12" s="50"/>
      <c r="J12" s="50"/>
      <c r="K12" s="330"/>
      <c r="L12" s="330"/>
      <c r="M12" s="330"/>
      <c r="N12" s="330"/>
      <c r="O12" s="330"/>
      <c r="P12" s="128">
        <f t="shared" si="0"/>
        <v>0</v>
      </c>
      <c r="Q12" s="129"/>
      <c r="R12" s="129"/>
      <c r="S12" s="127"/>
      <c r="T12" s="145"/>
      <c r="U12" s="345"/>
      <c r="V12" s="127"/>
      <c r="W12" s="158"/>
      <c r="X12" s="128">
        <f t="shared" si="1"/>
        <v>0</v>
      </c>
      <c r="Y12" s="128">
        <f t="shared" si="2"/>
        <v>0</v>
      </c>
      <c r="Z12" s="128">
        <f t="shared" si="3"/>
        <v>0</v>
      </c>
      <c r="AA12" s="183"/>
    </row>
    <row r="13" customHeight="1" spans="1:27">
      <c r="A13" s="28"/>
      <c r="B13" s="29"/>
      <c r="C13" s="29"/>
      <c r="D13" s="29"/>
      <c r="E13" s="28"/>
      <c r="F13" s="30"/>
      <c r="G13" s="30"/>
      <c r="H13" s="50"/>
      <c r="I13" s="50"/>
      <c r="J13" s="50"/>
      <c r="K13" s="330"/>
      <c r="L13" s="330"/>
      <c r="M13" s="330"/>
      <c r="N13" s="330"/>
      <c r="O13" s="330"/>
      <c r="P13" s="128">
        <f t="shared" si="0"/>
        <v>0</v>
      </c>
      <c r="Q13" s="129"/>
      <c r="R13" s="129"/>
      <c r="S13" s="127"/>
      <c r="T13" s="145"/>
      <c r="U13" s="345"/>
      <c r="V13" s="127"/>
      <c r="W13" s="158"/>
      <c r="X13" s="128">
        <f t="shared" si="1"/>
        <v>0</v>
      </c>
      <c r="Y13" s="128">
        <f t="shared" si="2"/>
        <v>0</v>
      </c>
      <c r="Z13" s="128">
        <f t="shared" si="3"/>
        <v>0</v>
      </c>
      <c r="AA13" s="183"/>
    </row>
    <row r="14" customHeight="1" spans="1:27">
      <c r="A14" s="28"/>
      <c r="B14" s="29"/>
      <c r="C14" s="29"/>
      <c r="D14" s="29"/>
      <c r="E14" s="28"/>
      <c r="F14" s="30"/>
      <c r="G14" s="30"/>
      <c r="H14" s="50"/>
      <c r="I14" s="50"/>
      <c r="J14" s="50"/>
      <c r="K14" s="330"/>
      <c r="L14" s="330"/>
      <c r="M14" s="330"/>
      <c r="N14" s="330"/>
      <c r="O14" s="330"/>
      <c r="P14" s="128">
        <f t="shared" si="0"/>
        <v>0</v>
      </c>
      <c r="Q14" s="129"/>
      <c r="R14" s="129"/>
      <c r="S14" s="127"/>
      <c r="T14" s="145"/>
      <c r="U14" s="345"/>
      <c r="V14" s="127"/>
      <c r="W14" s="158"/>
      <c r="X14" s="128">
        <f t="shared" si="1"/>
        <v>0</v>
      </c>
      <c r="Y14" s="128">
        <f t="shared" si="2"/>
        <v>0</v>
      </c>
      <c r="Z14" s="128">
        <f t="shared" si="3"/>
        <v>0</v>
      </c>
      <c r="AA14" s="183"/>
    </row>
    <row r="15" customHeight="1" spans="1:27">
      <c r="A15" s="28"/>
      <c r="B15" s="29"/>
      <c r="C15" s="29"/>
      <c r="D15" s="29"/>
      <c r="E15" s="28"/>
      <c r="F15" s="30"/>
      <c r="G15" s="30"/>
      <c r="H15" s="50"/>
      <c r="I15" s="50"/>
      <c r="J15" s="50"/>
      <c r="K15" s="330"/>
      <c r="L15" s="330"/>
      <c r="M15" s="330"/>
      <c r="N15" s="330"/>
      <c r="O15" s="330"/>
      <c r="P15" s="128">
        <f t="shared" si="0"/>
        <v>0</v>
      </c>
      <c r="Q15" s="129"/>
      <c r="R15" s="129"/>
      <c r="S15" s="127"/>
      <c r="T15" s="145"/>
      <c r="U15" s="345"/>
      <c r="V15" s="127"/>
      <c r="W15" s="158"/>
      <c r="X15" s="128">
        <f t="shared" si="1"/>
        <v>0</v>
      </c>
      <c r="Y15" s="128">
        <f t="shared" si="2"/>
        <v>0</v>
      </c>
      <c r="Z15" s="128">
        <f t="shared" si="3"/>
        <v>0</v>
      </c>
      <c r="AA15" s="183"/>
    </row>
    <row r="16" customHeight="1" spans="1:27">
      <c r="A16" s="28"/>
      <c r="B16" s="29"/>
      <c r="C16" s="29"/>
      <c r="D16" s="29"/>
      <c r="E16" s="28"/>
      <c r="F16" s="30"/>
      <c r="G16" s="30"/>
      <c r="H16" s="50"/>
      <c r="I16" s="50"/>
      <c r="J16" s="50"/>
      <c r="K16" s="330"/>
      <c r="L16" s="330"/>
      <c r="M16" s="330"/>
      <c r="N16" s="330"/>
      <c r="O16" s="330"/>
      <c r="P16" s="128">
        <f t="shared" si="0"/>
        <v>0</v>
      </c>
      <c r="Q16" s="129"/>
      <c r="R16" s="129"/>
      <c r="S16" s="127"/>
      <c r="T16" s="145"/>
      <c r="U16" s="345"/>
      <c r="V16" s="127"/>
      <c r="W16" s="158"/>
      <c r="X16" s="128">
        <f t="shared" si="1"/>
        <v>0</v>
      </c>
      <c r="Y16" s="128">
        <f t="shared" si="2"/>
        <v>0</v>
      </c>
      <c r="Z16" s="128">
        <f t="shared" si="3"/>
        <v>0</v>
      </c>
      <c r="AA16" s="183"/>
    </row>
    <row r="17" customHeight="1" spans="1:27">
      <c r="A17" s="28"/>
      <c r="B17" s="29"/>
      <c r="C17" s="29"/>
      <c r="D17" s="29"/>
      <c r="E17" s="28"/>
      <c r="F17" s="30"/>
      <c r="G17" s="30"/>
      <c r="H17" s="50"/>
      <c r="I17" s="50"/>
      <c r="J17" s="50"/>
      <c r="K17" s="330"/>
      <c r="L17" s="330"/>
      <c r="M17" s="330"/>
      <c r="N17" s="330"/>
      <c r="O17" s="330"/>
      <c r="P17" s="128">
        <f t="shared" si="0"/>
        <v>0</v>
      </c>
      <c r="Q17" s="129"/>
      <c r="R17" s="129"/>
      <c r="S17" s="127"/>
      <c r="T17" s="145"/>
      <c r="U17" s="345"/>
      <c r="V17" s="127"/>
      <c r="W17" s="158"/>
      <c r="X17" s="128">
        <f t="shared" si="1"/>
        <v>0</v>
      </c>
      <c r="Y17" s="128">
        <f t="shared" si="2"/>
        <v>0</v>
      </c>
      <c r="Z17" s="128">
        <f t="shared" si="3"/>
        <v>0</v>
      </c>
      <c r="AA17" s="183"/>
    </row>
    <row r="18" customHeight="1" spans="1:27">
      <c r="A18" s="28"/>
      <c r="B18" s="29"/>
      <c r="C18" s="29"/>
      <c r="D18" s="29"/>
      <c r="E18" s="28"/>
      <c r="F18" s="30"/>
      <c r="G18" s="30"/>
      <c r="H18" s="50"/>
      <c r="I18" s="50"/>
      <c r="J18" s="50"/>
      <c r="K18" s="330"/>
      <c r="L18" s="330"/>
      <c r="M18" s="330"/>
      <c r="N18" s="330"/>
      <c r="O18" s="330"/>
      <c r="P18" s="128">
        <f t="shared" si="0"/>
        <v>0</v>
      </c>
      <c r="Q18" s="129"/>
      <c r="R18" s="129"/>
      <c r="S18" s="127"/>
      <c r="T18" s="145"/>
      <c r="U18" s="345"/>
      <c r="V18" s="127"/>
      <c r="W18" s="158"/>
      <c r="X18" s="128">
        <f t="shared" si="1"/>
        <v>0</v>
      </c>
      <c r="Y18" s="128">
        <f t="shared" si="2"/>
        <v>0</v>
      </c>
      <c r="Z18" s="128">
        <f t="shared" si="3"/>
        <v>0</v>
      </c>
      <c r="AA18" s="183"/>
    </row>
    <row r="19" customHeight="1" spans="1:27">
      <c r="A19" s="28"/>
      <c r="B19" s="29"/>
      <c r="C19" s="29"/>
      <c r="D19" s="29"/>
      <c r="E19" s="28"/>
      <c r="F19" s="30"/>
      <c r="G19" s="30"/>
      <c r="H19" s="50"/>
      <c r="I19" s="50"/>
      <c r="J19" s="50"/>
      <c r="K19" s="330"/>
      <c r="L19" s="330"/>
      <c r="M19" s="330"/>
      <c r="N19" s="330"/>
      <c r="O19" s="330"/>
      <c r="P19" s="128">
        <f t="shared" si="0"/>
        <v>0</v>
      </c>
      <c r="Q19" s="129"/>
      <c r="R19" s="129"/>
      <c r="S19" s="127"/>
      <c r="T19" s="145"/>
      <c r="U19" s="345"/>
      <c r="V19" s="127"/>
      <c r="W19" s="158"/>
      <c r="X19" s="128">
        <f t="shared" si="1"/>
        <v>0</v>
      </c>
      <c r="Y19" s="128">
        <f t="shared" si="2"/>
        <v>0</v>
      </c>
      <c r="Z19" s="128">
        <f t="shared" si="3"/>
        <v>0</v>
      </c>
      <c r="AA19" s="183"/>
    </row>
    <row r="20" customHeight="1" spans="1:27">
      <c r="A20" s="28"/>
      <c r="B20" s="29"/>
      <c r="C20" s="29"/>
      <c r="D20" s="29"/>
      <c r="E20" s="28"/>
      <c r="F20" s="30"/>
      <c r="G20" s="30"/>
      <c r="H20" s="50"/>
      <c r="I20" s="50"/>
      <c r="J20" s="50"/>
      <c r="K20" s="330"/>
      <c r="L20" s="330"/>
      <c r="M20" s="330"/>
      <c r="N20" s="330"/>
      <c r="O20" s="330"/>
      <c r="P20" s="128">
        <f t="shared" si="0"/>
        <v>0</v>
      </c>
      <c r="Q20" s="129"/>
      <c r="R20" s="129"/>
      <c r="S20" s="127"/>
      <c r="T20" s="145"/>
      <c r="U20" s="345"/>
      <c r="V20" s="127"/>
      <c r="W20" s="158"/>
      <c r="X20" s="128">
        <f t="shared" si="1"/>
        <v>0</v>
      </c>
      <c r="Y20" s="128">
        <f t="shared" si="2"/>
        <v>0</v>
      </c>
      <c r="Z20" s="128">
        <f t="shared" si="3"/>
        <v>0</v>
      </c>
      <c r="AA20" s="183"/>
    </row>
    <row r="21" customHeight="1" spans="1:27">
      <c r="A21" s="28"/>
      <c r="B21" s="29"/>
      <c r="C21" s="29"/>
      <c r="D21" s="29"/>
      <c r="E21" s="28"/>
      <c r="F21" s="30"/>
      <c r="G21" s="30"/>
      <c r="H21" s="50"/>
      <c r="I21" s="50"/>
      <c r="J21" s="50"/>
      <c r="K21" s="330"/>
      <c r="L21" s="330"/>
      <c r="M21" s="330"/>
      <c r="N21" s="330"/>
      <c r="O21" s="330"/>
      <c r="P21" s="128">
        <f t="shared" si="0"/>
        <v>0</v>
      </c>
      <c r="Q21" s="129"/>
      <c r="R21" s="129"/>
      <c r="S21" s="127"/>
      <c r="T21" s="145"/>
      <c r="U21" s="345"/>
      <c r="V21" s="127"/>
      <c r="W21" s="158"/>
      <c r="X21" s="128">
        <f t="shared" si="1"/>
        <v>0</v>
      </c>
      <c r="Y21" s="128">
        <f t="shared" si="2"/>
        <v>0</v>
      </c>
      <c r="Z21" s="128">
        <f t="shared" si="3"/>
        <v>0</v>
      </c>
      <c r="AA21" s="183"/>
    </row>
    <row r="22" customHeight="1" spans="1:27">
      <c r="A22" s="28"/>
      <c r="B22" s="29"/>
      <c r="C22" s="29"/>
      <c r="D22" s="29"/>
      <c r="E22" s="28"/>
      <c r="F22" s="30"/>
      <c r="G22" s="30"/>
      <c r="H22" s="50"/>
      <c r="I22" s="50"/>
      <c r="J22" s="50"/>
      <c r="K22" s="330"/>
      <c r="L22" s="330"/>
      <c r="M22" s="330"/>
      <c r="N22" s="330"/>
      <c r="O22" s="330"/>
      <c r="P22" s="128">
        <f t="shared" si="0"/>
        <v>0</v>
      </c>
      <c r="Q22" s="129"/>
      <c r="R22" s="129"/>
      <c r="S22" s="127"/>
      <c r="T22" s="145"/>
      <c r="U22" s="345"/>
      <c r="V22" s="127"/>
      <c r="W22" s="158"/>
      <c r="X22" s="128">
        <f t="shared" si="1"/>
        <v>0</v>
      </c>
      <c r="Y22" s="128">
        <f t="shared" si="2"/>
        <v>0</v>
      </c>
      <c r="Z22" s="128">
        <f t="shared" si="3"/>
        <v>0</v>
      </c>
      <c r="AA22" s="183"/>
    </row>
    <row r="23" customHeight="1" spans="1:27">
      <c r="A23" s="28"/>
      <c r="B23" s="29"/>
      <c r="C23" s="29"/>
      <c r="D23" s="29"/>
      <c r="E23" s="28"/>
      <c r="F23" s="30"/>
      <c r="G23" s="30"/>
      <c r="H23" s="50"/>
      <c r="I23" s="50"/>
      <c r="J23" s="50"/>
      <c r="K23" s="330"/>
      <c r="L23" s="330"/>
      <c r="M23" s="330"/>
      <c r="N23" s="330"/>
      <c r="O23" s="330"/>
      <c r="P23" s="128">
        <f t="shared" si="0"/>
        <v>0</v>
      </c>
      <c r="Q23" s="129"/>
      <c r="R23" s="129"/>
      <c r="S23" s="127"/>
      <c r="T23" s="145"/>
      <c r="U23" s="345"/>
      <c r="V23" s="127"/>
      <c r="W23" s="158"/>
      <c r="X23" s="128">
        <f t="shared" si="1"/>
        <v>0</v>
      </c>
      <c r="Y23" s="128">
        <f t="shared" si="2"/>
        <v>0</v>
      </c>
      <c r="Z23" s="128">
        <f t="shared" si="3"/>
        <v>0</v>
      </c>
      <c r="AA23" s="183"/>
    </row>
    <row r="24" customHeight="1" spans="1:27">
      <c r="A24" s="28"/>
      <c r="B24" s="29"/>
      <c r="C24" s="29"/>
      <c r="D24" s="29"/>
      <c r="E24" s="28"/>
      <c r="F24" s="30"/>
      <c r="G24" s="30"/>
      <c r="H24" s="50"/>
      <c r="I24" s="50"/>
      <c r="J24" s="50"/>
      <c r="K24" s="330"/>
      <c r="L24" s="330"/>
      <c r="M24" s="330"/>
      <c r="N24" s="330"/>
      <c r="O24" s="330"/>
      <c r="P24" s="128">
        <f t="shared" si="0"/>
        <v>0</v>
      </c>
      <c r="Q24" s="129"/>
      <c r="R24" s="129"/>
      <c r="S24" s="127"/>
      <c r="T24" s="145"/>
      <c r="U24" s="345"/>
      <c r="V24" s="127"/>
      <c r="W24" s="158"/>
      <c r="X24" s="128">
        <f t="shared" si="1"/>
        <v>0</v>
      </c>
      <c r="Y24" s="128">
        <f t="shared" si="2"/>
        <v>0</v>
      </c>
      <c r="Z24" s="128">
        <f t="shared" si="3"/>
        <v>0</v>
      </c>
      <c r="AA24" s="183"/>
    </row>
    <row r="25" customHeight="1" spans="1:27">
      <c r="A25" s="28"/>
      <c r="B25" s="29"/>
      <c r="C25" s="29"/>
      <c r="D25" s="29"/>
      <c r="E25" s="28"/>
      <c r="F25" s="30"/>
      <c r="G25" s="30"/>
      <c r="H25" s="50"/>
      <c r="I25" s="50"/>
      <c r="J25" s="50"/>
      <c r="K25" s="330"/>
      <c r="L25" s="330"/>
      <c r="M25" s="330"/>
      <c r="N25" s="330"/>
      <c r="O25" s="330"/>
      <c r="P25" s="128">
        <f t="shared" si="0"/>
        <v>0</v>
      </c>
      <c r="Q25" s="129"/>
      <c r="R25" s="129"/>
      <c r="S25" s="127"/>
      <c r="T25" s="145"/>
      <c r="U25" s="345"/>
      <c r="V25" s="127"/>
      <c r="W25" s="158"/>
      <c r="X25" s="128">
        <f t="shared" si="1"/>
        <v>0</v>
      </c>
      <c r="Y25" s="128">
        <f t="shared" si="2"/>
        <v>0</v>
      </c>
      <c r="Z25" s="128">
        <f t="shared" si="3"/>
        <v>0</v>
      </c>
      <c r="AA25" s="183"/>
    </row>
    <row r="26" customHeight="1" spans="1:27">
      <c r="A26" s="28"/>
      <c r="B26" s="29"/>
      <c r="C26" s="29"/>
      <c r="D26" s="29"/>
      <c r="E26" s="28"/>
      <c r="F26" s="30"/>
      <c r="G26" s="30"/>
      <c r="H26" s="50"/>
      <c r="I26" s="50"/>
      <c r="J26" s="50"/>
      <c r="K26" s="330"/>
      <c r="L26" s="330"/>
      <c r="M26" s="330"/>
      <c r="N26" s="330"/>
      <c r="O26" s="330"/>
      <c r="P26" s="128">
        <f t="shared" si="0"/>
        <v>0</v>
      </c>
      <c r="Q26" s="129"/>
      <c r="R26" s="129"/>
      <c r="S26" s="127"/>
      <c r="T26" s="145"/>
      <c r="U26" s="345"/>
      <c r="V26" s="127"/>
      <c r="W26" s="158"/>
      <c r="X26" s="128">
        <f t="shared" si="1"/>
        <v>0</v>
      </c>
      <c r="Y26" s="128">
        <f t="shared" si="2"/>
        <v>0</v>
      </c>
      <c r="Z26" s="128">
        <f t="shared" si="3"/>
        <v>0</v>
      </c>
      <c r="AA26" s="183"/>
    </row>
    <row r="27" customHeight="1" spans="1:27">
      <c r="A27" s="28"/>
      <c r="B27" s="29"/>
      <c r="C27" s="29"/>
      <c r="D27" s="29"/>
      <c r="E27" s="28"/>
      <c r="F27" s="30"/>
      <c r="G27" s="30"/>
      <c r="H27" s="50"/>
      <c r="I27" s="50"/>
      <c r="J27" s="50"/>
      <c r="K27" s="330"/>
      <c r="L27" s="330"/>
      <c r="M27" s="330"/>
      <c r="N27" s="330"/>
      <c r="O27" s="330"/>
      <c r="P27" s="128">
        <f t="shared" si="0"/>
        <v>0</v>
      </c>
      <c r="Q27" s="129"/>
      <c r="R27" s="129"/>
      <c r="S27" s="127"/>
      <c r="T27" s="145"/>
      <c r="U27" s="345"/>
      <c r="V27" s="127"/>
      <c r="W27" s="158"/>
      <c r="X27" s="128">
        <f t="shared" si="1"/>
        <v>0</v>
      </c>
      <c r="Y27" s="128">
        <f t="shared" si="2"/>
        <v>0</v>
      </c>
      <c r="Z27" s="128">
        <f t="shared" si="3"/>
        <v>0</v>
      </c>
      <c r="AA27" s="183"/>
    </row>
    <row r="28" customHeight="1" spans="1:27">
      <c r="A28" s="28"/>
      <c r="B28" s="29"/>
      <c r="C28" s="29"/>
      <c r="D28" s="29"/>
      <c r="E28" s="28"/>
      <c r="F28" s="30"/>
      <c r="G28" s="30"/>
      <c r="H28" s="50"/>
      <c r="I28" s="50"/>
      <c r="J28" s="50"/>
      <c r="K28" s="330"/>
      <c r="L28" s="330"/>
      <c r="M28" s="330"/>
      <c r="N28" s="330"/>
      <c r="O28" s="330"/>
      <c r="P28" s="128">
        <f t="shared" si="0"/>
        <v>0</v>
      </c>
      <c r="Q28" s="129"/>
      <c r="R28" s="129"/>
      <c r="S28" s="127"/>
      <c r="T28" s="145"/>
      <c r="U28" s="345"/>
      <c r="V28" s="127"/>
      <c r="W28" s="158"/>
      <c r="X28" s="128">
        <f t="shared" si="1"/>
        <v>0</v>
      </c>
      <c r="Y28" s="128">
        <f t="shared" si="2"/>
        <v>0</v>
      </c>
      <c r="Z28" s="128">
        <f t="shared" si="3"/>
        <v>0</v>
      </c>
      <c r="AA28" s="183"/>
    </row>
    <row r="29" customHeight="1" spans="1:27">
      <c r="A29" s="28"/>
      <c r="B29" s="29"/>
      <c r="C29" s="29"/>
      <c r="D29" s="29"/>
      <c r="E29" s="28"/>
      <c r="F29" s="30"/>
      <c r="G29" s="30"/>
      <c r="H29" s="50"/>
      <c r="I29" s="50"/>
      <c r="J29" s="50"/>
      <c r="K29" s="330"/>
      <c r="L29" s="330"/>
      <c r="M29" s="330"/>
      <c r="N29" s="330"/>
      <c r="O29" s="330"/>
      <c r="P29" s="128">
        <f t="shared" si="0"/>
        <v>0</v>
      </c>
      <c r="Q29" s="129"/>
      <c r="R29" s="129"/>
      <c r="S29" s="127"/>
      <c r="T29" s="145"/>
      <c r="U29" s="345"/>
      <c r="V29" s="127"/>
      <c r="W29" s="158"/>
      <c r="X29" s="128">
        <f t="shared" si="1"/>
        <v>0</v>
      </c>
      <c r="Y29" s="128">
        <f t="shared" si="2"/>
        <v>0</v>
      </c>
      <c r="Z29" s="128">
        <f t="shared" si="3"/>
        <v>0</v>
      </c>
      <c r="AA29" s="183"/>
    </row>
    <row r="30" customHeight="1" spans="1:27">
      <c r="A30" s="28"/>
      <c r="B30" s="29"/>
      <c r="C30" s="29"/>
      <c r="D30" s="29"/>
      <c r="E30" s="28"/>
      <c r="F30" s="30"/>
      <c r="G30" s="30"/>
      <c r="H30" s="50"/>
      <c r="I30" s="50"/>
      <c r="J30" s="50"/>
      <c r="K30" s="330"/>
      <c r="L30" s="330"/>
      <c r="M30" s="330"/>
      <c r="N30" s="330"/>
      <c r="O30" s="330"/>
      <c r="P30" s="128">
        <f t="shared" si="0"/>
        <v>0</v>
      </c>
      <c r="Q30" s="129"/>
      <c r="R30" s="129"/>
      <c r="S30" s="127"/>
      <c r="T30" s="145"/>
      <c r="U30" s="345"/>
      <c r="V30" s="127"/>
      <c r="W30" s="158"/>
      <c r="X30" s="128">
        <f t="shared" si="1"/>
        <v>0</v>
      </c>
      <c r="Y30" s="128">
        <f t="shared" si="2"/>
        <v>0</v>
      </c>
      <c r="Z30" s="128">
        <f t="shared" si="3"/>
        <v>0</v>
      </c>
      <c r="AA30" s="183"/>
    </row>
    <row r="31" customHeight="1" spans="1:27">
      <c r="A31" s="28"/>
      <c r="B31" s="29"/>
      <c r="C31" s="29"/>
      <c r="D31" s="29"/>
      <c r="E31" s="28"/>
      <c r="F31" s="30"/>
      <c r="G31" s="30"/>
      <c r="H31" s="50"/>
      <c r="I31" s="50"/>
      <c r="J31" s="50"/>
      <c r="K31" s="330"/>
      <c r="L31" s="330"/>
      <c r="M31" s="330"/>
      <c r="N31" s="330"/>
      <c r="O31" s="330"/>
      <c r="P31" s="128">
        <f t="shared" si="0"/>
        <v>0</v>
      </c>
      <c r="Q31" s="129"/>
      <c r="R31" s="129"/>
      <c r="S31" s="127"/>
      <c r="T31" s="145"/>
      <c r="U31" s="345"/>
      <c r="V31" s="127"/>
      <c r="W31" s="158"/>
      <c r="X31" s="128">
        <f t="shared" si="1"/>
        <v>0</v>
      </c>
      <c r="Y31" s="128">
        <f t="shared" si="2"/>
        <v>0</v>
      </c>
      <c r="Z31" s="128">
        <f t="shared" si="3"/>
        <v>0</v>
      </c>
      <c r="AA31" s="183"/>
    </row>
    <row r="32" customHeight="1" spans="1:27">
      <c r="A32" s="28"/>
      <c r="B32" s="33" t="s">
        <v>497</v>
      </c>
      <c r="C32" s="29"/>
      <c r="D32" s="29"/>
      <c r="E32" s="28"/>
      <c r="F32" s="30"/>
      <c r="G32" s="30"/>
      <c r="H32" s="50"/>
      <c r="I32" s="50"/>
      <c r="J32" s="50"/>
      <c r="K32" s="330"/>
      <c r="L32" s="330"/>
      <c r="M32" s="330"/>
      <c r="N32" s="330"/>
      <c r="O32" s="330"/>
      <c r="P32" s="128">
        <f t="shared" si="0"/>
        <v>0</v>
      </c>
      <c r="Q32" s="129"/>
      <c r="R32" s="129"/>
      <c r="S32" s="127"/>
      <c r="T32" s="145"/>
      <c r="U32" s="345"/>
      <c r="V32" s="127"/>
      <c r="W32" s="158"/>
      <c r="X32" s="128">
        <f t="shared" si="1"/>
        <v>0</v>
      </c>
      <c r="Y32" s="128">
        <f t="shared" si="2"/>
        <v>0</v>
      </c>
      <c r="Z32" s="128">
        <f t="shared" si="3"/>
        <v>0</v>
      </c>
      <c r="AA32" s="183"/>
    </row>
    <row r="33" customHeight="1" spans="1:27">
      <c r="A33" s="34" t="s">
        <v>560</v>
      </c>
      <c r="B33" s="349"/>
      <c r="C33" s="148"/>
      <c r="D33" s="148"/>
      <c r="E33" s="24"/>
      <c r="F33" s="35"/>
      <c r="G33" s="35"/>
      <c r="H33" s="314"/>
      <c r="I33" s="314"/>
      <c r="J33" s="314"/>
      <c r="K33" s="331"/>
      <c r="L33" s="331"/>
      <c r="M33" s="331"/>
      <c r="N33" s="331"/>
      <c r="O33" s="331"/>
      <c r="P33" s="128" t="s">
        <v>477</v>
      </c>
      <c r="Q33" s="129">
        <f>SUM(Q8:Q32)</f>
        <v>0</v>
      </c>
      <c r="R33" s="129">
        <f>SUM(R8:R32)</f>
        <v>0</v>
      </c>
      <c r="S33" s="129">
        <f>SUM(S8:S32)</f>
        <v>0</v>
      </c>
      <c r="T33" s="129">
        <f>SUM(T8:T32)</f>
        <v>0</v>
      </c>
      <c r="U33" s="346"/>
      <c r="V33" s="129">
        <f>SUM(V8:V32)</f>
        <v>0</v>
      </c>
      <c r="W33" s="129"/>
      <c r="X33" s="129">
        <f>SUM(X8:X32)</f>
        <v>0</v>
      </c>
      <c r="Y33" s="128">
        <f t="shared" si="2"/>
        <v>0</v>
      </c>
      <c r="Z33" s="128"/>
      <c r="AA33" s="323"/>
    </row>
    <row r="34" customHeight="1" spans="1:27">
      <c r="A34" s="34" t="s">
        <v>10149</v>
      </c>
      <c r="B34" s="124"/>
      <c r="C34" s="26"/>
      <c r="D34" s="93"/>
      <c r="E34" s="28"/>
      <c r="F34" s="30"/>
      <c r="G34" s="30"/>
      <c r="H34" s="50"/>
      <c r="I34" s="50"/>
      <c r="J34" s="50"/>
      <c r="K34" s="330"/>
      <c r="L34" s="330"/>
      <c r="M34" s="330"/>
      <c r="N34" s="330"/>
      <c r="O34" s="330"/>
      <c r="P34" s="145"/>
      <c r="Q34" s="127"/>
      <c r="R34" s="127"/>
      <c r="S34" s="127"/>
      <c r="T34" s="145"/>
      <c r="U34" s="345"/>
      <c r="V34" s="127"/>
      <c r="W34" s="158"/>
      <c r="X34" s="145"/>
      <c r="Y34" s="128"/>
      <c r="Z34" s="145"/>
      <c r="AA34" s="183"/>
    </row>
    <row r="35" customHeight="1" spans="1:27">
      <c r="A35" s="34" t="s">
        <v>521</v>
      </c>
      <c r="B35" s="124"/>
      <c r="C35" s="26"/>
      <c r="D35" s="26"/>
      <c r="E35" s="24"/>
      <c r="F35" s="35"/>
      <c r="G35" s="35"/>
      <c r="H35" s="37"/>
      <c r="I35" s="37"/>
      <c r="J35" s="37"/>
      <c r="K35" s="76"/>
      <c r="L35" s="76"/>
      <c r="M35" s="76"/>
      <c r="N35" s="76"/>
      <c r="O35" s="76"/>
      <c r="P35" s="128"/>
      <c r="Q35" s="129">
        <f>Q33-Q34</f>
        <v>0</v>
      </c>
      <c r="R35" s="129">
        <f>R33-R34</f>
        <v>0</v>
      </c>
      <c r="S35" s="129">
        <f>S33-S34</f>
        <v>0</v>
      </c>
      <c r="T35" s="129">
        <f>T33-T34</f>
        <v>0</v>
      </c>
      <c r="U35" s="346"/>
      <c r="V35" s="129">
        <f>V33-V34</f>
        <v>0</v>
      </c>
      <c r="W35" s="129">
        <f>W33-W34</f>
        <v>0</v>
      </c>
      <c r="X35" s="129">
        <f>X33-X34</f>
        <v>0</v>
      </c>
      <c r="Y35" s="128">
        <f t="shared" si="2"/>
        <v>0</v>
      </c>
      <c r="Z35" s="128"/>
      <c r="AA35" s="323"/>
    </row>
    <row r="36" customHeight="1" spans="1:27">
      <c r="A36" s="38" t="str">
        <f>申报表封面!C18</f>
        <v>被评估单位填表人：郭艳</v>
      </c>
      <c r="B36" s="38"/>
      <c r="C36" s="38"/>
      <c r="D36" s="38"/>
      <c r="E36" s="85"/>
      <c r="F36" s="85"/>
      <c r="G36" s="85"/>
      <c r="H36" s="85"/>
      <c r="I36" s="85"/>
      <c r="J36" s="85"/>
      <c r="K36" s="355"/>
      <c r="L36" s="355"/>
      <c r="M36" s="355"/>
      <c r="N36" s="355"/>
      <c r="O36" s="355"/>
      <c r="P36" s="355"/>
      <c r="Q36" s="355"/>
      <c r="R36" s="355"/>
      <c r="S36" s="146" t="str">
        <f>CONCATENATE(索引!$D$6,"：",索引!$D43,"    ",索引!$E43)</f>
        <v>评估人员：    </v>
      </c>
      <c r="T36" s="77"/>
      <c r="U36" s="77"/>
      <c r="V36" s="77"/>
      <c r="W36" s="77"/>
      <c r="X36" s="355"/>
      <c r="Y36" s="355"/>
      <c r="Z36" s="355"/>
      <c r="AA36" s="355"/>
    </row>
    <row r="37" customHeight="1" spans="1:27">
      <c r="A37" s="84" t="str">
        <f>申报表封面!C20</f>
        <v>填表日期：2022年9月6日</v>
      </c>
      <c r="B37" s="84"/>
      <c r="C37" s="84"/>
      <c r="D37" s="84"/>
      <c r="E37" s="84"/>
      <c r="F37" s="84"/>
      <c r="G37" s="84"/>
      <c r="H37" s="84"/>
      <c r="I37" s="84"/>
      <c r="J37" s="84"/>
      <c r="K37" s="122"/>
      <c r="L37" s="122"/>
      <c r="M37" s="122"/>
      <c r="N37" s="122"/>
      <c r="O37" s="122"/>
      <c r="P37" s="122"/>
      <c r="Q37" s="122"/>
      <c r="R37" s="122"/>
      <c r="S37" s="122"/>
      <c r="T37" s="122"/>
      <c r="U37" s="122"/>
      <c r="V37" s="122"/>
      <c r="W37" s="122"/>
      <c r="X37" s="122"/>
      <c r="Y37" s="122"/>
      <c r="Z37" s="122"/>
      <c r="AA37" s="122"/>
    </row>
    <row r="38" customHeight="1" spans="1:27">
      <c r="A38" s="360" t="s">
        <v>499</v>
      </c>
      <c r="B38" s="84"/>
      <c r="C38" s="84"/>
      <c r="D38" s="84"/>
      <c r="E38" s="84"/>
      <c r="F38" s="84"/>
      <c r="G38" s="84"/>
      <c r="H38" s="84"/>
      <c r="I38" s="84"/>
      <c r="J38" s="84"/>
      <c r="K38" s="122"/>
      <c r="L38" s="122"/>
      <c r="M38" s="122"/>
      <c r="N38" s="122"/>
      <c r="O38" s="122"/>
      <c r="P38" s="122"/>
      <c r="Q38" s="122"/>
      <c r="R38" s="122"/>
      <c r="S38" s="122"/>
      <c r="T38" s="122"/>
      <c r="U38" s="122"/>
      <c r="V38" s="122"/>
      <c r="W38" s="122"/>
      <c r="X38" s="122"/>
      <c r="Y38" s="122"/>
      <c r="Z38" s="122"/>
      <c r="AA38" s="122"/>
    </row>
    <row r="39" customHeight="1" spans="1:27">
      <c r="A39" s="69" t="s">
        <v>10150</v>
      </c>
      <c r="B39" s="22"/>
      <c r="C39" s="22"/>
      <c r="D39" s="22"/>
      <c r="E39" s="22"/>
      <c r="F39" s="22"/>
      <c r="G39" s="22"/>
      <c r="H39" s="22"/>
      <c r="I39" s="22"/>
      <c r="J39" s="22"/>
      <c r="K39" s="79"/>
      <c r="L39" s="79"/>
      <c r="M39" s="79"/>
      <c r="N39" s="79"/>
      <c r="O39" s="79"/>
      <c r="P39" s="79"/>
      <c r="Q39" s="79"/>
      <c r="R39" s="79"/>
      <c r="S39" s="79"/>
      <c r="T39" s="79"/>
      <c r="U39" s="79"/>
      <c r="V39" s="79"/>
      <c r="W39" s="79"/>
      <c r="X39" s="79"/>
      <c r="Y39" s="79"/>
      <c r="Z39" s="79"/>
      <c r="AA39" s="79"/>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7">
    <mergeCell ref="Y3:AA3"/>
    <mergeCell ref="Q6:R6"/>
    <mergeCell ref="S6:T6"/>
    <mergeCell ref="V6:X6"/>
    <mergeCell ref="A33:C33"/>
    <mergeCell ref="A34:C34"/>
    <mergeCell ref="A35:C3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U6:U7"/>
    <mergeCell ref="Y6:Y7"/>
    <mergeCell ref="Z6:Z7"/>
    <mergeCell ref="AA6:AA7"/>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Y1995"/>
  <sheetViews>
    <sheetView workbookViewId="0">
      <selection activeCell="I12" sqref="I12"/>
    </sheetView>
  </sheetViews>
  <sheetFormatPr defaultColWidth="9" defaultRowHeight="12.75"/>
  <cols>
    <col min="1" max="1" width="5" style="13" customWidth="1"/>
    <col min="2" max="2" width="10.125" style="13" customWidth="1"/>
    <col min="3" max="3" width="12.125" style="13" customWidth="1"/>
    <col min="4" max="4" width="16.625" style="13" customWidth="1"/>
    <col min="5" max="6" width="5.375" style="13" customWidth="1"/>
    <col min="7" max="7" width="4.5" style="13" customWidth="1"/>
    <col min="8" max="8" width="6.875" style="13" customWidth="1"/>
    <col min="9" max="15" width="6.875" style="13" customWidth="1" outlineLevel="1"/>
    <col min="16" max="16" width="7.125" style="13" customWidth="1"/>
    <col min="17" max="17" width="17" style="13" customWidth="1"/>
    <col min="18" max="18" width="12.625" style="13" customWidth="1" outlineLevel="1"/>
    <col min="19" max="19" width="8.5" style="13" customWidth="1"/>
    <col min="20" max="20" width="11.125" style="13" customWidth="1" outlineLevel="1"/>
    <col min="21" max="21" width="8.5" style="13" customWidth="1"/>
    <col min="22" max="22" width="6.125" style="13" customWidth="1"/>
    <col min="23" max="23" width="7.125" style="13" customWidth="1"/>
    <col min="24" max="24" width="7.5" style="13" customWidth="1"/>
    <col min="25" max="25" width="11.625" style="13" customWidth="1"/>
    <col min="26" max="16384" width="9" style="13"/>
  </cols>
  <sheetData>
    <row r="1" s="11" customFormat="1" ht="25.5" customHeight="1" spans="1:24">
      <c r="A1" s="14" t="s">
        <v>10126</v>
      </c>
      <c r="B1" s="15"/>
      <c r="C1" s="15"/>
      <c r="D1" s="15"/>
      <c r="E1" s="15"/>
      <c r="F1" s="15"/>
      <c r="G1" s="15"/>
      <c r="H1" s="15"/>
      <c r="I1" s="15"/>
      <c r="J1" s="15"/>
      <c r="K1" s="15"/>
      <c r="L1" s="15"/>
      <c r="M1" s="15"/>
      <c r="N1" s="15"/>
      <c r="O1" s="15"/>
      <c r="P1" s="15"/>
      <c r="Q1" s="15"/>
      <c r="R1" s="15"/>
      <c r="S1" s="15"/>
      <c r="T1" s="15"/>
      <c r="U1" s="15"/>
      <c r="V1" s="15"/>
      <c r="W1" s="15"/>
      <c r="X1" s="15"/>
    </row>
    <row r="2" s="11" customFormat="1" ht="15.75" customHeight="1" spans="1:24">
      <c r="A2" s="342" t="s">
        <v>10151</v>
      </c>
      <c r="B2" s="342"/>
      <c r="C2" s="342"/>
      <c r="D2" s="342"/>
      <c r="E2" s="342"/>
      <c r="F2" s="342"/>
      <c r="G2" s="342"/>
      <c r="H2" s="342"/>
      <c r="I2" s="342"/>
      <c r="J2" s="342"/>
      <c r="K2" s="352"/>
      <c r="L2" s="352"/>
      <c r="M2" s="352"/>
      <c r="N2" s="352"/>
      <c r="O2" s="352"/>
      <c r="P2" s="352"/>
      <c r="Q2" s="352"/>
      <c r="R2" s="352"/>
      <c r="S2" s="352"/>
      <c r="T2" s="352"/>
      <c r="U2" s="352"/>
      <c r="V2" s="352"/>
      <c r="W2" s="352"/>
      <c r="X2" s="352"/>
    </row>
    <row r="3" ht="15.75" customHeight="1" spans="1:24">
      <c r="A3" s="22"/>
      <c r="B3" s="16"/>
      <c r="C3" s="16"/>
      <c r="D3" s="16"/>
      <c r="E3" s="16"/>
      <c r="F3" s="16"/>
      <c r="G3" s="16"/>
      <c r="H3" s="16"/>
      <c r="I3" s="16"/>
      <c r="J3" s="16"/>
      <c r="K3" s="133"/>
      <c r="L3" s="133"/>
      <c r="M3" s="133"/>
      <c r="N3" s="133"/>
      <c r="O3" s="133"/>
      <c r="P3" s="133"/>
      <c r="Q3" s="133"/>
      <c r="R3" s="133"/>
      <c r="S3" s="133"/>
      <c r="T3" s="133"/>
      <c r="U3" s="133"/>
      <c r="V3" s="133"/>
      <c r="W3" s="133"/>
      <c r="X3" s="321" t="s">
        <v>10128</v>
      </c>
    </row>
    <row r="4" ht="15.75" customHeight="1" spans="1:24">
      <c r="A4" s="19" t="str">
        <f>申报表封面!A8</f>
        <v>评估基准日：2022年8月31日</v>
      </c>
      <c r="B4" s="19"/>
      <c r="C4" s="19"/>
      <c r="D4" s="19"/>
      <c r="E4" s="19"/>
      <c r="F4" s="19"/>
      <c r="G4" s="19"/>
      <c r="H4" s="19"/>
      <c r="I4" s="19"/>
      <c r="J4" s="19"/>
      <c r="K4" s="134"/>
      <c r="L4" s="134"/>
      <c r="M4" s="134"/>
      <c r="N4" s="134"/>
      <c r="O4" s="134"/>
      <c r="P4" s="134"/>
      <c r="Q4" s="134"/>
      <c r="R4" s="134"/>
      <c r="S4" s="134"/>
      <c r="T4" s="134"/>
      <c r="U4" s="134"/>
      <c r="V4" s="134"/>
      <c r="W4" s="134"/>
      <c r="X4" s="134"/>
    </row>
    <row r="5" ht="15.75" customHeight="1" spans="1:24">
      <c r="A5" s="21" t="str">
        <f>申报表封面!C14</f>
        <v>被评估单位：湖南森华木业有限公司</v>
      </c>
      <c r="B5" s="21"/>
      <c r="C5" s="21"/>
      <c r="D5" s="21"/>
      <c r="E5" s="21"/>
      <c r="F5" s="21"/>
      <c r="G5" s="21"/>
      <c r="H5" s="22"/>
      <c r="I5" s="22"/>
      <c r="J5" s="22"/>
      <c r="K5" s="79"/>
      <c r="L5" s="79"/>
      <c r="M5" s="79"/>
      <c r="N5" s="79"/>
      <c r="O5" s="79"/>
      <c r="P5" s="79"/>
      <c r="Q5" s="79"/>
      <c r="R5" s="79"/>
      <c r="S5" s="79"/>
      <c r="T5" s="79"/>
      <c r="U5" s="79"/>
      <c r="V5" s="79"/>
      <c r="W5" s="79"/>
      <c r="X5" s="72" t="s">
        <v>373</v>
      </c>
    </row>
    <row r="6" s="12" customFormat="1" ht="19.5" customHeight="1" spans="1:24">
      <c r="A6" s="168" t="s">
        <v>413</v>
      </c>
      <c r="B6" s="168" t="s">
        <v>10129</v>
      </c>
      <c r="C6" s="130" t="s">
        <v>10130</v>
      </c>
      <c r="D6" s="130" t="s">
        <v>10131</v>
      </c>
      <c r="E6" s="168" t="s">
        <v>10132</v>
      </c>
      <c r="F6" s="130" t="s">
        <v>10133</v>
      </c>
      <c r="G6" s="351" t="s">
        <v>631</v>
      </c>
      <c r="H6" s="351" t="s">
        <v>10152</v>
      </c>
      <c r="I6" s="351" t="s">
        <v>10135</v>
      </c>
      <c r="J6" s="351" t="s">
        <v>10136</v>
      </c>
      <c r="K6" s="353" t="s">
        <v>10137</v>
      </c>
      <c r="L6" s="353" t="s">
        <v>10138</v>
      </c>
      <c r="M6" s="353" t="s">
        <v>10139</v>
      </c>
      <c r="N6" s="353" t="s">
        <v>10140</v>
      </c>
      <c r="O6" s="353" t="s">
        <v>10141</v>
      </c>
      <c r="P6" s="135" t="s">
        <v>10153</v>
      </c>
      <c r="Q6" s="135" t="s">
        <v>10154</v>
      </c>
      <c r="R6" s="135" t="s">
        <v>10143</v>
      </c>
      <c r="S6" s="135" t="s">
        <v>574</v>
      </c>
      <c r="T6" s="356" t="s">
        <v>10144</v>
      </c>
      <c r="U6" s="185" t="s">
        <v>575</v>
      </c>
      <c r="V6" s="165" t="s">
        <v>576</v>
      </c>
      <c r="W6" s="135" t="s">
        <v>530</v>
      </c>
      <c r="X6" s="135" t="s">
        <v>506</v>
      </c>
    </row>
    <row r="7" s="12" customFormat="1" ht="19.5" customHeight="1" spans="1:25">
      <c r="A7" s="170"/>
      <c r="B7" s="170"/>
      <c r="C7" s="131"/>
      <c r="D7" s="131"/>
      <c r="E7" s="170"/>
      <c r="F7" s="131"/>
      <c r="G7" s="329"/>
      <c r="H7" s="329"/>
      <c r="I7" s="329"/>
      <c r="J7" s="329"/>
      <c r="K7" s="354"/>
      <c r="L7" s="354"/>
      <c r="M7" s="354"/>
      <c r="N7" s="354"/>
      <c r="O7" s="354"/>
      <c r="P7" s="138"/>
      <c r="Q7" s="182"/>
      <c r="R7" s="138"/>
      <c r="S7" s="138"/>
      <c r="T7" s="357"/>
      <c r="U7" s="186"/>
      <c r="V7" s="182"/>
      <c r="W7" s="138"/>
      <c r="X7" s="138"/>
      <c r="Y7" s="73" t="s">
        <v>559</v>
      </c>
    </row>
    <row r="8" ht="15.75" customHeight="1" spans="1:24">
      <c r="A8" s="28"/>
      <c r="B8" s="29"/>
      <c r="C8" s="29"/>
      <c r="D8" s="29"/>
      <c r="E8" s="28"/>
      <c r="F8" s="30"/>
      <c r="G8" s="30"/>
      <c r="H8" s="50"/>
      <c r="I8" s="50"/>
      <c r="J8" s="50"/>
      <c r="K8" s="330"/>
      <c r="L8" s="330"/>
      <c r="M8" s="330"/>
      <c r="N8" s="330"/>
      <c r="O8" s="330"/>
      <c r="P8" s="145" t="s">
        <v>477</v>
      </c>
      <c r="Q8" s="358"/>
      <c r="R8" s="358"/>
      <c r="S8" s="145"/>
      <c r="T8" s="345"/>
      <c r="U8" s="127"/>
      <c r="V8" s="128">
        <f>U8-S8</f>
        <v>0</v>
      </c>
      <c r="W8" s="128">
        <f>IF(S8=0,0,ROUND(V8/S8*100,2))</f>
        <v>0</v>
      </c>
      <c r="X8" s="183"/>
    </row>
    <row r="9" ht="15.75" customHeight="1" spans="1:24">
      <c r="A9" s="28"/>
      <c r="B9" s="29"/>
      <c r="C9" s="29"/>
      <c r="D9" s="29"/>
      <c r="E9" s="28"/>
      <c r="F9" s="30"/>
      <c r="G9" s="30"/>
      <c r="H9" s="50"/>
      <c r="I9" s="50"/>
      <c r="J9" s="50"/>
      <c r="K9" s="330"/>
      <c r="L9" s="330"/>
      <c r="M9" s="330"/>
      <c r="N9" s="330"/>
      <c r="O9" s="330"/>
      <c r="P9" s="145" t="s">
        <v>477</v>
      </c>
      <c r="Q9" s="358"/>
      <c r="R9" s="358"/>
      <c r="S9" s="145"/>
      <c r="T9" s="345"/>
      <c r="U9" s="127"/>
      <c r="V9" s="128">
        <f t="shared" ref="V9:V31" si="0">U9-S9</f>
        <v>0</v>
      </c>
      <c r="W9" s="128">
        <f t="shared" ref="W9:W31" si="1">IF(S9=0,0,ROUND(V9/S9*100,2))</f>
        <v>0</v>
      </c>
      <c r="X9" s="183"/>
    </row>
    <row r="10" ht="15.75" customHeight="1" spans="1:24">
      <c r="A10" s="28"/>
      <c r="B10" s="29"/>
      <c r="C10" s="29"/>
      <c r="D10" s="29"/>
      <c r="E10" s="28"/>
      <c r="F10" s="30"/>
      <c r="G10" s="30"/>
      <c r="H10" s="50"/>
      <c r="I10" s="50"/>
      <c r="J10" s="50"/>
      <c r="K10" s="330"/>
      <c r="L10" s="330"/>
      <c r="M10" s="330"/>
      <c r="N10" s="330"/>
      <c r="O10" s="330"/>
      <c r="P10" s="145" t="s">
        <v>477</v>
      </c>
      <c r="Q10" s="358"/>
      <c r="R10" s="358"/>
      <c r="S10" s="145"/>
      <c r="T10" s="345"/>
      <c r="U10" s="127"/>
      <c r="V10" s="128">
        <f t="shared" si="0"/>
        <v>0</v>
      </c>
      <c r="W10" s="128">
        <f t="shared" si="1"/>
        <v>0</v>
      </c>
      <c r="X10" s="183"/>
    </row>
    <row r="11" ht="15.75" customHeight="1" spans="1:24">
      <c r="A11" s="28"/>
      <c r="B11" s="29"/>
      <c r="C11" s="29"/>
      <c r="D11" s="29"/>
      <c r="E11" s="28"/>
      <c r="F11" s="30"/>
      <c r="G11" s="30"/>
      <c r="H11" s="50"/>
      <c r="I11" s="50"/>
      <c r="J11" s="50"/>
      <c r="K11" s="330"/>
      <c r="L11" s="330"/>
      <c r="M11" s="330"/>
      <c r="N11" s="330"/>
      <c r="O11" s="330"/>
      <c r="P11" s="145" t="s">
        <v>477</v>
      </c>
      <c r="Q11" s="358"/>
      <c r="R11" s="358"/>
      <c r="S11" s="145"/>
      <c r="T11" s="345"/>
      <c r="U11" s="127"/>
      <c r="V11" s="128">
        <f t="shared" si="0"/>
        <v>0</v>
      </c>
      <c r="W11" s="128">
        <f t="shared" si="1"/>
        <v>0</v>
      </c>
      <c r="X11" s="183"/>
    </row>
    <row r="12" ht="15.75" customHeight="1" spans="1:24">
      <c r="A12" s="28"/>
      <c r="B12" s="29"/>
      <c r="C12" s="29"/>
      <c r="D12" s="29"/>
      <c r="E12" s="28"/>
      <c r="F12" s="30"/>
      <c r="G12" s="30"/>
      <c r="H12" s="50"/>
      <c r="I12" s="50"/>
      <c r="J12" s="50"/>
      <c r="K12" s="330"/>
      <c r="L12" s="330"/>
      <c r="M12" s="330"/>
      <c r="N12" s="330"/>
      <c r="O12" s="330"/>
      <c r="P12" s="145" t="s">
        <v>477</v>
      </c>
      <c r="Q12" s="358"/>
      <c r="R12" s="358"/>
      <c r="S12" s="145"/>
      <c r="T12" s="345"/>
      <c r="U12" s="127"/>
      <c r="V12" s="128">
        <f t="shared" si="0"/>
        <v>0</v>
      </c>
      <c r="W12" s="128">
        <f t="shared" si="1"/>
        <v>0</v>
      </c>
      <c r="X12" s="183"/>
    </row>
    <row r="13" ht="15.75" customHeight="1" spans="1:24">
      <c r="A13" s="28"/>
      <c r="B13" s="29"/>
      <c r="C13" s="29"/>
      <c r="D13" s="29"/>
      <c r="E13" s="28"/>
      <c r="F13" s="30"/>
      <c r="G13" s="30"/>
      <c r="H13" s="50"/>
      <c r="I13" s="50"/>
      <c r="J13" s="50"/>
      <c r="K13" s="330"/>
      <c r="L13" s="330"/>
      <c r="M13" s="330"/>
      <c r="N13" s="330"/>
      <c r="O13" s="330"/>
      <c r="P13" s="145" t="s">
        <v>477</v>
      </c>
      <c r="Q13" s="358"/>
      <c r="R13" s="358"/>
      <c r="S13" s="145"/>
      <c r="T13" s="345"/>
      <c r="U13" s="127"/>
      <c r="V13" s="128">
        <f t="shared" si="0"/>
        <v>0</v>
      </c>
      <c r="W13" s="128">
        <f t="shared" si="1"/>
        <v>0</v>
      </c>
      <c r="X13" s="183"/>
    </row>
    <row r="14" ht="15.75" customHeight="1" spans="1:24">
      <c r="A14" s="28"/>
      <c r="B14" s="29"/>
      <c r="C14" s="29"/>
      <c r="D14" s="29"/>
      <c r="E14" s="28"/>
      <c r="F14" s="30"/>
      <c r="G14" s="30"/>
      <c r="H14" s="50"/>
      <c r="I14" s="50"/>
      <c r="J14" s="50"/>
      <c r="K14" s="330"/>
      <c r="L14" s="330"/>
      <c r="M14" s="330"/>
      <c r="N14" s="330"/>
      <c r="O14" s="330"/>
      <c r="P14" s="145"/>
      <c r="Q14" s="358"/>
      <c r="R14" s="358"/>
      <c r="S14" s="145"/>
      <c r="T14" s="345"/>
      <c r="U14" s="127"/>
      <c r="V14" s="128">
        <f t="shared" ref="V14:V20" si="2">U14-S14</f>
        <v>0</v>
      </c>
      <c r="W14" s="128">
        <f t="shared" ref="W14:W20" si="3">IF(S14=0,0,ROUND(V14/S14*100,2))</f>
        <v>0</v>
      </c>
      <c r="X14" s="183"/>
    </row>
    <row r="15" ht="15.75" customHeight="1" spans="1:24">
      <c r="A15" s="28"/>
      <c r="B15" s="29"/>
      <c r="C15" s="29"/>
      <c r="D15" s="29"/>
      <c r="E15" s="28"/>
      <c r="F15" s="30"/>
      <c r="G15" s="30"/>
      <c r="H15" s="50"/>
      <c r="I15" s="50"/>
      <c r="J15" s="50"/>
      <c r="K15" s="330"/>
      <c r="L15" s="330"/>
      <c r="M15" s="330"/>
      <c r="N15" s="330"/>
      <c r="O15" s="330"/>
      <c r="P15" s="145"/>
      <c r="Q15" s="358"/>
      <c r="R15" s="358"/>
      <c r="S15" s="145"/>
      <c r="T15" s="345"/>
      <c r="U15" s="127"/>
      <c r="V15" s="128">
        <f t="shared" si="2"/>
        <v>0</v>
      </c>
      <c r="W15" s="128">
        <f t="shared" si="3"/>
        <v>0</v>
      </c>
      <c r="X15" s="183"/>
    </row>
    <row r="16" ht="15.75" customHeight="1" spans="1:24">
      <c r="A16" s="28"/>
      <c r="B16" s="29"/>
      <c r="C16" s="29"/>
      <c r="D16" s="29"/>
      <c r="E16" s="28"/>
      <c r="F16" s="30"/>
      <c r="G16" s="30"/>
      <c r="H16" s="50"/>
      <c r="I16" s="50"/>
      <c r="J16" s="50"/>
      <c r="K16" s="330"/>
      <c r="L16" s="330"/>
      <c r="M16" s="330"/>
      <c r="N16" s="330"/>
      <c r="O16" s="330"/>
      <c r="P16" s="145"/>
      <c r="Q16" s="358"/>
      <c r="R16" s="358"/>
      <c r="S16" s="145"/>
      <c r="T16" s="345"/>
      <c r="U16" s="127"/>
      <c r="V16" s="128">
        <f t="shared" si="2"/>
        <v>0</v>
      </c>
      <c r="W16" s="128">
        <f t="shared" si="3"/>
        <v>0</v>
      </c>
      <c r="X16" s="183"/>
    </row>
    <row r="17" ht="15.75" customHeight="1" spans="1:24">
      <c r="A17" s="28"/>
      <c r="B17" s="29"/>
      <c r="C17" s="29"/>
      <c r="D17" s="29"/>
      <c r="E17" s="28"/>
      <c r="F17" s="30"/>
      <c r="G17" s="30"/>
      <c r="H17" s="50"/>
      <c r="I17" s="50"/>
      <c r="J17" s="50"/>
      <c r="K17" s="330"/>
      <c r="L17" s="330"/>
      <c r="M17" s="330"/>
      <c r="N17" s="330"/>
      <c r="O17" s="330"/>
      <c r="P17" s="145"/>
      <c r="Q17" s="358"/>
      <c r="R17" s="358"/>
      <c r="S17" s="145"/>
      <c r="T17" s="345"/>
      <c r="U17" s="127"/>
      <c r="V17" s="128">
        <f t="shared" si="2"/>
        <v>0</v>
      </c>
      <c r="W17" s="128">
        <f t="shared" si="3"/>
        <v>0</v>
      </c>
      <c r="X17" s="183"/>
    </row>
    <row r="18" ht="15.75" customHeight="1" spans="1:24">
      <c r="A18" s="28"/>
      <c r="B18" s="29"/>
      <c r="C18" s="29"/>
      <c r="D18" s="29"/>
      <c r="E18" s="28"/>
      <c r="F18" s="30"/>
      <c r="G18" s="30"/>
      <c r="H18" s="50"/>
      <c r="I18" s="50"/>
      <c r="J18" s="50"/>
      <c r="K18" s="330"/>
      <c r="L18" s="330"/>
      <c r="M18" s="330"/>
      <c r="N18" s="330"/>
      <c r="O18" s="330"/>
      <c r="P18" s="145"/>
      <c r="Q18" s="358"/>
      <c r="R18" s="358"/>
      <c r="S18" s="145"/>
      <c r="T18" s="345"/>
      <c r="U18" s="127"/>
      <c r="V18" s="128">
        <f t="shared" si="2"/>
        <v>0</v>
      </c>
      <c r="W18" s="128">
        <f t="shared" si="3"/>
        <v>0</v>
      </c>
      <c r="X18" s="183"/>
    </row>
    <row r="19" ht="15.75" customHeight="1" spans="1:24">
      <c r="A19" s="28"/>
      <c r="B19" s="29"/>
      <c r="C19" s="29"/>
      <c r="D19" s="29"/>
      <c r="E19" s="28"/>
      <c r="F19" s="30"/>
      <c r="G19" s="30"/>
      <c r="H19" s="50"/>
      <c r="I19" s="50"/>
      <c r="J19" s="50"/>
      <c r="K19" s="330"/>
      <c r="L19" s="330"/>
      <c r="M19" s="330"/>
      <c r="N19" s="330"/>
      <c r="O19" s="330"/>
      <c r="P19" s="145"/>
      <c r="Q19" s="358"/>
      <c r="R19" s="358"/>
      <c r="S19" s="145"/>
      <c r="T19" s="345"/>
      <c r="U19" s="127"/>
      <c r="V19" s="128">
        <f t="shared" si="2"/>
        <v>0</v>
      </c>
      <c r="W19" s="128">
        <f t="shared" si="3"/>
        <v>0</v>
      </c>
      <c r="X19" s="183"/>
    </row>
    <row r="20" ht="15.75" customHeight="1" spans="1:24">
      <c r="A20" s="28"/>
      <c r="B20" s="29"/>
      <c r="C20" s="29"/>
      <c r="D20" s="29"/>
      <c r="E20" s="28"/>
      <c r="F20" s="30"/>
      <c r="G20" s="30"/>
      <c r="H20" s="50"/>
      <c r="I20" s="50"/>
      <c r="J20" s="50"/>
      <c r="K20" s="330"/>
      <c r="L20" s="330"/>
      <c r="M20" s="330"/>
      <c r="N20" s="330"/>
      <c r="O20" s="330"/>
      <c r="P20" s="145" t="s">
        <v>477</v>
      </c>
      <c r="Q20" s="358"/>
      <c r="R20" s="358"/>
      <c r="S20" s="145"/>
      <c r="T20" s="345"/>
      <c r="U20" s="127"/>
      <c r="V20" s="128">
        <f t="shared" si="2"/>
        <v>0</v>
      </c>
      <c r="W20" s="128">
        <f t="shared" si="3"/>
        <v>0</v>
      </c>
      <c r="X20" s="183"/>
    </row>
    <row r="21" ht="15.75" customHeight="1" spans="1:24">
      <c r="A21" s="28"/>
      <c r="B21" s="29"/>
      <c r="C21" s="29"/>
      <c r="D21" s="29"/>
      <c r="E21" s="28"/>
      <c r="F21" s="30"/>
      <c r="G21" s="30"/>
      <c r="H21" s="50"/>
      <c r="I21" s="50"/>
      <c r="J21" s="50"/>
      <c r="K21" s="330"/>
      <c r="L21" s="330"/>
      <c r="M21" s="330"/>
      <c r="N21" s="330"/>
      <c r="O21" s="330"/>
      <c r="P21" s="145" t="s">
        <v>477</v>
      </c>
      <c r="Q21" s="358"/>
      <c r="R21" s="358"/>
      <c r="S21" s="145"/>
      <c r="T21" s="345"/>
      <c r="U21" s="127"/>
      <c r="V21" s="128">
        <f t="shared" si="0"/>
        <v>0</v>
      </c>
      <c r="W21" s="128">
        <f t="shared" si="1"/>
        <v>0</v>
      </c>
      <c r="X21" s="183"/>
    </row>
    <row r="22" ht="15.75" customHeight="1" spans="1:24">
      <c r="A22" s="28"/>
      <c r="B22" s="29"/>
      <c r="C22" s="29"/>
      <c r="D22" s="29"/>
      <c r="E22" s="28"/>
      <c r="F22" s="30"/>
      <c r="G22" s="30"/>
      <c r="H22" s="50"/>
      <c r="I22" s="50"/>
      <c r="J22" s="50"/>
      <c r="K22" s="330"/>
      <c r="L22" s="330"/>
      <c r="M22" s="330"/>
      <c r="N22" s="330"/>
      <c r="O22" s="330"/>
      <c r="P22" s="145"/>
      <c r="Q22" s="358"/>
      <c r="R22" s="358"/>
      <c r="S22" s="145"/>
      <c r="T22" s="345"/>
      <c r="U22" s="127"/>
      <c r="V22" s="128">
        <f t="shared" si="0"/>
        <v>0</v>
      </c>
      <c r="W22" s="128">
        <f t="shared" si="1"/>
        <v>0</v>
      </c>
      <c r="X22" s="183"/>
    </row>
    <row r="23" ht="15.75" customHeight="1" spans="1:24">
      <c r="A23" s="28"/>
      <c r="B23" s="29"/>
      <c r="C23" s="29"/>
      <c r="D23" s="29"/>
      <c r="E23" s="28"/>
      <c r="F23" s="30"/>
      <c r="G23" s="30"/>
      <c r="H23" s="50"/>
      <c r="I23" s="50"/>
      <c r="J23" s="50"/>
      <c r="K23" s="330"/>
      <c r="L23" s="330"/>
      <c r="M23" s="330"/>
      <c r="N23" s="330"/>
      <c r="O23" s="330"/>
      <c r="P23" s="145"/>
      <c r="Q23" s="358"/>
      <c r="R23" s="358"/>
      <c r="S23" s="145"/>
      <c r="T23" s="345"/>
      <c r="U23" s="127"/>
      <c r="V23" s="128">
        <f t="shared" si="0"/>
        <v>0</v>
      </c>
      <c r="W23" s="128">
        <f t="shared" si="1"/>
        <v>0</v>
      </c>
      <c r="X23" s="183"/>
    </row>
    <row r="24" ht="15.75" customHeight="1" spans="1:24">
      <c r="A24" s="28"/>
      <c r="B24" s="29"/>
      <c r="C24" s="29"/>
      <c r="D24" s="29"/>
      <c r="E24" s="28"/>
      <c r="F24" s="30"/>
      <c r="G24" s="30"/>
      <c r="H24" s="50"/>
      <c r="I24" s="50"/>
      <c r="J24" s="50"/>
      <c r="K24" s="330"/>
      <c r="L24" s="330"/>
      <c r="M24" s="330"/>
      <c r="N24" s="330"/>
      <c r="O24" s="330"/>
      <c r="P24" s="145"/>
      <c r="Q24" s="358"/>
      <c r="R24" s="358"/>
      <c r="S24" s="145"/>
      <c r="T24" s="345"/>
      <c r="U24" s="127"/>
      <c r="V24" s="128">
        <f t="shared" si="0"/>
        <v>0</v>
      </c>
      <c r="W24" s="128">
        <f t="shared" si="1"/>
        <v>0</v>
      </c>
      <c r="X24" s="183"/>
    </row>
    <row r="25" ht="15.75" customHeight="1" spans="1:24">
      <c r="A25" s="28"/>
      <c r="B25" s="29"/>
      <c r="C25" s="29"/>
      <c r="D25" s="29"/>
      <c r="E25" s="28"/>
      <c r="F25" s="30"/>
      <c r="G25" s="30"/>
      <c r="H25" s="50"/>
      <c r="I25" s="50"/>
      <c r="J25" s="50"/>
      <c r="K25" s="330"/>
      <c r="L25" s="330"/>
      <c r="M25" s="330"/>
      <c r="N25" s="330"/>
      <c r="O25" s="330"/>
      <c r="P25" s="145" t="s">
        <v>477</v>
      </c>
      <c r="Q25" s="358"/>
      <c r="R25" s="358"/>
      <c r="S25" s="145"/>
      <c r="T25" s="345"/>
      <c r="U25" s="127"/>
      <c r="V25" s="128">
        <f t="shared" si="0"/>
        <v>0</v>
      </c>
      <c r="W25" s="128">
        <f t="shared" si="1"/>
        <v>0</v>
      </c>
      <c r="X25" s="183"/>
    </row>
    <row r="26" ht="15.75" customHeight="1" spans="1:24">
      <c r="A26" s="28"/>
      <c r="B26" s="29"/>
      <c r="C26" s="29"/>
      <c r="D26" s="29"/>
      <c r="E26" s="28"/>
      <c r="F26" s="30"/>
      <c r="G26" s="30"/>
      <c r="H26" s="50"/>
      <c r="I26" s="50"/>
      <c r="J26" s="50"/>
      <c r="K26" s="330"/>
      <c r="L26" s="330"/>
      <c r="M26" s="330"/>
      <c r="N26" s="330"/>
      <c r="O26" s="330"/>
      <c r="P26" s="145" t="s">
        <v>477</v>
      </c>
      <c r="Q26" s="358"/>
      <c r="R26" s="358"/>
      <c r="S26" s="145"/>
      <c r="T26" s="345"/>
      <c r="U26" s="127"/>
      <c r="V26" s="128">
        <f t="shared" si="0"/>
        <v>0</v>
      </c>
      <c r="W26" s="128">
        <f t="shared" si="1"/>
        <v>0</v>
      </c>
      <c r="X26" s="183"/>
    </row>
    <row r="27" ht="15.75" customHeight="1" spans="1:24">
      <c r="A27" s="28"/>
      <c r="B27" s="29"/>
      <c r="C27" s="29"/>
      <c r="D27" s="29"/>
      <c r="E27" s="28"/>
      <c r="F27" s="30"/>
      <c r="G27" s="30"/>
      <c r="H27" s="50"/>
      <c r="I27" s="50"/>
      <c r="J27" s="50"/>
      <c r="K27" s="330"/>
      <c r="L27" s="330"/>
      <c r="M27" s="330"/>
      <c r="N27" s="330"/>
      <c r="O27" s="330"/>
      <c r="P27" s="145" t="s">
        <v>477</v>
      </c>
      <c r="Q27" s="358"/>
      <c r="R27" s="358"/>
      <c r="S27" s="145"/>
      <c r="T27" s="345"/>
      <c r="U27" s="127"/>
      <c r="V27" s="128">
        <f t="shared" si="0"/>
        <v>0</v>
      </c>
      <c r="W27" s="128">
        <f t="shared" si="1"/>
        <v>0</v>
      </c>
      <c r="X27" s="183"/>
    </row>
    <row r="28" ht="15.75" customHeight="1" spans="1:24">
      <c r="A28" s="28"/>
      <c r="B28" s="29"/>
      <c r="C28" s="29"/>
      <c r="D28" s="29"/>
      <c r="E28" s="28"/>
      <c r="F28" s="30"/>
      <c r="G28" s="30"/>
      <c r="H28" s="50"/>
      <c r="I28" s="50"/>
      <c r="J28" s="50"/>
      <c r="K28" s="330"/>
      <c r="L28" s="330"/>
      <c r="M28" s="330"/>
      <c r="N28" s="330"/>
      <c r="O28" s="330"/>
      <c r="P28" s="145" t="s">
        <v>477</v>
      </c>
      <c r="Q28" s="358"/>
      <c r="R28" s="358"/>
      <c r="S28" s="145"/>
      <c r="T28" s="345"/>
      <c r="U28" s="127"/>
      <c r="V28" s="128">
        <f t="shared" si="0"/>
        <v>0</v>
      </c>
      <c r="W28" s="128">
        <f t="shared" si="1"/>
        <v>0</v>
      </c>
      <c r="X28" s="183"/>
    </row>
    <row r="29" ht="15.75" customHeight="1" spans="1:24">
      <c r="A29" s="28"/>
      <c r="B29" s="29"/>
      <c r="C29" s="29"/>
      <c r="D29" s="29"/>
      <c r="E29" s="28"/>
      <c r="F29" s="30"/>
      <c r="G29" s="30"/>
      <c r="H29" s="50"/>
      <c r="I29" s="50"/>
      <c r="J29" s="50"/>
      <c r="K29" s="330"/>
      <c r="L29" s="330"/>
      <c r="M29" s="330"/>
      <c r="N29" s="330"/>
      <c r="O29" s="330"/>
      <c r="P29" s="145" t="s">
        <v>477</v>
      </c>
      <c r="Q29" s="358"/>
      <c r="R29" s="358"/>
      <c r="S29" s="145"/>
      <c r="T29" s="345"/>
      <c r="U29" s="127"/>
      <c r="V29" s="128">
        <f t="shared" si="0"/>
        <v>0</v>
      </c>
      <c r="W29" s="128">
        <f t="shared" si="1"/>
        <v>0</v>
      </c>
      <c r="X29" s="183"/>
    </row>
    <row r="30" ht="15.75" customHeight="1" spans="1:24">
      <c r="A30" s="28"/>
      <c r="B30" s="33" t="s">
        <v>497</v>
      </c>
      <c r="C30" s="29"/>
      <c r="D30" s="29"/>
      <c r="E30" s="28"/>
      <c r="F30" s="30"/>
      <c r="G30" s="30"/>
      <c r="H30" s="50"/>
      <c r="I30" s="50"/>
      <c r="J30" s="50"/>
      <c r="K30" s="330"/>
      <c r="L30" s="330"/>
      <c r="M30" s="330"/>
      <c r="N30" s="330"/>
      <c r="O30" s="330"/>
      <c r="P30" s="145"/>
      <c r="Q30" s="358"/>
      <c r="R30" s="358"/>
      <c r="S30" s="145"/>
      <c r="T30" s="345"/>
      <c r="U30" s="127"/>
      <c r="V30" s="128">
        <f t="shared" si="0"/>
        <v>0</v>
      </c>
      <c r="W30" s="128">
        <f t="shared" si="1"/>
        <v>0</v>
      </c>
      <c r="X30" s="183"/>
    </row>
    <row r="31" ht="15.75" customHeight="1" spans="1:24">
      <c r="A31" s="34" t="s">
        <v>560</v>
      </c>
      <c r="B31" s="349"/>
      <c r="C31" s="148"/>
      <c r="D31" s="148"/>
      <c r="E31" s="24"/>
      <c r="F31" s="35"/>
      <c r="G31" s="35"/>
      <c r="H31" s="314"/>
      <c r="I31" s="314"/>
      <c r="J31" s="314"/>
      <c r="K31" s="331"/>
      <c r="L31" s="331"/>
      <c r="M31" s="331"/>
      <c r="N31" s="331"/>
      <c r="O31" s="331"/>
      <c r="P31" s="128" t="s">
        <v>477</v>
      </c>
      <c r="Q31" s="359"/>
      <c r="R31" s="128">
        <f>SUM(R8:R30)</f>
        <v>0</v>
      </c>
      <c r="S31" s="128">
        <f>SUM(S8:S30)</f>
        <v>0</v>
      </c>
      <c r="T31" s="346"/>
      <c r="U31" s="129">
        <f>SUM(U8:U30)</f>
        <v>0</v>
      </c>
      <c r="V31" s="128">
        <f t="shared" si="0"/>
        <v>0</v>
      </c>
      <c r="W31" s="128">
        <f t="shared" si="1"/>
        <v>0</v>
      </c>
      <c r="X31" s="323"/>
    </row>
    <row r="32" ht="15.75" customHeight="1" spans="1:24">
      <c r="A32" s="38" t="str">
        <f>申报表封面!C18</f>
        <v>被评估单位填表人：郭艳</v>
      </c>
      <c r="B32" s="38"/>
      <c r="C32" s="38"/>
      <c r="D32" s="38"/>
      <c r="E32" s="85"/>
      <c r="F32" s="85"/>
      <c r="G32" s="85"/>
      <c r="H32" s="85"/>
      <c r="I32" s="85"/>
      <c r="J32" s="85"/>
      <c r="K32" s="355"/>
      <c r="L32" s="355"/>
      <c r="M32" s="355"/>
      <c r="N32" s="355"/>
      <c r="O32" s="355"/>
      <c r="P32" s="355"/>
      <c r="Q32" s="146" t="str">
        <f>CONCATENATE(索引!$D$6,"：",索引!$D44,"    ",索引!$E44)</f>
        <v>评估人员：    </v>
      </c>
      <c r="R32" s="146"/>
      <c r="S32" s="77"/>
      <c r="T32" s="77"/>
      <c r="U32" s="77"/>
      <c r="V32" s="355"/>
      <c r="W32" s="355"/>
      <c r="X32" s="355"/>
    </row>
    <row r="33" ht="15.75" customHeight="1" spans="1:24">
      <c r="A33" s="84" t="str">
        <f>申报表封面!C20</f>
        <v>填表日期：2022年9月6日</v>
      </c>
      <c r="B33" s="84"/>
      <c r="C33" s="84"/>
      <c r="D33" s="84"/>
      <c r="E33" s="84"/>
      <c r="F33" s="84"/>
      <c r="G33" s="84"/>
      <c r="H33" s="84"/>
      <c r="I33" s="84"/>
      <c r="J33" s="84"/>
      <c r="K33" s="122"/>
      <c r="L33" s="122"/>
      <c r="M33" s="122"/>
      <c r="N33" s="122"/>
      <c r="O33" s="122"/>
      <c r="P33" s="122"/>
      <c r="Q33" s="122"/>
      <c r="R33" s="122"/>
      <c r="S33" s="122"/>
      <c r="T33" s="122"/>
      <c r="U33" s="122"/>
      <c r="V33" s="122"/>
      <c r="W33" s="122"/>
      <c r="X33" s="122"/>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sheetData>
  <mergeCells count="25">
    <mergeCell ref="A31:C31"/>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X6:X7"/>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T1995"/>
  <sheetViews>
    <sheetView topLeftCell="C1" workbookViewId="0">
      <selection activeCell="I12" sqref="I12"/>
    </sheetView>
  </sheetViews>
  <sheetFormatPr defaultColWidth="9" defaultRowHeight="12.75"/>
  <cols>
    <col min="1" max="1" width="4.375" style="13" customWidth="1"/>
    <col min="2" max="2" width="11.375" style="13" customWidth="1"/>
    <col min="3" max="3" width="13.875" style="13" customWidth="1"/>
    <col min="4" max="4" width="15.5" style="13" customWidth="1"/>
    <col min="5" max="5" width="8.625" style="13" customWidth="1"/>
    <col min="6" max="7" width="4.875" style="13" customWidth="1"/>
    <col min="8" max="8" width="4.625" style="13" customWidth="1"/>
    <col min="9" max="9" width="4.5" style="13" customWidth="1"/>
    <col min="10" max="10" width="4.875" style="13" customWidth="1"/>
    <col min="11" max="11" width="7.5" style="13" customWidth="1"/>
    <col min="12" max="12" width="8.125" style="13" customWidth="1"/>
    <col min="13" max="13" width="10.125" style="13" customWidth="1" outlineLevel="1"/>
    <col min="14" max="14" width="9.375" style="13" customWidth="1"/>
    <col min="15" max="15" width="9.375" style="13" customWidth="1" outlineLevel="1"/>
    <col min="16" max="16" width="9.375" style="13" customWidth="1"/>
    <col min="17" max="17" width="7.625" style="13" customWidth="1"/>
    <col min="18" max="18" width="7.375" style="13" customWidth="1"/>
    <col min="19" max="19" width="8.375" style="13" customWidth="1"/>
    <col min="20" max="16384" width="9" style="13"/>
  </cols>
  <sheetData>
    <row r="1" s="11" customFormat="1" ht="25.5" customHeight="1" spans="1:19">
      <c r="A1" s="14" t="s">
        <v>10155</v>
      </c>
      <c r="B1" s="15"/>
      <c r="C1" s="15"/>
      <c r="D1" s="15"/>
      <c r="E1" s="15"/>
      <c r="F1" s="15"/>
      <c r="G1" s="15"/>
      <c r="H1" s="15"/>
      <c r="I1" s="15"/>
      <c r="J1" s="15"/>
      <c r="K1" s="15"/>
      <c r="L1" s="15"/>
      <c r="M1" s="15"/>
      <c r="N1" s="15"/>
      <c r="O1" s="15"/>
      <c r="P1" s="15"/>
      <c r="Q1" s="15"/>
      <c r="R1" s="15"/>
      <c r="S1" s="15"/>
    </row>
    <row r="2" s="123" customFormat="1" ht="15.75" customHeight="1" spans="1:19">
      <c r="A2" s="342" t="s">
        <v>10127</v>
      </c>
      <c r="B2" s="342"/>
      <c r="C2" s="342"/>
      <c r="D2" s="342"/>
      <c r="E2" s="342"/>
      <c r="F2" s="342"/>
      <c r="G2" s="342"/>
      <c r="H2" s="342"/>
      <c r="I2" s="342"/>
      <c r="J2" s="342"/>
      <c r="K2" s="343"/>
      <c r="L2" s="343"/>
      <c r="M2" s="343"/>
      <c r="N2" s="343"/>
      <c r="O2" s="343"/>
      <c r="P2" s="343"/>
      <c r="Q2" s="343"/>
      <c r="R2" s="343"/>
      <c r="S2" s="343"/>
    </row>
    <row r="3" ht="15.75" customHeight="1" spans="1:19">
      <c r="A3" s="22"/>
      <c r="B3" s="16"/>
      <c r="C3" s="16"/>
      <c r="D3" s="16"/>
      <c r="E3" s="16"/>
      <c r="F3" s="16"/>
      <c r="G3" s="16"/>
      <c r="H3" s="16"/>
      <c r="I3" s="16"/>
      <c r="J3" s="16"/>
      <c r="K3" s="125"/>
      <c r="L3" s="125"/>
      <c r="M3" s="125"/>
      <c r="N3" s="125"/>
      <c r="O3" s="125"/>
      <c r="P3" s="125"/>
      <c r="Q3" s="125"/>
      <c r="R3" s="70" t="s">
        <v>10128</v>
      </c>
      <c r="S3" s="95"/>
    </row>
    <row r="4" ht="15.75" customHeight="1" spans="1:19">
      <c r="A4" s="19" t="str">
        <f>申报表封面!A8</f>
        <v>评估基准日：2022年8月31日</v>
      </c>
      <c r="B4" s="19"/>
      <c r="C4" s="19"/>
      <c r="D4" s="19"/>
      <c r="E4" s="19"/>
      <c r="F4" s="19"/>
      <c r="G4" s="19"/>
      <c r="H4" s="19"/>
      <c r="I4" s="19"/>
      <c r="J4" s="19"/>
      <c r="K4" s="71"/>
      <c r="L4" s="71"/>
      <c r="M4" s="71"/>
      <c r="N4" s="71"/>
      <c r="O4" s="71"/>
      <c r="P4" s="71"/>
      <c r="Q4" s="71"/>
      <c r="R4" s="71"/>
      <c r="S4" s="71"/>
    </row>
    <row r="5" ht="15.75" customHeight="1" spans="1:19">
      <c r="A5" s="21" t="str">
        <f>申报表封面!C14</f>
        <v>被评估单位：湖南森华木业有限公司</v>
      </c>
      <c r="B5" s="21"/>
      <c r="C5" s="21"/>
      <c r="D5" s="21"/>
      <c r="E5" s="21"/>
      <c r="F5" s="22"/>
      <c r="G5" s="22"/>
      <c r="H5" s="22"/>
      <c r="I5" s="22"/>
      <c r="J5" s="22"/>
      <c r="K5" s="79"/>
      <c r="L5" s="79"/>
      <c r="M5" s="79"/>
      <c r="N5" s="79"/>
      <c r="O5" s="79"/>
      <c r="P5" s="79"/>
      <c r="Q5" s="79"/>
      <c r="R5" s="79"/>
      <c r="S5" s="72" t="s">
        <v>373</v>
      </c>
    </row>
    <row r="6" s="98" customFormat="1" ht="39" customHeight="1" spans="1:20">
      <c r="A6" s="62" t="s">
        <v>413</v>
      </c>
      <c r="B6" s="24" t="s">
        <v>10156</v>
      </c>
      <c r="C6" s="62" t="s">
        <v>10157</v>
      </c>
      <c r="D6" s="62" t="s">
        <v>10131</v>
      </c>
      <c r="E6" s="62" t="s">
        <v>10158</v>
      </c>
      <c r="F6" s="62" t="s">
        <v>10159</v>
      </c>
      <c r="G6" s="62" t="s">
        <v>10160</v>
      </c>
      <c r="H6" s="62" t="s">
        <v>10161</v>
      </c>
      <c r="I6" s="62" t="s">
        <v>10162</v>
      </c>
      <c r="J6" s="62" t="s">
        <v>10163</v>
      </c>
      <c r="K6" s="99" t="s">
        <v>10164</v>
      </c>
      <c r="L6" s="99" t="s">
        <v>10165</v>
      </c>
      <c r="M6" s="99" t="s">
        <v>10166</v>
      </c>
      <c r="N6" s="99" t="s">
        <v>574</v>
      </c>
      <c r="O6" s="344" t="s">
        <v>10144</v>
      </c>
      <c r="P6" s="126" t="s">
        <v>575</v>
      </c>
      <c r="Q6" s="99" t="s">
        <v>576</v>
      </c>
      <c r="R6" s="99" t="s">
        <v>530</v>
      </c>
      <c r="S6" s="99" t="s">
        <v>506</v>
      </c>
      <c r="T6" s="99" t="s">
        <v>559</v>
      </c>
    </row>
    <row r="7" ht="15.75" customHeight="1" spans="1:19">
      <c r="A7" s="28"/>
      <c r="B7" s="28"/>
      <c r="C7" s="132"/>
      <c r="D7" s="132"/>
      <c r="E7" s="29"/>
      <c r="F7" s="30"/>
      <c r="G7" s="28"/>
      <c r="H7" s="28"/>
      <c r="I7" s="28"/>
      <c r="J7" s="28"/>
      <c r="K7" s="145"/>
      <c r="L7" s="145"/>
      <c r="M7" s="127"/>
      <c r="N7" s="127"/>
      <c r="O7" s="345"/>
      <c r="P7" s="127"/>
      <c r="Q7" s="128">
        <f>P7-N7</f>
        <v>0</v>
      </c>
      <c r="R7" s="128">
        <f>IF(N7=0,0,ROUND(Q7/N7*100,2))</f>
        <v>0</v>
      </c>
      <c r="S7" s="75"/>
    </row>
    <row r="8" ht="15.75" customHeight="1" spans="1:19">
      <c r="A8" s="28"/>
      <c r="B8" s="28"/>
      <c r="C8" s="132"/>
      <c r="D8" s="132"/>
      <c r="E8" s="29"/>
      <c r="F8" s="30"/>
      <c r="G8" s="28"/>
      <c r="H8" s="28"/>
      <c r="I8" s="28"/>
      <c r="J8" s="28"/>
      <c r="K8" s="145"/>
      <c r="L8" s="145"/>
      <c r="M8" s="145"/>
      <c r="N8" s="145"/>
      <c r="O8" s="345"/>
      <c r="P8" s="127"/>
      <c r="Q8" s="128">
        <f t="shared" ref="Q8:Q32" si="0">P8-N8</f>
        <v>0</v>
      </c>
      <c r="R8" s="128">
        <f t="shared" ref="R8:R32" si="1">IF(N8=0,0,ROUND(Q8/N8*100,2))</f>
        <v>0</v>
      </c>
      <c r="S8" s="75"/>
    </row>
    <row r="9" ht="15.75" customHeight="1" spans="1:19">
      <c r="A9" s="28"/>
      <c r="B9" s="28"/>
      <c r="C9" s="132"/>
      <c r="D9" s="132"/>
      <c r="E9" s="29"/>
      <c r="F9" s="30"/>
      <c r="G9" s="28"/>
      <c r="H9" s="28"/>
      <c r="I9" s="28"/>
      <c r="J9" s="28"/>
      <c r="K9" s="145"/>
      <c r="L9" s="145"/>
      <c r="M9" s="145"/>
      <c r="N9" s="145"/>
      <c r="O9" s="345"/>
      <c r="P9" s="127"/>
      <c r="Q9" s="128">
        <f t="shared" si="0"/>
        <v>0</v>
      </c>
      <c r="R9" s="128">
        <f t="shared" si="1"/>
        <v>0</v>
      </c>
      <c r="S9" s="75"/>
    </row>
    <row r="10" ht="15.75" customHeight="1" spans="1:19">
      <c r="A10" s="28"/>
      <c r="B10" s="28"/>
      <c r="C10" s="132"/>
      <c r="D10" s="132"/>
      <c r="E10" s="29"/>
      <c r="F10" s="30"/>
      <c r="G10" s="28"/>
      <c r="H10" s="28"/>
      <c r="I10" s="28"/>
      <c r="J10" s="28"/>
      <c r="K10" s="145"/>
      <c r="L10" s="145"/>
      <c r="M10" s="145"/>
      <c r="N10" s="145"/>
      <c r="O10" s="345"/>
      <c r="P10" s="127"/>
      <c r="Q10" s="128">
        <f t="shared" si="0"/>
        <v>0</v>
      </c>
      <c r="R10" s="128">
        <f t="shared" si="1"/>
        <v>0</v>
      </c>
      <c r="S10" s="75"/>
    </row>
    <row r="11" ht="15.75" customHeight="1" spans="1:19">
      <c r="A11" s="28"/>
      <c r="B11" s="28"/>
      <c r="C11" s="132"/>
      <c r="D11" s="132"/>
      <c r="E11" s="29"/>
      <c r="F11" s="30"/>
      <c r="G11" s="28"/>
      <c r="H11" s="28"/>
      <c r="I11" s="28"/>
      <c r="J11" s="28"/>
      <c r="K11" s="145"/>
      <c r="L11" s="145"/>
      <c r="M11" s="145"/>
      <c r="N11" s="145"/>
      <c r="O11" s="345"/>
      <c r="P11" s="127"/>
      <c r="Q11" s="128">
        <f t="shared" si="0"/>
        <v>0</v>
      </c>
      <c r="R11" s="128">
        <f t="shared" si="1"/>
        <v>0</v>
      </c>
      <c r="S11" s="75"/>
    </row>
    <row r="12" ht="15.75" customHeight="1" spans="1:19">
      <c r="A12" s="28"/>
      <c r="B12" s="28"/>
      <c r="C12" s="132"/>
      <c r="D12" s="132"/>
      <c r="E12" s="29"/>
      <c r="F12" s="30"/>
      <c r="G12" s="28"/>
      <c r="H12" s="28"/>
      <c r="I12" s="28"/>
      <c r="J12" s="28"/>
      <c r="K12" s="145"/>
      <c r="L12" s="145"/>
      <c r="M12" s="145"/>
      <c r="N12" s="145"/>
      <c r="O12" s="345"/>
      <c r="P12" s="127"/>
      <c r="Q12" s="128">
        <f t="shared" si="0"/>
        <v>0</v>
      </c>
      <c r="R12" s="128">
        <f t="shared" si="1"/>
        <v>0</v>
      </c>
      <c r="S12" s="75"/>
    </row>
    <row r="13" ht="15.75" customHeight="1" spans="1:19">
      <c r="A13" s="28"/>
      <c r="B13" s="28"/>
      <c r="C13" s="132"/>
      <c r="D13" s="132"/>
      <c r="E13" s="29"/>
      <c r="F13" s="30"/>
      <c r="G13" s="28"/>
      <c r="H13" s="28"/>
      <c r="I13" s="28"/>
      <c r="J13" s="28"/>
      <c r="K13" s="145"/>
      <c r="L13" s="145"/>
      <c r="M13" s="145"/>
      <c r="N13" s="145"/>
      <c r="O13" s="345"/>
      <c r="P13" s="127"/>
      <c r="Q13" s="128">
        <f t="shared" si="0"/>
        <v>0</v>
      </c>
      <c r="R13" s="128">
        <f t="shared" si="1"/>
        <v>0</v>
      </c>
      <c r="S13" s="75"/>
    </row>
    <row r="14" ht="15.75" customHeight="1" spans="1:19">
      <c r="A14" s="28"/>
      <c r="B14" s="28"/>
      <c r="C14" s="132"/>
      <c r="D14" s="132"/>
      <c r="E14" s="29"/>
      <c r="F14" s="30"/>
      <c r="G14" s="28"/>
      <c r="H14" s="28"/>
      <c r="I14" s="28"/>
      <c r="J14" s="28"/>
      <c r="K14" s="145"/>
      <c r="L14" s="145"/>
      <c r="M14" s="145"/>
      <c r="N14" s="145"/>
      <c r="O14" s="345"/>
      <c r="P14" s="127"/>
      <c r="Q14" s="128">
        <f t="shared" si="0"/>
        <v>0</v>
      </c>
      <c r="R14" s="128">
        <f t="shared" si="1"/>
        <v>0</v>
      </c>
      <c r="S14" s="75"/>
    </row>
    <row r="15" ht="15.75" customHeight="1" spans="1:19">
      <c r="A15" s="28"/>
      <c r="B15" s="28"/>
      <c r="C15" s="132"/>
      <c r="D15" s="132"/>
      <c r="E15" s="29"/>
      <c r="F15" s="30"/>
      <c r="G15" s="28"/>
      <c r="H15" s="28"/>
      <c r="I15" s="28"/>
      <c r="J15" s="28"/>
      <c r="K15" s="145"/>
      <c r="L15" s="145"/>
      <c r="M15" s="145"/>
      <c r="N15" s="145"/>
      <c r="O15" s="345"/>
      <c r="P15" s="127"/>
      <c r="Q15" s="128">
        <f t="shared" ref="Q15:Q23" si="2">P15-N15</f>
        <v>0</v>
      </c>
      <c r="R15" s="128">
        <f t="shared" ref="R15:R23" si="3">IF(N15=0,0,ROUND(Q15/N15*100,2))</f>
        <v>0</v>
      </c>
      <c r="S15" s="75"/>
    </row>
    <row r="16" ht="15.75" customHeight="1" spans="1:19">
      <c r="A16" s="28"/>
      <c r="B16" s="28"/>
      <c r="C16" s="132"/>
      <c r="D16" s="132"/>
      <c r="E16" s="29"/>
      <c r="F16" s="30"/>
      <c r="G16" s="28"/>
      <c r="H16" s="28"/>
      <c r="I16" s="28"/>
      <c r="J16" s="28"/>
      <c r="K16" s="145"/>
      <c r="L16" s="145"/>
      <c r="M16" s="145"/>
      <c r="N16" s="145"/>
      <c r="O16" s="345"/>
      <c r="P16" s="127"/>
      <c r="Q16" s="128">
        <f t="shared" si="2"/>
        <v>0</v>
      </c>
      <c r="R16" s="128">
        <f t="shared" si="3"/>
        <v>0</v>
      </c>
      <c r="S16" s="75"/>
    </row>
    <row r="17" ht="15.75" customHeight="1" spans="1:19">
      <c r="A17" s="28"/>
      <c r="B17" s="28"/>
      <c r="C17" s="132"/>
      <c r="D17" s="132"/>
      <c r="E17" s="29"/>
      <c r="F17" s="30"/>
      <c r="G17" s="28"/>
      <c r="H17" s="28"/>
      <c r="I17" s="28"/>
      <c r="J17" s="28"/>
      <c r="K17" s="145"/>
      <c r="L17" s="145"/>
      <c r="M17" s="145"/>
      <c r="N17" s="145"/>
      <c r="O17" s="345"/>
      <c r="P17" s="127"/>
      <c r="Q17" s="128">
        <f t="shared" si="2"/>
        <v>0</v>
      </c>
      <c r="R17" s="128">
        <f t="shared" si="3"/>
        <v>0</v>
      </c>
      <c r="S17" s="75"/>
    </row>
    <row r="18" ht="15.75" customHeight="1" spans="1:19">
      <c r="A18" s="28"/>
      <c r="B18" s="28"/>
      <c r="C18" s="132"/>
      <c r="D18" s="132"/>
      <c r="E18" s="29"/>
      <c r="F18" s="30"/>
      <c r="G18" s="28"/>
      <c r="H18" s="28"/>
      <c r="I18" s="28"/>
      <c r="J18" s="28"/>
      <c r="K18" s="145"/>
      <c r="L18" s="145"/>
      <c r="M18" s="145"/>
      <c r="N18" s="145"/>
      <c r="O18" s="345"/>
      <c r="P18" s="127"/>
      <c r="Q18" s="128">
        <f t="shared" si="2"/>
        <v>0</v>
      </c>
      <c r="R18" s="128">
        <f t="shared" si="3"/>
        <v>0</v>
      </c>
      <c r="S18" s="75"/>
    </row>
    <row r="19" ht="15.75" customHeight="1" spans="1:19">
      <c r="A19" s="28"/>
      <c r="B19" s="28"/>
      <c r="C19" s="132"/>
      <c r="D19" s="132"/>
      <c r="E19" s="29"/>
      <c r="F19" s="30"/>
      <c r="G19" s="28"/>
      <c r="H19" s="28"/>
      <c r="I19" s="28"/>
      <c r="J19" s="28"/>
      <c r="K19" s="145"/>
      <c r="L19" s="145"/>
      <c r="M19" s="145"/>
      <c r="N19" s="145"/>
      <c r="O19" s="345"/>
      <c r="P19" s="127"/>
      <c r="Q19" s="128">
        <f t="shared" si="2"/>
        <v>0</v>
      </c>
      <c r="R19" s="128">
        <f t="shared" si="3"/>
        <v>0</v>
      </c>
      <c r="S19" s="75"/>
    </row>
    <row r="20" ht="15.75" customHeight="1" spans="1:19">
      <c r="A20" s="28"/>
      <c r="B20" s="28"/>
      <c r="C20" s="132"/>
      <c r="D20" s="132"/>
      <c r="E20" s="29"/>
      <c r="F20" s="30"/>
      <c r="G20" s="28"/>
      <c r="H20" s="28"/>
      <c r="I20" s="28"/>
      <c r="J20" s="28"/>
      <c r="K20" s="145"/>
      <c r="L20" s="145"/>
      <c r="M20" s="145"/>
      <c r="N20" s="145"/>
      <c r="O20" s="345"/>
      <c r="P20" s="127"/>
      <c r="Q20" s="128">
        <f t="shared" si="2"/>
        <v>0</v>
      </c>
      <c r="R20" s="128">
        <f t="shared" si="3"/>
        <v>0</v>
      </c>
      <c r="S20" s="75"/>
    </row>
    <row r="21" ht="15.75" customHeight="1" spans="1:19">
      <c r="A21" s="28"/>
      <c r="B21" s="28"/>
      <c r="C21" s="132"/>
      <c r="D21" s="132"/>
      <c r="E21" s="29"/>
      <c r="F21" s="30"/>
      <c r="G21" s="28"/>
      <c r="H21" s="28"/>
      <c r="I21" s="28"/>
      <c r="J21" s="28"/>
      <c r="K21" s="145"/>
      <c r="L21" s="145"/>
      <c r="M21" s="145"/>
      <c r="N21" s="145"/>
      <c r="O21" s="345"/>
      <c r="P21" s="127"/>
      <c r="Q21" s="128">
        <f t="shared" si="2"/>
        <v>0</v>
      </c>
      <c r="R21" s="128">
        <f t="shared" si="3"/>
        <v>0</v>
      </c>
      <c r="S21" s="75"/>
    </row>
    <row r="22" ht="15.75" customHeight="1" spans="1:19">
      <c r="A22" s="28"/>
      <c r="B22" s="28"/>
      <c r="C22" s="132"/>
      <c r="D22" s="132"/>
      <c r="E22" s="29"/>
      <c r="F22" s="30"/>
      <c r="G22" s="28"/>
      <c r="H22" s="28"/>
      <c r="I22" s="28"/>
      <c r="J22" s="28"/>
      <c r="K22" s="145"/>
      <c r="L22" s="145"/>
      <c r="M22" s="145"/>
      <c r="N22" s="145"/>
      <c r="O22" s="345"/>
      <c r="P22" s="127"/>
      <c r="Q22" s="128">
        <f t="shared" si="2"/>
        <v>0</v>
      </c>
      <c r="R22" s="128">
        <f t="shared" si="3"/>
        <v>0</v>
      </c>
      <c r="S22" s="75"/>
    </row>
    <row r="23" ht="15.75" customHeight="1" spans="1:19">
      <c r="A23" s="28"/>
      <c r="B23" s="28"/>
      <c r="C23" s="132"/>
      <c r="D23" s="132"/>
      <c r="E23" s="29"/>
      <c r="F23" s="30"/>
      <c r="G23" s="28"/>
      <c r="H23" s="28"/>
      <c r="I23" s="28"/>
      <c r="J23" s="28"/>
      <c r="K23" s="145"/>
      <c r="L23" s="145"/>
      <c r="M23" s="145"/>
      <c r="N23" s="145"/>
      <c r="O23" s="345"/>
      <c r="P23" s="127"/>
      <c r="Q23" s="128">
        <f t="shared" si="2"/>
        <v>0</v>
      </c>
      <c r="R23" s="128">
        <f t="shared" si="3"/>
        <v>0</v>
      </c>
      <c r="S23" s="75"/>
    </row>
    <row r="24" ht="15.75" customHeight="1" spans="1:19">
      <c r="A24" s="28"/>
      <c r="B24" s="28"/>
      <c r="C24" s="132"/>
      <c r="D24" s="132"/>
      <c r="E24" s="29"/>
      <c r="F24" s="30"/>
      <c r="G24" s="28"/>
      <c r="H24" s="28"/>
      <c r="I24" s="28"/>
      <c r="J24" s="28"/>
      <c r="K24" s="145"/>
      <c r="L24" s="145"/>
      <c r="M24" s="145"/>
      <c r="N24" s="145"/>
      <c r="O24" s="345"/>
      <c r="P24" s="127"/>
      <c r="Q24" s="128">
        <f t="shared" si="0"/>
        <v>0</v>
      </c>
      <c r="R24" s="128">
        <f t="shared" si="1"/>
        <v>0</v>
      </c>
      <c r="S24" s="75"/>
    </row>
    <row r="25" ht="15.75" customHeight="1" spans="1:19">
      <c r="A25" s="28"/>
      <c r="B25" s="28"/>
      <c r="C25" s="132"/>
      <c r="D25" s="132"/>
      <c r="E25" s="29"/>
      <c r="F25" s="30"/>
      <c r="G25" s="28"/>
      <c r="H25" s="28"/>
      <c r="I25" s="28"/>
      <c r="J25" s="28"/>
      <c r="K25" s="145"/>
      <c r="L25" s="145"/>
      <c r="M25" s="145"/>
      <c r="N25" s="145"/>
      <c r="O25" s="345"/>
      <c r="P25" s="127"/>
      <c r="Q25" s="128">
        <f t="shared" si="0"/>
        <v>0</v>
      </c>
      <c r="R25" s="128">
        <f t="shared" si="1"/>
        <v>0</v>
      </c>
      <c r="S25" s="75"/>
    </row>
    <row r="26" ht="15.75" customHeight="1" spans="1:19">
      <c r="A26" s="28"/>
      <c r="B26" s="28"/>
      <c r="C26" s="132"/>
      <c r="D26" s="132"/>
      <c r="E26" s="29"/>
      <c r="F26" s="30"/>
      <c r="G26" s="28"/>
      <c r="H26" s="28"/>
      <c r="I26" s="28"/>
      <c r="J26" s="28"/>
      <c r="K26" s="145"/>
      <c r="L26" s="145"/>
      <c r="M26" s="145"/>
      <c r="N26" s="145"/>
      <c r="O26" s="345"/>
      <c r="P26" s="127"/>
      <c r="Q26" s="128">
        <f t="shared" si="0"/>
        <v>0</v>
      </c>
      <c r="R26" s="128">
        <f t="shared" si="1"/>
        <v>0</v>
      </c>
      <c r="S26" s="75"/>
    </row>
    <row r="27" ht="15.75" customHeight="1" spans="1:19">
      <c r="A27" s="28"/>
      <c r="B27" s="28"/>
      <c r="C27" s="132"/>
      <c r="D27" s="132"/>
      <c r="E27" s="29"/>
      <c r="F27" s="30"/>
      <c r="G27" s="28"/>
      <c r="H27" s="28"/>
      <c r="I27" s="28"/>
      <c r="J27" s="28"/>
      <c r="K27" s="145"/>
      <c r="L27" s="145"/>
      <c r="M27" s="145"/>
      <c r="N27" s="145"/>
      <c r="O27" s="345"/>
      <c r="P27" s="127"/>
      <c r="Q27" s="128">
        <f t="shared" si="0"/>
        <v>0</v>
      </c>
      <c r="R27" s="128">
        <f t="shared" si="1"/>
        <v>0</v>
      </c>
      <c r="S27" s="75"/>
    </row>
    <row r="28" ht="15.75" customHeight="1" spans="1:19">
      <c r="A28" s="28"/>
      <c r="B28" s="28"/>
      <c r="C28" s="132"/>
      <c r="D28" s="132"/>
      <c r="E28" s="29"/>
      <c r="F28" s="30"/>
      <c r="G28" s="28"/>
      <c r="H28" s="28"/>
      <c r="I28" s="28"/>
      <c r="J28" s="28"/>
      <c r="K28" s="145"/>
      <c r="L28" s="145"/>
      <c r="M28" s="145"/>
      <c r="N28" s="145"/>
      <c r="O28" s="345"/>
      <c r="P28" s="127"/>
      <c r="Q28" s="128">
        <f t="shared" si="0"/>
        <v>0</v>
      </c>
      <c r="R28" s="128">
        <f t="shared" si="1"/>
        <v>0</v>
      </c>
      <c r="S28" s="75"/>
    </row>
    <row r="29" ht="15.75" customHeight="1" spans="1:19">
      <c r="A29" s="28"/>
      <c r="B29" s="33" t="s">
        <v>497</v>
      </c>
      <c r="C29" s="132"/>
      <c r="D29" s="132"/>
      <c r="E29" s="29"/>
      <c r="F29" s="30"/>
      <c r="G29" s="28"/>
      <c r="H29" s="28"/>
      <c r="I29" s="28"/>
      <c r="J29" s="28"/>
      <c r="K29" s="145"/>
      <c r="L29" s="145"/>
      <c r="M29" s="145"/>
      <c r="N29" s="145"/>
      <c r="O29" s="345"/>
      <c r="P29" s="127"/>
      <c r="Q29" s="128">
        <f t="shared" si="0"/>
        <v>0</v>
      </c>
      <c r="R29" s="128">
        <f t="shared" si="1"/>
        <v>0</v>
      </c>
      <c r="S29" s="75"/>
    </row>
    <row r="30" ht="15.75" customHeight="1" spans="1:19">
      <c r="A30" s="34" t="s">
        <v>560</v>
      </c>
      <c r="B30" s="349"/>
      <c r="C30" s="148"/>
      <c r="D30" s="148"/>
      <c r="E30" s="24"/>
      <c r="F30" s="35"/>
      <c r="G30" s="35"/>
      <c r="H30" s="35"/>
      <c r="I30" s="314"/>
      <c r="J30" s="44" t="s">
        <v>477</v>
      </c>
      <c r="K30" s="129"/>
      <c r="L30" s="128">
        <f>SUM(L7:L29)</f>
        <v>0</v>
      </c>
      <c r="M30" s="128">
        <f>SUM(M7:M29)</f>
        <v>0</v>
      </c>
      <c r="N30" s="128">
        <f>SUM(N7:N29)</f>
        <v>0</v>
      </c>
      <c r="O30" s="346"/>
      <c r="P30" s="129">
        <f>SUM(P7:P29)</f>
        <v>0</v>
      </c>
      <c r="Q30" s="128">
        <f t="shared" si="0"/>
        <v>0</v>
      </c>
      <c r="R30" s="128">
        <f t="shared" si="1"/>
        <v>0</v>
      </c>
      <c r="S30" s="128" t="s">
        <v>477</v>
      </c>
    </row>
    <row r="31" ht="15.75" customHeight="1" spans="1:19">
      <c r="A31" s="34" t="s">
        <v>10149</v>
      </c>
      <c r="B31" s="124"/>
      <c r="C31" s="26"/>
      <c r="D31" s="93"/>
      <c r="E31" s="28"/>
      <c r="F31" s="30"/>
      <c r="G31" s="30"/>
      <c r="H31" s="30"/>
      <c r="I31" s="50"/>
      <c r="J31" s="46"/>
      <c r="K31" s="127"/>
      <c r="L31" s="145"/>
      <c r="M31" s="145"/>
      <c r="N31" s="145"/>
      <c r="O31" s="345"/>
      <c r="P31" s="350"/>
      <c r="Q31" s="128">
        <f t="shared" si="0"/>
        <v>0</v>
      </c>
      <c r="R31" s="128"/>
      <c r="S31" s="145" t="s">
        <v>477</v>
      </c>
    </row>
    <row r="32" ht="15.75" customHeight="1" spans="1:19">
      <c r="A32" s="34" t="s">
        <v>560</v>
      </c>
      <c r="B32" s="124"/>
      <c r="C32" s="26"/>
      <c r="D32" s="26"/>
      <c r="E32" s="24"/>
      <c r="F32" s="35"/>
      <c r="G32" s="35"/>
      <c r="H32" s="35"/>
      <c r="I32" s="37"/>
      <c r="J32" s="44"/>
      <c r="K32" s="129"/>
      <c r="L32" s="128">
        <f>L30-L31</f>
        <v>0</v>
      </c>
      <c r="M32" s="128">
        <f>M30-M31</f>
        <v>0</v>
      </c>
      <c r="N32" s="128">
        <f>N30-N31</f>
        <v>0</v>
      </c>
      <c r="O32" s="346"/>
      <c r="P32" s="129">
        <f>P30-P31</f>
        <v>0</v>
      </c>
      <c r="Q32" s="128">
        <f t="shared" si="0"/>
        <v>0</v>
      </c>
      <c r="R32" s="128">
        <f t="shared" si="1"/>
        <v>0</v>
      </c>
      <c r="S32" s="128" t="s">
        <v>477</v>
      </c>
    </row>
    <row r="33" ht="15.75" customHeight="1" spans="1:19">
      <c r="A33" s="38" t="str">
        <f>申报表封面!C18</f>
        <v>被评估单位填表人：郭艳</v>
      </c>
      <c r="B33" s="38"/>
      <c r="C33" s="38"/>
      <c r="D33" s="38"/>
      <c r="E33" s="38"/>
      <c r="F33" s="84"/>
      <c r="G33" s="84"/>
      <c r="H33" s="84"/>
      <c r="I33" s="84"/>
      <c r="J33" s="84"/>
      <c r="K33" s="146" t="str">
        <f>CONCATENATE(索引!$D$6,"：",索引!$D45,"    ",索引!$E45)</f>
        <v>评估人员：    </v>
      </c>
      <c r="L33" s="347"/>
      <c r="M33" s="347"/>
      <c r="N33" s="347"/>
      <c r="O33" s="347"/>
      <c r="P33" s="347"/>
      <c r="Q33" s="347"/>
      <c r="R33" s="347"/>
      <c r="S33" s="347"/>
    </row>
    <row r="34" ht="15.75" customHeight="1" spans="1:19">
      <c r="A34" s="84" t="str">
        <f>申报表封面!C20</f>
        <v>填表日期：2022年9月6日</v>
      </c>
      <c r="B34" s="84"/>
      <c r="C34" s="84"/>
      <c r="D34" s="84"/>
      <c r="E34" s="84"/>
      <c r="F34" s="84"/>
      <c r="G34" s="84"/>
      <c r="H34" s="84"/>
      <c r="I34" s="84"/>
      <c r="J34" s="84"/>
      <c r="K34" s="122"/>
      <c r="L34" s="122"/>
      <c r="M34" s="122"/>
      <c r="N34" s="122"/>
      <c r="O34" s="122"/>
      <c r="P34" s="122"/>
      <c r="Q34" s="122"/>
      <c r="R34" s="122"/>
      <c r="S34" s="122"/>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sheetData>
  <mergeCells count="4">
    <mergeCell ref="R3:S3"/>
    <mergeCell ref="A30:C30"/>
    <mergeCell ref="A31:C31"/>
    <mergeCell ref="A32:C32"/>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5"/>
  </sheetPr>
  <dimension ref="A1:T1994"/>
  <sheetViews>
    <sheetView topLeftCell="C1" workbookViewId="0">
      <selection activeCell="I12" sqref="I12"/>
    </sheetView>
  </sheetViews>
  <sheetFormatPr defaultColWidth="9" defaultRowHeight="12.75"/>
  <cols>
    <col min="1" max="1" width="3.875" style="13" customWidth="1"/>
    <col min="2" max="2" width="10.875" style="13" customWidth="1"/>
    <col min="3" max="3" width="11.125" style="13" customWidth="1"/>
    <col min="4" max="4" width="15.375" style="13" customWidth="1"/>
    <col min="5" max="5" width="7.125" style="13" customWidth="1"/>
    <col min="6" max="6" width="4.625" style="13" customWidth="1"/>
    <col min="7" max="7" width="4.875" style="13" customWidth="1"/>
    <col min="8" max="8" width="4.625" style="13" customWidth="1"/>
    <col min="9" max="9" width="4.125" style="13" customWidth="1"/>
    <col min="10" max="10" width="4.625" style="13" customWidth="1"/>
    <col min="11" max="11" width="6.625" style="13" customWidth="1"/>
    <col min="12" max="12" width="16.625" style="13" customWidth="1"/>
    <col min="13" max="13" width="13.875" style="13" customWidth="1" outlineLevel="1"/>
    <col min="14" max="14" width="9.125" style="13" customWidth="1"/>
    <col min="15" max="15" width="9.125" style="13" customWidth="1" outlineLevel="1"/>
    <col min="16" max="16" width="9.125" style="13" customWidth="1"/>
    <col min="17" max="17" width="7.125" style="13" customWidth="1"/>
    <col min="18" max="18" width="7.5" style="13" customWidth="1"/>
    <col min="19" max="19" width="7.375" style="13" customWidth="1"/>
    <col min="20" max="16384" width="9" style="13"/>
  </cols>
  <sheetData>
    <row r="1" s="11" customFormat="1" ht="25.5" customHeight="1" spans="1:20">
      <c r="A1" s="14" t="s">
        <v>10155</v>
      </c>
      <c r="B1" s="15"/>
      <c r="C1" s="15"/>
      <c r="D1" s="15"/>
      <c r="E1" s="15"/>
      <c r="F1" s="15"/>
      <c r="G1" s="15"/>
      <c r="H1" s="15"/>
      <c r="I1" s="15"/>
      <c r="J1" s="15"/>
      <c r="K1" s="15"/>
      <c r="L1" s="15"/>
      <c r="M1" s="15"/>
      <c r="N1" s="15"/>
      <c r="O1" s="15"/>
      <c r="P1" s="15"/>
      <c r="Q1" s="15"/>
      <c r="R1" s="15"/>
      <c r="S1" s="15"/>
      <c r="T1" s="98"/>
    </row>
    <row r="2" s="123" customFormat="1" ht="15.75" customHeight="1" spans="1:20">
      <c r="A2" s="342" t="s">
        <v>10151</v>
      </c>
      <c r="B2" s="342"/>
      <c r="C2" s="342"/>
      <c r="D2" s="342"/>
      <c r="E2" s="342"/>
      <c r="F2" s="342"/>
      <c r="G2" s="342"/>
      <c r="H2" s="342"/>
      <c r="I2" s="342"/>
      <c r="J2" s="342"/>
      <c r="K2" s="343"/>
      <c r="L2" s="343"/>
      <c r="M2" s="343"/>
      <c r="N2" s="343"/>
      <c r="O2" s="343"/>
      <c r="P2" s="343"/>
      <c r="Q2" s="343"/>
      <c r="R2" s="343"/>
      <c r="S2" s="343"/>
      <c r="T2" s="348"/>
    </row>
    <row r="3" ht="15.75" customHeight="1" spans="1:19">
      <c r="A3" s="22"/>
      <c r="B3" s="16"/>
      <c r="C3" s="16"/>
      <c r="D3" s="16"/>
      <c r="E3" s="16"/>
      <c r="F3" s="16"/>
      <c r="G3" s="16"/>
      <c r="H3" s="16"/>
      <c r="I3" s="16"/>
      <c r="J3" s="16"/>
      <c r="K3" s="125"/>
      <c r="L3" s="125"/>
      <c r="M3" s="125"/>
      <c r="N3" s="125"/>
      <c r="O3" s="125"/>
      <c r="P3" s="125"/>
      <c r="Q3" s="125"/>
      <c r="R3" s="125"/>
      <c r="S3" s="70" t="s">
        <v>10128</v>
      </c>
    </row>
    <row r="4" ht="15.75" customHeight="1" spans="1:19">
      <c r="A4" s="19" t="str">
        <f>申报表封面!A8</f>
        <v>评估基准日：2022年8月31日</v>
      </c>
      <c r="B4" s="19"/>
      <c r="C4" s="19"/>
      <c r="D4" s="19"/>
      <c r="E4" s="19"/>
      <c r="F4" s="19"/>
      <c r="G4" s="19"/>
      <c r="H4" s="19"/>
      <c r="I4" s="19"/>
      <c r="J4" s="19"/>
      <c r="K4" s="71"/>
      <c r="L4" s="71"/>
      <c r="M4" s="71"/>
      <c r="N4" s="71"/>
      <c r="O4" s="71"/>
      <c r="P4" s="71"/>
      <c r="Q4" s="71"/>
      <c r="R4" s="71"/>
      <c r="S4" s="71"/>
    </row>
    <row r="5" ht="15.75" customHeight="1" spans="1:19">
      <c r="A5" s="21" t="str">
        <f>申报表封面!C14</f>
        <v>被评估单位：湖南森华木业有限公司</v>
      </c>
      <c r="B5" s="21"/>
      <c r="C5" s="21"/>
      <c r="D5" s="21"/>
      <c r="E5" s="21"/>
      <c r="F5" s="22"/>
      <c r="G5" s="22"/>
      <c r="H5" s="22"/>
      <c r="I5" s="22"/>
      <c r="J5" s="22"/>
      <c r="K5" s="79"/>
      <c r="L5" s="79"/>
      <c r="M5" s="79"/>
      <c r="N5" s="79"/>
      <c r="O5" s="79"/>
      <c r="P5" s="79"/>
      <c r="Q5" s="79"/>
      <c r="R5" s="79"/>
      <c r="S5" s="72" t="s">
        <v>373</v>
      </c>
    </row>
    <row r="6" s="98" customFormat="1" ht="41.25" customHeight="1" spans="1:20">
      <c r="A6" s="62" t="s">
        <v>413</v>
      </c>
      <c r="B6" s="62" t="s">
        <v>10156</v>
      </c>
      <c r="C6" s="62" t="s">
        <v>10157</v>
      </c>
      <c r="D6" s="62" t="s">
        <v>10131</v>
      </c>
      <c r="E6" s="62" t="s">
        <v>10158</v>
      </c>
      <c r="F6" s="62" t="s">
        <v>10159</v>
      </c>
      <c r="G6" s="62" t="s">
        <v>10160</v>
      </c>
      <c r="H6" s="62" t="s">
        <v>10161</v>
      </c>
      <c r="I6" s="62" t="s">
        <v>10162</v>
      </c>
      <c r="J6" s="62" t="s">
        <v>10163</v>
      </c>
      <c r="K6" s="99" t="s">
        <v>10167</v>
      </c>
      <c r="L6" s="99" t="s">
        <v>10168</v>
      </c>
      <c r="M6" s="99" t="s">
        <v>10166</v>
      </c>
      <c r="N6" s="99" t="s">
        <v>574</v>
      </c>
      <c r="O6" s="344" t="s">
        <v>10144</v>
      </c>
      <c r="P6" s="126" t="s">
        <v>575</v>
      </c>
      <c r="Q6" s="99" t="s">
        <v>576</v>
      </c>
      <c r="R6" s="99" t="s">
        <v>530</v>
      </c>
      <c r="S6" s="99" t="s">
        <v>506</v>
      </c>
      <c r="T6" s="99" t="s">
        <v>559</v>
      </c>
    </row>
    <row r="7" ht="15.75" customHeight="1" spans="1:19">
      <c r="A7" s="28"/>
      <c r="B7" s="28"/>
      <c r="C7" s="132"/>
      <c r="D7" s="132"/>
      <c r="E7" s="29"/>
      <c r="F7" s="30"/>
      <c r="G7" s="28"/>
      <c r="H7" s="28"/>
      <c r="I7" s="28"/>
      <c r="J7" s="28"/>
      <c r="K7" s="145"/>
      <c r="L7" s="145"/>
      <c r="M7" s="127"/>
      <c r="N7" s="127"/>
      <c r="O7" s="345"/>
      <c r="P7" s="127"/>
      <c r="Q7" s="128">
        <f>P7-N7</f>
        <v>0</v>
      </c>
      <c r="R7" s="128">
        <f>IF(N7=0,0,ROUND(Q7/N7*100,2))</f>
        <v>0</v>
      </c>
      <c r="S7" s="75"/>
    </row>
    <row r="8" ht="15.75" customHeight="1" spans="1:19">
      <c r="A8" s="28"/>
      <c r="B8" s="28"/>
      <c r="C8" s="132"/>
      <c r="D8" s="132"/>
      <c r="E8" s="29"/>
      <c r="F8" s="30"/>
      <c r="G8" s="28"/>
      <c r="H8" s="28"/>
      <c r="I8" s="28"/>
      <c r="J8" s="28"/>
      <c r="K8" s="145"/>
      <c r="L8" s="145"/>
      <c r="M8" s="145"/>
      <c r="N8" s="145"/>
      <c r="O8" s="345"/>
      <c r="P8" s="127"/>
      <c r="Q8" s="128">
        <f t="shared" ref="Q8:Q32" si="0">P8-N8</f>
        <v>0</v>
      </c>
      <c r="R8" s="128">
        <f t="shared" ref="R8:R32" si="1">IF(N8=0,0,ROUND(Q8/N8*100,2))</f>
        <v>0</v>
      </c>
      <c r="S8" s="75"/>
    </row>
    <row r="9" ht="15.75" customHeight="1" spans="1:19">
      <c r="A9" s="28"/>
      <c r="B9" s="28"/>
      <c r="C9" s="132"/>
      <c r="D9" s="132"/>
      <c r="E9" s="29"/>
      <c r="F9" s="30"/>
      <c r="G9" s="28"/>
      <c r="H9" s="28"/>
      <c r="I9" s="28"/>
      <c r="J9" s="28"/>
      <c r="K9" s="145"/>
      <c r="L9" s="145"/>
      <c r="M9" s="145"/>
      <c r="N9" s="145"/>
      <c r="O9" s="345"/>
      <c r="P9" s="127"/>
      <c r="Q9" s="128">
        <f t="shared" si="0"/>
        <v>0</v>
      </c>
      <c r="R9" s="128">
        <f t="shared" si="1"/>
        <v>0</v>
      </c>
      <c r="S9" s="75"/>
    </row>
    <row r="10" ht="15.75" customHeight="1" spans="1:19">
      <c r="A10" s="28"/>
      <c r="B10" s="28"/>
      <c r="C10" s="132"/>
      <c r="D10" s="132"/>
      <c r="E10" s="29"/>
      <c r="F10" s="30"/>
      <c r="G10" s="28"/>
      <c r="H10" s="28"/>
      <c r="I10" s="28"/>
      <c r="J10" s="28"/>
      <c r="K10" s="145"/>
      <c r="L10" s="145"/>
      <c r="M10" s="145"/>
      <c r="N10" s="145"/>
      <c r="O10" s="345"/>
      <c r="P10" s="127"/>
      <c r="Q10" s="128">
        <f t="shared" si="0"/>
        <v>0</v>
      </c>
      <c r="R10" s="128">
        <f t="shared" si="1"/>
        <v>0</v>
      </c>
      <c r="S10" s="75"/>
    </row>
    <row r="11" ht="15.75" customHeight="1" spans="1:19">
      <c r="A11" s="28"/>
      <c r="B11" s="28"/>
      <c r="C11" s="132"/>
      <c r="D11" s="132"/>
      <c r="E11" s="29"/>
      <c r="F11" s="30"/>
      <c r="G11" s="28"/>
      <c r="H11" s="28"/>
      <c r="I11" s="28"/>
      <c r="J11" s="28"/>
      <c r="K11" s="145"/>
      <c r="L11" s="145"/>
      <c r="M11" s="145"/>
      <c r="N11" s="145"/>
      <c r="O11" s="345"/>
      <c r="P11" s="127"/>
      <c r="Q11" s="128">
        <f t="shared" si="0"/>
        <v>0</v>
      </c>
      <c r="R11" s="128">
        <f t="shared" si="1"/>
        <v>0</v>
      </c>
      <c r="S11" s="75"/>
    </row>
    <row r="12" ht="15.75" customHeight="1" spans="1:19">
      <c r="A12" s="28"/>
      <c r="B12" s="28"/>
      <c r="C12" s="132"/>
      <c r="D12" s="132"/>
      <c r="E12" s="29"/>
      <c r="F12" s="30"/>
      <c r="G12" s="28"/>
      <c r="H12" s="28"/>
      <c r="I12" s="28"/>
      <c r="J12" s="28"/>
      <c r="K12" s="145"/>
      <c r="L12" s="145"/>
      <c r="M12" s="145"/>
      <c r="N12" s="145"/>
      <c r="O12" s="345"/>
      <c r="P12" s="127"/>
      <c r="Q12" s="128">
        <f t="shared" si="0"/>
        <v>0</v>
      </c>
      <c r="R12" s="128">
        <f t="shared" si="1"/>
        <v>0</v>
      </c>
      <c r="S12" s="75"/>
    </row>
    <row r="13" ht="15.75" customHeight="1" spans="1:19">
      <c r="A13" s="28"/>
      <c r="B13" s="28"/>
      <c r="C13" s="132"/>
      <c r="D13" s="132"/>
      <c r="E13" s="29"/>
      <c r="F13" s="30"/>
      <c r="G13" s="28"/>
      <c r="H13" s="28"/>
      <c r="I13" s="28"/>
      <c r="J13" s="28"/>
      <c r="K13" s="145"/>
      <c r="L13" s="145"/>
      <c r="M13" s="145"/>
      <c r="N13" s="145"/>
      <c r="O13" s="345"/>
      <c r="P13" s="127"/>
      <c r="Q13" s="128">
        <f t="shared" si="0"/>
        <v>0</v>
      </c>
      <c r="R13" s="128">
        <f t="shared" si="1"/>
        <v>0</v>
      </c>
      <c r="S13" s="75"/>
    </row>
    <row r="14" ht="15.75" customHeight="1" spans="1:19">
      <c r="A14" s="28"/>
      <c r="B14" s="28"/>
      <c r="C14" s="132"/>
      <c r="D14" s="132"/>
      <c r="E14" s="29"/>
      <c r="F14" s="30"/>
      <c r="G14" s="28"/>
      <c r="H14" s="28"/>
      <c r="I14" s="28"/>
      <c r="J14" s="28"/>
      <c r="K14" s="145"/>
      <c r="L14" s="145"/>
      <c r="M14" s="145"/>
      <c r="N14" s="145"/>
      <c r="O14" s="345"/>
      <c r="P14" s="127"/>
      <c r="Q14" s="128">
        <f t="shared" si="0"/>
        <v>0</v>
      </c>
      <c r="R14" s="128">
        <f t="shared" si="1"/>
        <v>0</v>
      </c>
      <c r="S14" s="75"/>
    </row>
    <row r="15" ht="15.75" customHeight="1" spans="1:19">
      <c r="A15" s="28"/>
      <c r="B15" s="28"/>
      <c r="C15" s="132"/>
      <c r="D15" s="132"/>
      <c r="E15" s="29"/>
      <c r="F15" s="30"/>
      <c r="G15" s="28"/>
      <c r="H15" s="28"/>
      <c r="I15" s="28"/>
      <c r="J15" s="28"/>
      <c r="K15" s="145"/>
      <c r="L15" s="145"/>
      <c r="M15" s="145"/>
      <c r="N15" s="145"/>
      <c r="O15" s="345"/>
      <c r="P15" s="127"/>
      <c r="Q15" s="128">
        <f t="shared" si="0"/>
        <v>0</v>
      </c>
      <c r="R15" s="128">
        <f t="shared" si="1"/>
        <v>0</v>
      </c>
      <c r="S15" s="75"/>
    </row>
    <row r="16" ht="15.75" customHeight="1" spans="1:19">
      <c r="A16" s="28"/>
      <c r="B16" s="28"/>
      <c r="C16" s="132"/>
      <c r="D16" s="132"/>
      <c r="E16" s="29"/>
      <c r="F16" s="30"/>
      <c r="G16" s="28"/>
      <c r="H16" s="28"/>
      <c r="I16" s="28"/>
      <c r="J16" s="28"/>
      <c r="K16" s="145"/>
      <c r="L16" s="145"/>
      <c r="M16" s="145"/>
      <c r="N16" s="145"/>
      <c r="O16" s="345"/>
      <c r="P16" s="127"/>
      <c r="Q16" s="128">
        <f t="shared" si="0"/>
        <v>0</v>
      </c>
      <c r="R16" s="128">
        <f t="shared" si="1"/>
        <v>0</v>
      </c>
      <c r="S16" s="75"/>
    </row>
    <row r="17" ht="15.75" customHeight="1" spans="1:19">
      <c r="A17" s="28"/>
      <c r="B17" s="28"/>
      <c r="C17" s="132"/>
      <c r="D17" s="132"/>
      <c r="E17" s="29"/>
      <c r="F17" s="30"/>
      <c r="G17" s="28"/>
      <c r="H17" s="28"/>
      <c r="I17" s="28"/>
      <c r="J17" s="28"/>
      <c r="K17" s="145"/>
      <c r="L17" s="145"/>
      <c r="M17" s="145"/>
      <c r="N17" s="145"/>
      <c r="O17" s="345"/>
      <c r="P17" s="127"/>
      <c r="Q17" s="128">
        <f t="shared" si="0"/>
        <v>0</v>
      </c>
      <c r="R17" s="128">
        <f t="shared" si="1"/>
        <v>0</v>
      </c>
      <c r="S17" s="75"/>
    </row>
    <row r="18" ht="15.75" customHeight="1" spans="1:19">
      <c r="A18" s="28"/>
      <c r="B18" s="28"/>
      <c r="C18" s="132"/>
      <c r="D18" s="132"/>
      <c r="E18" s="29"/>
      <c r="F18" s="30"/>
      <c r="G18" s="28"/>
      <c r="H18" s="28"/>
      <c r="I18" s="28"/>
      <c r="J18" s="28"/>
      <c r="K18" s="145"/>
      <c r="L18" s="145"/>
      <c r="M18" s="145"/>
      <c r="N18" s="145"/>
      <c r="O18" s="345"/>
      <c r="P18" s="127"/>
      <c r="Q18" s="128">
        <f t="shared" si="0"/>
        <v>0</v>
      </c>
      <c r="R18" s="128">
        <f t="shared" si="1"/>
        <v>0</v>
      </c>
      <c r="S18" s="75"/>
    </row>
    <row r="19" ht="15.75" customHeight="1" spans="1:19">
      <c r="A19" s="28"/>
      <c r="B19" s="28"/>
      <c r="C19" s="132"/>
      <c r="D19" s="132"/>
      <c r="E19" s="29"/>
      <c r="F19" s="30"/>
      <c r="G19" s="28"/>
      <c r="H19" s="28"/>
      <c r="I19" s="28"/>
      <c r="J19" s="28"/>
      <c r="K19" s="145"/>
      <c r="L19" s="145"/>
      <c r="M19" s="145"/>
      <c r="N19" s="145"/>
      <c r="O19" s="345"/>
      <c r="P19" s="127"/>
      <c r="Q19" s="128">
        <f t="shared" si="0"/>
        <v>0</v>
      </c>
      <c r="R19" s="128">
        <f t="shared" si="1"/>
        <v>0</v>
      </c>
      <c r="S19" s="75"/>
    </row>
    <row r="20" ht="15.75" customHeight="1" spans="1:19">
      <c r="A20" s="28"/>
      <c r="B20" s="28"/>
      <c r="C20" s="132"/>
      <c r="D20" s="132"/>
      <c r="E20" s="29"/>
      <c r="F20" s="30"/>
      <c r="G20" s="28"/>
      <c r="H20" s="28"/>
      <c r="I20" s="28"/>
      <c r="J20" s="28"/>
      <c r="K20" s="145"/>
      <c r="L20" s="145"/>
      <c r="M20" s="145"/>
      <c r="N20" s="145"/>
      <c r="O20" s="345"/>
      <c r="P20" s="127"/>
      <c r="Q20" s="128">
        <f t="shared" si="0"/>
        <v>0</v>
      </c>
      <c r="R20" s="128">
        <f t="shared" si="1"/>
        <v>0</v>
      </c>
      <c r="S20" s="75"/>
    </row>
    <row r="21" ht="15.75" customHeight="1" spans="1:19">
      <c r="A21" s="28"/>
      <c r="B21" s="28"/>
      <c r="C21" s="132"/>
      <c r="D21" s="132"/>
      <c r="E21" s="29"/>
      <c r="F21" s="30"/>
      <c r="G21" s="28"/>
      <c r="H21" s="28"/>
      <c r="I21" s="28"/>
      <c r="J21" s="28"/>
      <c r="K21" s="145"/>
      <c r="L21" s="145"/>
      <c r="M21" s="145"/>
      <c r="N21" s="145"/>
      <c r="O21" s="345"/>
      <c r="P21" s="127"/>
      <c r="Q21" s="128">
        <f t="shared" si="0"/>
        <v>0</v>
      </c>
      <c r="R21" s="128">
        <f t="shared" si="1"/>
        <v>0</v>
      </c>
      <c r="S21" s="75"/>
    </row>
    <row r="22" ht="15.75" customHeight="1" spans="1:19">
      <c r="A22" s="28"/>
      <c r="B22" s="28"/>
      <c r="C22" s="132"/>
      <c r="D22" s="132"/>
      <c r="E22" s="29"/>
      <c r="F22" s="30"/>
      <c r="G22" s="28"/>
      <c r="H22" s="28"/>
      <c r="I22" s="28"/>
      <c r="J22" s="28"/>
      <c r="K22" s="145"/>
      <c r="L22" s="145"/>
      <c r="M22" s="145"/>
      <c r="N22" s="145"/>
      <c r="O22" s="345"/>
      <c r="P22" s="127"/>
      <c r="Q22" s="128">
        <f t="shared" si="0"/>
        <v>0</v>
      </c>
      <c r="R22" s="128">
        <f t="shared" si="1"/>
        <v>0</v>
      </c>
      <c r="S22" s="75"/>
    </row>
    <row r="23" ht="15.75" customHeight="1" spans="1:19">
      <c r="A23" s="28"/>
      <c r="B23" s="28"/>
      <c r="C23" s="132"/>
      <c r="D23" s="132"/>
      <c r="E23" s="29"/>
      <c r="F23" s="30"/>
      <c r="G23" s="28"/>
      <c r="H23" s="28"/>
      <c r="I23" s="28"/>
      <c r="J23" s="28"/>
      <c r="K23" s="145"/>
      <c r="L23" s="145"/>
      <c r="M23" s="145"/>
      <c r="N23" s="145"/>
      <c r="O23" s="345"/>
      <c r="P23" s="127"/>
      <c r="Q23" s="128">
        <f t="shared" si="0"/>
        <v>0</v>
      </c>
      <c r="R23" s="128">
        <f t="shared" si="1"/>
        <v>0</v>
      </c>
      <c r="S23" s="75"/>
    </row>
    <row r="24" ht="15.75" customHeight="1" spans="1:19">
      <c r="A24" s="28"/>
      <c r="B24" s="28"/>
      <c r="C24" s="132"/>
      <c r="D24" s="132"/>
      <c r="E24" s="29"/>
      <c r="F24" s="30"/>
      <c r="G24" s="28"/>
      <c r="H24" s="28"/>
      <c r="I24" s="28"/>
      <c r="J24" s="28"/>
      <c r="K24" s="145"/>
      <c r="L24" s="145"/>
      <c r="M24" s="145"/>
      <c r="N24" s="145"/>
      <c r="O24" s="345"/>
      <c r="P24" s="127"/>
      <c r="Q24" s="128">
        <f t="shared" si="0"/>
        <v>0</v>
      </c>
      <c r="R24" s="128">
        <f t="shared" si="1"/>
        <v>0</v>
      </c>
      <c r="S24" s="75"/>
    </row>
    <row r="25" ht="15.75" customHeight="1" spans="1:19">
      <c r="A25" s="28"/>
      <c r="B25" s="28"/>
      <c r="C25" s="132"/>
      <c r="D25" s="132"/>
      <c r="E25" s="29"/>
      <c r="F25" s="30"/>
      <c r="G25" s="28"/>
      <c r="H25" s="28"/>
      <c r="I25" s="28"/>
      <c r="J25" s="28"/>
      <c r="K25" s="145"/>
      <c r="L25" s="145"/>
      <c r="M25" s="145"/>
      <c r="N25" s="145"/>
      <c r="O25" s="345"/>
      <c r="P25" s="127"/>
      <c r="Q25" s="128">
        <f t="shared" si="0"/>
        <v>0</v>
      </c>
      <c r="R25" s="128">
        <f t="shared" si="1"/>
        <v>0</v>
      </c>
      <c r="S25" s="75"/>
    </row>
    <row r="26" ht="15.75" customHeight="1" spans="1:19">
      <c r="A26" s="28"/>
      <c r="B26" s="28"/>
      <c r="C26" s="132"/>
      <c r="D26" s="132"/>
      <c r="E26" s="29"/>
      <c r="F26" s="30"/>
      <c r="G26" s="28"/>
      <c r="H26" s="28"/>
      <c r="I26" s="28"/>
      <c r="J26" s="28"/>
      <c r="K26" s="145"/>
      <c r="L26" s="145"/>
      <c r="M26" s="145"/>
      <c r="N26" s="145"/>
      <c r="O26" s="345"/>
      <c r="P26" s="127"/>
      <c r="Q26" s="128">
        <f t="shared" si="0"/>
        <v>0</v>
      </c>
      <c r="R26" s="128">
        <f t="shared" si="1"/>
        <v>0</v>
      </c>
      <c r="S26" s="75"/>
    </row>
    <row r="27" ht="15.75" customHeight="1" spans="1:19">
      <c r="A27" s="28"/>
      <c r="B27" s="28"/>
      <c r="C27" s="132"/>
      <c r="D27" s="132"/>
      <c r="E27" s="29"/>
      <c r="F27" s="30"/>
      <c r="G27" s="28"/>
      <c r="H27" s="28"/>
      <c r="I27" s="28"/>
      <c r="J27" s="28"/>
      <c r="K27" s="145"/>
      <c r="L27" s="145"/>
      <c r="M27" s="145"/>
      <c r="N27" s="145"/>
      <c r="O27" s="345"/>
      <c r="P27" s="127"/>
      <c r="Q27" s="128">
        <f t="shared" si="0"/>
        <v>0</v>
      </c>
      <c r="R27" s="128">
        <f t="shared" si="1"/>
        <v>0</v>
      </c>
      <c r="S27" s="75"/>
    </row>
    <row r="28" ht="15.75" customHeight="1" spans="1:19">
      <c r="A28" s="28"/>
      <c r="B28" s="28"/>
      <c r="C28" s="132"/>
      <c r="D28" s="132"/>
      <c r="E28" s="29"/>
      <c r="F28" s="30"/>
      <c r="G28" s="28"/>
      <c r="H28" s="28"/>
      <c r="I28" s="28"/>
      <c r="J28" s="28"/>
      <c r="K28" s="145"/>
      <c r="L28" s="145"/>
      <c r="M28" s="145"/>
      <c r="N28" s="145"/>
      <c r="O28" s="345"/>
      <c r="P28" s="127"/>
      <c r="Q28" s="128">
        <f t="shared" si="0"/>
        <v>0</v>
      </c>
      <c r="R28" s="128">
        <f t="shared" si="1"/>
        <v>0</v>
      </c>
      <c r="S28" s="75"/>
    </row>
    <row r="29" ht="15.75" customHeight="1" spans="1:19">
      <c r="A29" s="28"/>
      <c r="B29" s="28"/>
      <c r="C29" s="132"/>
      <c r="D29" s="132"/>
      <c r="E29" s="29"/>
      <c r="F29" s="30"/>
      <c r="G29" s="28"/>
      <c r="H29" s="28"/>
      <c r="I29" s="28"/>
      <c r="J29" s="28"/>
      <c r="K29" s="145"/>
      <c r="L29" s="145"/>
      <c r="M29" s="145"/>
      <c r="N29" s="145"/>
      <c r="O29" s="345"/>
      <c r="P29" s="127"/>
      <c r="Q29" s="128">
        <f t="shared" si="0"/>
        <v>0</v>
      </c>
      <c r="R29" s="128">
        <f t="shared" si="1"/>
        <v>0</v>
      </c>
      <c r="S29" s="75"/>
    </row>
    <row r="30" ht="15.75" customHeight="1" spans="1:19">
      <c r="A30" s="28"/>
      <c r="B30" s="28"/>
      <c r="C30" s="132"/>
      <c r="D30" s="132"/>
      <c r="E30" s="29"/>
      <c r="F30" s="30"/>
      <c r="G30" s="28"/>
      <c r="H30" s="28"/>
      <c r="I30" s="28"/>
      <c r="J30" s="28"/>
      <c r="K30" s="145"/>
      <c r="L30" s="145"/>
      <c r="M30" s="145"/>
      <c r="N30" s="145"/>
      <c r="O30" s="345"/>
      <c r="P30" s="127"/>
      <c r="Q30" s="128">
        <f t="shared" si="0"/>
        <v>0</v>
      </c>
      <c r="R30" s="128">
        <f t="shared" si="1"/>
        <v>0</v>
      </c>
      <c r="S30" s="75"/>
    </row>
    <row r="31" ht="15.75" customHeight="1" spans="1:19">
      <c r="A31" s="28"/>
      <c r="B31" s="33" t="s">
        <v>497</v>
      </c>
      <c r="C31" s="132"/>
      <c r="D31" s="132"/>
      <c r="E31" s="29"/>
      <c r="F31" s="30"/>
      <c r="G31" s="28"/>
      <c r="H31" s="28"/>
      <c r="I31" s="28"/>
      <c r="J31" s="28"/>
      <c r="K31" s="145"/>
      <c r="L31" s="145"/>
      <c r="M31" s="145"/>
      <c r="N31" s="145"/>
      <c r="O31" s="345"/>
      <c r="P31" s="127"/>
      <c r="Q31" s="128">
        <f t="shared" si="0"/>
        <v>0</v>
      </c>
      <c r="R31" s="128">
        <f t="shared" si="1"/>
        <v>0</v>
      </c>
      <c r="S31" s="75"/>
    </row>
    <row r="32" ht="15.75" customHeight="1" spans="1:19">
      <c r="A32" s="34" t="s">
        <v>498</v>
      </c>
      <c r="B32" s="124"/>
      <c r="C32" s="124"/>
      <c r="D32" s="124"/>
      <c r="E32" s="26"/>
      <c r="F32" s="35"/>
      <c r="G32" s="24"/>
      <c r="H32" s="24"/>
      <c r="I32" s="24"/>
      <c r="J32" s="24"/>
      <c r="K32" s="128"/>
      <c r="L32" s="128">
        <f>SUM(L7:L31)</f>
        <v>0</v>
      </c>
      <c r="M32" s="128">
        <f>SUM(M7:M31)</f>
        <v>0</v>
      </c>
      <c r="N32" s="128">
        <f>SUM(N7:N31)</f>
        <v>0</v>
      </c>
      <c r="O32" s="346"/>
      <c r="P32" s="129">
        <f>SUM(P7:P31)</f>
        <v>0</v>
      </c>
      <c r="Q32" s="128">
        <f t="shared" si="0"/>
        <v>0</v>
      </c>
      <c r="R32" s="128">
        <f t="shared" si="1"/>
        <v>0</v>
      </c>
      <c r="S32" s="76"/>
    </row>
    <row r="33" ht="15.75" customHeight="1" spans="1:19">
      <c r="A33" s="38" t="str">
        <f>申报表封面!C18</f>
        <v>被评估单位填表人：郭艳</v>
      </c>
      <c r="B33" s="38"/>
      <c r="C33" s="38"/>
      <c r="D33" s="38"/>
      <c r="E33" s="38"/>
      <c r="F33" s="84"/>
      <c r="G33" s="84"/>
      <c r="H33" s="84"/>
      <c r="I33" s="84"/>
      <c r="J33" s="84"/>
      <c r="K33" s="146" t="str">
        <f>CONCATENATE(索引!$D$6,"：",索引!$D46,"    ",索引!$E46)</f>
        <v>评估人员：    </v>
      </c>
      <c r="L33" s="347"/>
      <c r="M33" s="347"/>
      <c r="N33" s="347"/>
      <c r="O33" s="347"/>
      <c r="P33" s="347"/>
      <c r="Q33" s="347"/>
      <c r="R33" s="347"/>
      <c r="S33" s="347"/>
    </row>
    <row r="34" ht="15.75" customHeight="1" spans="1:19">
      <c r="A34" s="84" t="str">
        <f>申报表封面!C20</f>
        <v>填表日期：2022年9月6日</v>
      </c>
      <c r="B34" s="84"/>
      <c r="C34" s="84"/>
      <c r="D34" s="84"/>
      <c r="E34" s="84"/>
      <c r="F34" s="84"/>
      <c r="G34" s="84"/>
      <c r="H34" s="84"/>
      <c r="I34" s="84"/>
      <c r="J34" s="84"/>
      <c r="K34" s="122"/>
      <c r="L34" s="122"/>
      <c r="M34" s="122"/>
      <c r="N34" s="122"/>
      <c r="O34" s="122"/>
      <c r="P34" s="122"/>
      <c r="Q34" s="122"/>
      <c r="R34" s="122"/>
      <c r="S34" s="122"/>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sheetData>
  <mergeCells count="1">
    <mergeCell ref="A32:E32"/>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
  <sheetViews>
    <sheetView workbookViewId="0">
      <selection activeCell="C18" sqref="C18"/>
    </sheetView>
  </sheetViews>
  <sheetFormatPr defaultColWidth="9" defaultRowHeight="12.75"/>
  <cols>
    <col min="1" max="1" width="8.125" style="728" customWidth="1"/>
    <col min="2" max="2" width="10.125" style="728" customWidth="1"/>
    <col min="3" max="3" width="16.375" style="728" customWidth="1"/>
    <col min="4" max="4" width="17.625" style="728" customWidth="1"/>
    <col min="5" max="5" width="21.625" style="728" customWidth="1"/>
    <col min="6" max="6" width="26.625" style="728" customWidth="1"/>
    <col min="7" max="16384" width="9" style="728"/>
  </cols>
  <sheetData>
    <row r="1" ht="20.25" spans="1:7">
      <c r="A1" s="733" t="s">
        <v>208</v>
      </c>
      <c r="B1" s="733"/>
      <c r="C1" s="733"/>
      <c r="D1" s="733"/>
      <c r="E1" s="733"/>
      <c r="F1" s="733"/>
      <c r="G1" s="733"/>
    </row>
    <row r="2" spans="1:10">
      <c r="A2" s="734"/>
      <c r="B2" s="734"/>
      <c r="C2" s="734"/>
      <c r="D2" s="734"/>
      <c r="E2" s="734"/>
      <c r="F2" s="734"/>
      <c r="G2" s="734"/>
      <c r="H2" s="730"/>
      <c r="I2" s="730"/>
      <c r="J2" s="730"/>
    </row>
    <row r="3" s="732" customFormat="1" ht="31.5" customHeight="1" spans="1:10">
      <c r="A3" s="735" t="s">
        <v>209</v>
      </c>
      <c r="B3" s="18"/>
      <c r="C3" s="18"/>
      <c r="D3" s="18"/>
      <c r="E3" s="18"/>
      <c r="F3" s="18"/>
      <c r="G3" s="18"/>
      <c r="H3" s="18"/>
      <c r="I3" s="18"/>
      <c r="J3" s="18"/>
    </row>
    <row r="4" s="732" customFormat="1" ht="52.5" customHeight="1" spans="1:10">
      <c r="A4" s="736" t="s">
        <v>210</v>
      </c>
      <c r="B4" s="736"/>
      <c r="C4" s="736"/>
      <c r="D4" s="736"/>
      <c r="E4" s="736"/>
      <c r="F4" s="736"/>
      <c r="G4" s="736"/>
      <c r="H4" s="18"/>
      <c r="I4" s="18"/>
      <c r="J4" s="18"/>
    </row>
    <row r="5" spans="1:10">
      <c r="A5" s="737" t="s">
        <v>211</v>
      </c>
      <c r="B5" s="738"/>
      <c r="C5" s="738"/>
      <c r="D5" s="738"/>
      <c r="E5" s="738"/>
      <c r="F5" s="738"/>
      <c r="G5" s="738"/>
      <c r="H5" s="730"/>
      <c r="I5" s="730"/>
      <c r="J5" s="730"/>
    </row>
    <row r="6" spans="1:10">
      <c r="A6" s="739" t="s">
        <v>212</v>
      </c>
      <c r="B6" s="739" t="s">
        <v>213</v>
      </c>
      <c r="C6" s="739" t="s">
        <v>214</v>
      </c>
      <c r="D6" s="739" t="s">
        <v>215</v>
      </c>
      <c r="E6" s="739" t="s">
        <v>216</v>
      </c>
      <c r="F6" s="739" t="s">
        <v>217</v>
      </c>
      <c r="G6" s="739"/>
      <c r="H6" s="730"/>
      <c r="I6" s="730"/>
      <c r="J6" s="730"/>
    </row>
    <row r="7" spans="1:10">
      <c r="A7" s="739">
        <v>1</v>
      </c>
      <c r="B7" s="740"/>
      <c r="C7" s="740"/>
      <c r="D7" s="740"/>
      <c r="E7" s="740"/>
      <c r="F7" s="739"/>
      <c r="G7" s="739"/>
      <c r="H7" s="730"/>
      <c r="I7" s="730"/>
      <c r="J7" s="730"/>
    </row>
    <row r="8" spans="1:10">
      <c r="A8" s="739">
        <v>2</v>
      </c>
      <c r="B8" s="740"/>
      <c r="C8" s="740"/>
      <c r="D8" s="740"/>
      <c r="E8" s="740"/>
      <c r="F8" s="739"/>
      <c r="G8" s="739"/>
      <c r="H8" s="730"/>
      <c r="I8" s="730"/>
      <c r="J8" s="730"/>
    </row>
    <row r="9" spans="1:10">
      <c r="A9" s="739">
        <v>3</v>
      </c>
      <c r="B9" s="740"/>
      <c r="C9" s="740"/>
      <c r="D9" s="740"/>
      <c r="E9" s="740"/>
      <c r="F9" s="739"/>
      <c r="G9" s="739"/>
      <c r="H9" s="730"/>
      <c r="I9" s="730"/>
      <c r="J9" s="730"/>
    </row>
    <row r="10" spans="1:10">
      <c r="A10" s="739">
        <v>4</v>
      </c>
      <c r="B10" s="740"/>
      <c r="C10" s="740"/>
      <c r="D10" s="740"/>
      <c r="E10" s="740"/>
      <c r="F10" s="739"/>
      <c r="G10" s="739"/>
      <c r="H10" s="730"/>
      <c r="I10" s="730"/>
      <c r="J10" s="730"/>
    </row>
    <row r="11" spans="1:10">
      <c r="A11" s="741"/>
      <c r="B11" s="742"/>
      <c r="C11" s="742"/>
      <c r="D11" s="742"/>
      <c r="E11" s="742"/>
      <c r="F11" s="730"/>
      <c r="G11" s="730"/>
      <c r="H11" s="730"/>
      <c r="I11" s="730"/>
      <c r="J11" s="730"/>
    </row>
    <row r="12" ht="16.5" customHeight="1" spans="1:10">
      <c r="A12" s="737" t="s">
        <v>218</v>
      </c>
      <c r="B12" s="738"/>
      <c r="C12" s="738"/>
      <c r="D12" s="738"/>
      <c r="E12" s="738"/>
      <c r="F12" s="738"/>
      <c r="G12" s="738"/>
      <c r="H12" s="730"/>
      <c r="I12" s="730"/>
      <c r="J12" s="730"/>
    </row>
    <row r="13" spans="1:10">
      <c r="A13" s="739" t="s">
        <v>212</v>
      </c>
      <c r="B13" s="739" t="s">
        <v>219</v>
      </c>
      <c r="C13" s="739" t="s">
        <v>220</v>
      </c>
      <c r="D13" s="739" t="s">
        <v>221</v>
      </c>
      <c r="E13" s="739" t="s">
        <v>216</v>
      </c>
      <c r="F13" s="739" t="s">
        <v>217</v>
      </c>
      <c r="G13" s="743"/>
      <c r="H13" s="730"/>
      <c r="I13" s="730"/>
      <c r="J13" s="730"/>
    </row>
    <row r="14" spans="1:10">
      <c r="A14" s="739">
        <v>1</v>
      </c>
      <c r="B14" s="740"/>
      <c r="C14" s="740"/>
      <c r="D14" s="740"/>
      <c r="E14" s="740"/>
      <c r="F14" s="740"/>
      <c r="G14" s="743"/>
      <c r="H14" s="730"/>
      <c r="I14" s="730"/>
      <c r="J14" s="730"/>
    </row>
    <row r="15" spans="1:10">
      <c r="A15" s="739">
        <v>2</v>
      </c>
      <c r="B15" s="740"/>
      <c r="C15" s="740"/>
      <c r="D15" s="740"/>
      <c r="E15" s="740"/>
      <c r="F15" s="740"/>
      <c r="G15" s="743"/>
      <c r="H15" s="730"/>
      <c r="I15" s="730"/>
      <c r="J15" s="730"/>
    </row>
    <row r="16" spans="1:10">
      <c r="A16" s="739">
        <v>3</v>
      </c>
      <c r="B16" s="740"/>
      <c r="C16" s="740"/>
      <c r="D16" s="740"/>
      <c r="E16" s="740"/>
      <c r="F16" s="740"/>
      <c r="G16" s="743"/>
      <c r="H16" s="730"/>
      <c r="I16" s="730"/>
      <c r="J16" s="730"/>
    </row>
    <row r="17" spans="1:10">
      <c r="A17" s="739">
        <v>4</v>
      </c>
      <c r="B17" s="740"/>
      <c r="C17" s="740"/>
      <c r="D17" s="740"/>
      <c r="E17" s="740"/>
      <c r="F17" s="740"/>
      <c r="G17" s="743"/>
      <c r="H17" s="730"/>
      <c r="I17" s="730"/>
      <c r="J17" s="730"/>
    </row>
    <row r="18" spans="1:10">
      <c r="A18" s="741"/>
      <c r="B18" s="742"/>
      <c r="C18" s="742"/>
      <c r="D18" s="742"/>
      <c r="E18" s="742"/>
      <c r="F18" s="742"/>
      <c r="G18" s="730"/>
      <c r="H18" s="730"/>
      <c r="I18" s="730"/>
      <c r="J18" s="730"/>
    </row>
    <row r="19" spans="1:10">
      <c r="A19" s="737" t="s">
        <v>222</v>
      </c>
      <c r="B19" s="730"/>
      <c r="C19" s="730"/>
      <c r="D19" s="730"/>
      <c r="E19" s="730"/>
      <c r="F19" s="730"/>
      <c r="G19" s="730"/>
      <c r="H19" s="730"/>
      <c r="I19" s="730"/>
      <c r="J19" s="730"/>
    </row>
    <row r="20" spans="1:10">
      <c r="A20" s="739" t="s">
        <v>212</v>
      </c>
      <c r="B20" s="739" t="s">
        <v>223</v>
      </c>
      <c r="C20" s="739" t="s">
        <v>224</v>
      </c>
      <c r="D20" s="739" t="s">
        <v>225</v>
      </c>
      <c r="E20" s="739" t="s">
        <v>216</v>
      </c>
      <c r="F20" s="739" t="s">
        <v>217</v>
      </c>
      <c r="G20" s="743"/>
      <c r="H20" s="730"/>
      <c r="I20" s="730"/>
      <c r="J20" s="730"/>
    </row>
    <row r="21" spans="1:10">
      <c r="A21" s="739">
        <v>1</v>
      </c>
      <c r="B21" s="740"/>
      <c r="C21" s="740"/>
      <c r="D21" s="740"/>
      <c r="E21" s="740"/>
      <c r="F21" s="740"/>
      <c r="G21" s="743"/>
      <c r="H21" s="730"/>
      <c r="I21" s="730"/>
      <c r="J21" s="730"/>
    </row>
    <row r="22" spans="1:10">
      <c r="A22" s="739">
        <v>2</v>
      </c>
      <c r="B22" s="740"/>
      <c r="C22" s="740"/>
      <c r="D22" s="740"/>
      <c r="E22" s="740"/>
      <c r="F22" s="740"/>
      <c r="G22" s="743"/>
      <c r="H22" s="730"/>
      <c r="I22" s="730"/>
      <c r="J22" s="730"/>
    </row>
    <row r="23" spans="1:10">
      <c r="A23" s="739">
        <v>3</v>
      </c>
      <c r="B23" s="740"/>
      <c r="C23" s="740"/>
      <c r="D23" s="740"/>
      <c r="E23" s="740"/>
      <c r="F23" s="740"/>
      <c r="G23" s="743"/>
      <c r="H23" s="730"/>
      <c r="I23" s="730"/>
      <c r="J23" s="730"/>
    </row>
    <row r="24" spans="1:10">
      <c r="A24" s="739">
        <v>4</v>
      </c>
      <c r="B24" s="740"/>
      <c r="C24" s="740"/>
      <c r="D24" s="740"/>
      <c r="E24" s="740"/>
      <c r="F24" s="740"/>
      <c r="G24" s="743"/>
      <c r="H24" s="730"/>
      <c r="I24" s="730"/>
      <c r="J24" s="730"/>
    </row>
    <row r="25" spans="1:10">
      <c r="A25" s="741"/>
      <c r="B25" s="742"/>
      <c r="C25" s="742"/>
      <c r="D25" s="742"/>
      <c r="E25" s="742"/>
      <c r="F25" s="742"/>
      <c r="G25" s="730"/>
      <c r="H25" s="730"/>
      <c r="I25" s="730"/>
      <c r="J25" s="730"/>
    </row>
    <row r="26" spans="1:10">
      <c r="A26" s="737" t="s">
        <v>226</v>
      </c>
      <c r="B26" s="730"/>
      <c r="C26" s="730"/>
      <c r="D26" s="730"/>
      <c r="E26" s="730"/>
      <c r="F26" s="730"/>
      <c r="G26" s="730"/>
      <c r="H26" s="730"/>
      <c r="I26" s="730"/>
      <c r="J26" s="730"/>
    </row>
    <row r="27" spans="1:10">
      <c r="A27" s="739" t="s">
        <v>212</v>
      </c>
      <c r="B27" s="739" t="s">
        <v>227</v>
      </c>
      <c r="C27" s="739" t="s">
        <v>228</v>
      </c>
      <c r="D27" s="739" t="s">
        <v>229</v>
      </c>
      <c r="E27" s="739" t="s">
        <v>230</v>
      </c>
      <c r="F27" s="739" t="s">
        <v>216</v>
      </c>
      <c r="G27" s="739" t="s">
        <v>217</v>
      </c>
      <c r="H27" s="730"/>
      <c r="I27" s="730"/>
      <c r="J27" s="730"/>
    </row>
    <row r="28" spans="1:10">
      <c r="A28" s="739">
        <v>1</v>
      </c>
      <c r="B28" s="739"/>
      <c r="C28" s="740"/>
      <c r="D28" s="740"/>
      <c r="E28" s="740"/>
      <c r="F28" s="740"/>
      <c r="G28" s="743"/>
      <c r="H28" s="730"/>
      <c r="I28" s="730"/>
      <c r="J28" s="730"/>
    </row>
    <row r="29" spans="1:10">
      <c r="A29" s="739">
        <v>2</v>
      </c>
      <c r="B29" s="739"/>
      <c r="C29" s="740"/>
      <c r="D29" s="740"/>
      <c r="E29" s="740"/>
      <c r="F29" s="740"/>
      <c r="G29" s="743"/>
      <c r="H29" s="730"/>
      <c r="I29" s="730"/>
      <c r="J29" s="730"/>
    </row>
    <row r="30" spans="1:10">
      <c r="A30" s="739">
        <v>3</v>
      </c>
      <c r="B30" s="739"/>
      <c r="C30" s="740"/>
      <c r="D30" s="740"/>
      <c r="E30" s="740"/>
      <c r="F30" s="740"/>
      <c r="G30" s="743"/>
      <c r="H30" s="730"/>
      <c r="I30" s="730"/>
      <c r="J30" s="730"/>
    </row>
    <row r="31" spans="1:10">
      <c r="A31" s="739">
        <v>4</v>
      </c>
      <c r="B31" s="739"/>
      <c r="C31" s="740"/>
      <c r="D31" s="740"/>
      <c r="E31" s="740"/>
      <c r="F31" s="740"/>
      <c r="G31" s="743"/>
      <c r="H31" s="730"/>
      <c r="I31" s="730"/>
      <c r="J31" s="730"/>
    </row>
    <row r="32" spans="1:10">
      <c r="A32" s="741"/>
      <c r="B32" s="742"/>
      <c r="C32" s="742"/>
      <c r="D32" s="742"/>
      <c r="E32" s="742"/>
      <c r="F32" s="744"/>
      <c r="G32" s="730"/>
      <c r="H32" s="730"/>
      <c r="I32" s="730"/>
      <c r="J32" s="730"/>
    </row>
    <row r="33" spans="1:10">
      <c r="A33" s="737" t="s">
        <v>231</v>
      </c>
      <c r="B33" s="730"/>
      <c r="C33" s="730"/>
      <c r="D33" s="730"/>
      <c r="E33" s="730"/>
      <c r="F33" s="730"/>
      <c r="G33" s="730"/>
      <c r="H33" s="730"/>
      <c r="I33" s="730"/>
      <c r="J33" s="730"/>
    </row>
    <row r="34" spans="1:10">
      <c r="A34" s="739" t="s">
        <v>212</v>
      </c>
      <c r="B34" s="739" t="s">
        <v>227</v>
      </c>
      <c r="C34" s="739" t="s">
        <v>228</v>
      </c>
      <c r="D34" s="739" t="s">
        <v>229</v>
      </c>
      <c r="E34" s="739" t="s">
        <v>230</v>
      </c>
      <c r="F34" s="739" t="s">
        <v>216</v>
      </c>
      <c r="G34" s="739" t="s">
        <v>217</v>
      </c>
      <c r="H34" s="730"/>
      <c r="I34" s="730"/>
      <c r="J34" s="730"/>
    </row>
    <row r="35" spans="1:10">
      <c r="A35" s="739">
        <v>1</v>
      </c>
      <c r="B35" s="740"/>
      <c r="C35" s="740"/>
      <c r="D35" s="740"/>
      <c r="E35" s="743"/>
      <c r="F35" s="743"/>
      <c r="G35" s="743"/>
      <c r="H35" s="730"/>
      <c r="I35" s="730"/>
      <c r="J35" s="730"/>
    </row>
    <row r="36" spans="1:10">
      <c r="A36" s="739">
        <v>2</v>
      </c>
      <c r="B36" s="740"/>
      <c r="C36" s="740"/>
      <c r="D36" s="740"/>
      <c r="E36" s="743"/>
      <c r="F36" s="743"/>
      <c r="G36" s="743"/>
      <c r="H36" s="730"/>
      <c r="I36" s="730"/>
      <c r="J36" s="730"/>
    </row>
    <row r="37" spans="1:10">
      <c r="A37" s="739">
        <v>3</v>
      </c>
      <c r="B37" s="740"/>
      <c r="C37" s="740"/>
      <c r="D37" s="740"/>
      <c r="E37" s="743"/>
      <c r="F37" s="743"/>
      <c r="G37" s="743"/>
      <c r="H37" s="730"/>
      <c r="I37" s="730"/>
      <c r="J37" s="730"/>
    </row>
    <row r="38" spans="1:10">
      <c r="A38" s="739">
        <v>4</v>
      </c>
      <c r="B38" s="740"/>
      <c r="C38" s="740"/>
      <c r="D38" s="740"/>
      <c r="E38" s="743"/>
      <c r="F38" s="743"/>
      <c r="G38" s="743"/>
      <c r="H38" s="730"/>
      <c r="I38" s="730"/>
      <c r="J38" s="730"/>
    </row>
    <row r="39" ht="95.25" customHeight="1" spans="1:10">
      <c r="A39" s="745" t="s">
        <v>232</v>
      </c>
      <c r="B39" s="746"/>
      <c r="C39" s="746"/>
      <c r="D39" s="746"/>
      <c r="E39" s="746"/>
      <c r="F39" s="746"/>
      <c r="G39" s="747"/>
      <c r="H39" s="730"/>
      <c r="I39" s="730"/>
      <c r="J39" s="730"/>
    </row>
    <row r="40" spans="1:10">
      <c r="A40" s="730"/>
      <c r="B40" s="730"/>
      <c r="C40" s="730"/>
      <c r="D40" s="730"/>
      <c r="E40" s="730"/>
      <c r="F40" s="730"/>
      <c r="G40" s="730"/>
      <c r="H40" s="730"/>
      <c r="I40" s="730"/>
      <c r="J40" s="730"/>
    </row>
    <row r="41" spans="1:10">
      <c r="A41" s="730"/>
      <c r="B41" s="730"/>
      <c r="C41" s="730"/>
      <c r="D41" s="730"/>
      <c r="E41" s="730"/>
      <c r="F41" s="730"/>
      <c r="G41" s="730"/>
      <c r="H41" s="730"/>
      <c r="I41" s="730"/>
      <c r="J41" s="730"/>
    </row>
    <row r="42" spans="1:10">
      <c r="A42" s="730"/>
      <c r="B42" s="730"/>
      <c r="C42" s="730"/>
      <c r="D42" s="730"/>
      <c r="E42" s="730"/>
      <c r="F42" s="730"/>
      <c r="G42" s="730"/>
      <c r="H42" s="730"/>
      <c r="I42" s="730"/>
      <c r="J42" s="730"/>
    </row>
    <row r="43" spans="1:10">
      <c r="A43" s="730"/>
      <c r="B43" s="730"/>
      <c r="C43" s="730"/>
      <c r="D43" s="730"/>
      <c r="E43" s="730"/>
      <c r="F43" s="730"/>
      <c r="G43" s="730"/>
      <c r="H43" s="730"/>
      <c r="I43" s="730"/>
      <c r="J43" s="730"/>
    </row>
    <row r="44" spans="1:10">
      <c r="A44" s="730"/>
      <c r="B44" s="730"/>
      <c r="C44" s="730"/>
      <c r="D44" s="730"/>
      <c r="E44" s="730"/>
      <c r="F44" s="730"/>
      <c r="G44" s="730"/>
      <c r="H44" s="730"/>
      <c r="I44" s="730"/>
      <c r="J44" s="730"/>
    </row>
    <row r="45" spans="1:10">
      <c r="A45" s="730"/>
      <c r="B45" s="730"/>
      <c r="C45" s="730"/>
      <c r="D45" s="730"/>
      <c r="E45" s="730"/>
      <c r="F45" s="730"/>
      <c r="G45" s="730"/>
      <c r="H45" s="730"/>
      <c r="I45" s="730"/>
      <c r="J45" s="730"/>
    </row>
    <row r="46" spans="1:10">
      <c r="A46" s="730"/>
      <c r="B46" s="730"/>
      <c r="C46" s="730"/>
      <c r="D46" s="730"/>
      <c r="E46" s="730"/>
      <c r="F46" s="730"/>
      <c r="G46" s="730"/>
      <c r="H46" s="730"/>
      <c r="I46" s="730"/>
      <c r="J46" s="730"/>
    </row>
    <row r="47" spans="1:10">
      <c r="A47" s="730"/>
      <c r="B47" s="730"/>
      <c r="C47" s="730"/>
      <c r="D47" s="730"/>
      <c r="E47" s="730"/>
      <c r="F47" s="730"/>
      <c r="G47" s="730"/>
      <c r="H47" s="730"/>
      <c r="I47" s="730"/>
      <c r="J47" s="730"/>
    </row>
    <row r="48" spans="1:10">
      <c r="A48" s="730"/>
      <c r="B48" s="730"/>
      <c r="C48" s="730"/>
      <c r="D48" s="730"/>
      <c r="E48" s="730"/>
      <c r="F48" s="730"/>
      <c r="G48" s="730"/>
      <c r="H48" s="730"/>
      <c r="I48" s="730"/>
      <c r="J48" s="730"/>
    </row>
    <row r="49" spans="1:10">
      <c r="A49" s="730"/>
      <c r="B49" s="730"/>
      <c r="C49" s="730"/>
      <c r="D49" s="730"/>
      <c r="E49" s="730"/>
      <c r="F49" s="730"/>
      <c r="G49" s="730"/>
      <c r="H49" s="730"/>
      <c r="I49" s="730"/>
      <c r="J49" s="730"/>
    </row>
    <row r="50" spans="1:10">
      <c r="A50" s="730"/>
      <c r="B50" s="730"/>
      <c r="C50" s="730"/>
      <c r="D50" s="730"/>
      <c r="E50" s="730"/>
      <c r="F50" s="730"/>
      <c r="G50" s="730"/>
      <c r="H50" s="730"/>
      <c r="I50" s="730"/>
      <c r="J50" s="730"/>
    </row>
    <row r="51" spans="1:10">
      <c r="A51" s="730"/>
      <c r="B51" s="730"/>
      <c r="C51" s="730"/>
      <c r="D51" s="730"/>
      <c r="E51" s="730"/>
      <c r="F51" s="730"/>
      <c r="G51" s="730"/>
      <c r="H51" s="730"/>
      <c r="I51" s="730"/>
      <c r="J51" s="730"/>
    </row>
    <row r="52" spans="1:10">
      <c r="A52" s="730"/>
      <c r="B52" s="730"/>
      <c r="C52" s="730"/>
      <c r="D52" s="730"/>
      <c r="E52" s="730"/>
      <c r="F52" s="730"/>
      <c r="G52" s="730"/>
      <c r="H52" s="730"/>
      <c r="I52" s="730"/>
      <c r="J52" s="730"/>
    </row>
    <row r="53" spans="1:10">
      <c r="A53" s="730"/>
      <c r="B53" s="730"/>
      <c r="C53" s="730"/>
      <c r="D53" s="730"/>
      <c r="E53" s="730"/>
      <c r="F53" s="730"/>
      <c r="G53" s="730"/>
      <c r="H53" s="730"/>
      <c r="I53" s="730"/>
      <c r="J53" s="730"/>
    </row>
    <row r="54" spans="1:10">
      <c r="A54" s="730"/>
      <c r="B54" s="730"/>
      <c r="C54" s="730"/>
      <c r="D54" s="730"/>
      <c r="E54" s="730"/>
      <c r="F54" s="730"/>
      <c r="G54" s="730"/>
      <c r="H54" s="730"/>
      <c r="I54" s="730"/>
      <c r="J54" s="730"/>
    </row>
    <row r="55" spans="1:10">
      <c r="A55" s="730"/>
      <c r="B55" s="730"/>
      <c r="C55" s="730"/>
      <c r="D55" s="730"/>
      <c r="E55" s="730"/>
      <c r="F55" s="730"/>
      <c r="G55" s="730"/>
      <c r="H55" s="730"/>
      <c r="I55" s="730"/>
      <c r="J55" s="730"/>
    </row>
    <row r="56" spans="1:10">
      <c r="A56" s="730"/>
      <c r="B56" s="730"/>
      <c r="C56" s="730"/>
      <c r="D56" s="730"/>
      <c r="E56" s="730"/>
      <c r="F56" s="730"/>
      <c r="G56" s="730"/>
      <c r="H56" s="730"/>
      <c r="I56" s="730"/>
      <c r="J56" s="730"/>
    </row>
    <row r="57" spans="1:10">
      <c r="A57" s="730"/>
      <c r="B57" s="730"/>
      <c r="C57" s="730"/>
      <c r="D57" s="730"/>
      <c r="E57" s="730"/>
      <c r="F57" s="730"/>
      <c r="G57" s="730"/>
      <c r="H57" s="730"/>
      <c r="I57" s="730"/>
      <c r="J57" s="730"/>
    </row>
    <row r="58" spans="1:10">
      <c r="A58" s="730"/>
      <c r="B58" s="730"/>
      <c r="C58" s="730"/>
      <c r="D58" s="730"/>
      <c r="E58" s="730"/>
      <c r="F58" s="730"/>
      <c r="G58" s="730"/>
      <c r="H58" s="730"/>
      <c r="I58" s="730"/>
      <c r="J58" s="730"/>
    </row>
    <row r="59" spans="1:10">
      <c r="A59" s="730"/>
      <c r="B59" s="730"/>
      <c r="C59" s="730"/>
      <c r="D59" s="730"/>
      <c r="E59" s="730"/>
      <c r="F59" s="730"/>
      <c r="G59" s="730"/>
      <c r="H59" s="730"/>
      <c r="I59" s="730"/>
      <c r="J59" s="730"/>
    </row>
    <row r="60" spans="1:10">
      <c r="A60" s="730"/>
      <c r="B60" s="730"/>
      <c r="C60" s="730"/>
      <c r="D60" s="730"/>
      <c r="E60" s="730"/>
      <c r="F60" s="730"/>
      <c r="G60" s="730"/>
      <c r="H60" s="730"/>
      <c r="I60" s="730"/>
      <c r="J60" s="730"/>
    </row>
  </sheetData>
  <mergeCells count="8">
    <mergeCell ref="A1:G1"/>
    <mergeCell ref="A4:G4"/>
    <mergeCell ref="F6:G6"/>
    <mergeCell ref="F7:G7"/>
    <mergeCell ref="F8:G8"/>
    <mergeCell ref="F9:G9"/>
    <mergeCell ref="F10:G10"/>
    <mergeCell ref="A39:G39"/>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indexed="47"/>
  </sheetPr>
  <dimension ref="A1:J60"/>
  <sheetViews>
    <sheetView workbookViewId="0">
      <selection activeCell="F14" sqref="F14"/>
    </sheetView>
  </sheetViews>
  <sheetFormatPr defaultColWidth="9" defaultRowHeight="15.75" customHeight="1"/>
  <cols>
    <col min="1" max="1" width="6.375" style="13" customWidth="1"/>
    <col min="2" max="2" width="25.625" style="13" customWidth="1"/>
    <col min="3" max="8" width="12.375" style="13" customWidth="1"/>
    <col min="9" max="10" width="7.875" style="13" customWidth="1"/>
    <col min="11" max="16384" width="9" style="13"/>
  </cols>
  <sheetData>
    <row r="1" s="11" customFormat="1" ht="25.5" customHeight="1" spans="1:10">
      <c r="A1" s="14" t="s">
        <v>10169</v>
      </c>
      <c r="B1" s="15"/>
      <c r="C1" s="15"/>
      <c r="D1" s="15"/>
      <c r="E1" s="15"/>
      <c r="F1" s="15"/>
      <c r="G1" s="15"/>
      <c r="H1" s="15"/>
      <c r="I1" s="15"/>
      <c r="J1" s="15"/>
    </row>
    <row r="2" customHeight="1" spans="1:10">
      <c r="A2" s="16"/>
      <c r="B2" s="16"/>
      <c r="C2" s="16"/>
      <c r="D2" s="16"/>
      <c r="E2" s="48"/>
      <c r="F2" s="48"/>
      <c r="G2" s="48"/>
      <c r="H2" s="22"/>
      <c r="I2" s="17"/>
      <c r="J2" s="17" t="s">
        <v>10170</v>
      </c>
    </row>
    <row r="3" customHeight="1" spans="1:10">
      <c r="A3" s="19" t="str">
        <f>申报表封面!A8</f>
        <v>评估基准日：2022年8月31日</v>
      </c>
      <c r="B3" s="19"/>
      <c r="C3" s="19"/>
      <c r="D3" s="19"/>
      <c r="E3" s="20"/>
      <c r="F3" s="20"/>
      <c r="G3" s="20"/>
      <c r="H3" s="20"/>
      <c r="I3" s="20"/>
      <c r="J3" s="20"/>
    </row>
    <row r="4" customHeight="1" spans="1:10">
      <c r="A4" s="90" t="str">
        <f>申报表封面!C14</f>
        <v>被评估单位：湖南森华木业有限公司</v>
      </c>
      <c r="B4" s="22"/>
      <c r="C4" s="22"/>
      <c r="D4" s="22"/>
      <c r="E4" s="22"/>
      <c r="F4" s="22"/>
      <c r="G4" s="22"/>
      <c r="H4" s="334"/>
      <c r="I4" s="334"/>
      <c r="J4" s="334" t="s">
        <v>412</v>
      </c>
    </row>
    <row r="5" s="12" customFormat="1" customHeight="1" spans="1:10">
      <c r="A5" s="24" t="s">
        <v>10109</v>
      </c>
      <c r="B5" s="24" t="s">
        <v>10110</v>
      </c>
      <c r="C5" s="124" t="s">
        <v>375</v>
      </c>
      <c r="D5" s="26"/>
      <c r="E5" s="24" t="s">
        <v>376</v>
      </c>
      <c r="F5" s="24"/>
      <c r="G5" s="24" t="s">
        <v>10111</v>
      </c>
      <c r="H5" s="24"/>
      <c r="I5" s="24" t="s">
        <v>415</v>
      </c>
      <c r="J5" s="24"/>
    </row>
    <row r="6" s="12" customFormat="1" customHeight="1" spans="1:10">
      <c r="A6" s="24"/>
      <c r="B6" s="24"/>
      <c r="C6" s="26" t="s">
        <v>10112</v>
      </c>
      <c r="D6" s="24" t="s">
        <v>10113</v>
      </c>
      <c r="E6" s="24" t="s">
        <v>10112</v>
      </c>
      <c r="F6" s="24" t="s">
        <v>10113</v>
      </c>
      <c r="G6" s="24" t="s">
        <v>10112</v>
      </c>
      <c r="H6" s="24" t="s">
        <v>10113</v>
      </c>
      <c r="I6" s="24" t="s">
        <v>10112</v>
      </c>
      <c r="J6" s="24" t="s">
        <v>10113</v>
      </c>
    </row>
    <row r="7" customHeight="1" spans="1:10">
      <c r="A7" s="82"/>
      <c r="B7" s="335" t="s">
        <v>10171</v>
      </c>
      <c r="C7" s="36">
        <f t="shared" ref="C7:H7" si="0">SUM(C8:C12)</f>
        <v>0</v>
      </c>
      <c r="D7" s="36">
        <f t="shared" si="0"/>
        <v>0</v>
      </c>
      <c r="E7" s="36">
        <f t="shared" si="0"/>
        <v>0</v>
      </c>
      <c r="F7" s="36">
        <f t="shared" si="0"/>
        <v>0</v>
      </c>
      <c r="G7" s="36">
        <f t="shared" si="0"/>
        <v>0</v>
      </c>
      <c r="H7" s="36">
        <f t="shared" si="0"/>
        <v>0</v>
      </c>
      <c r="I7" s="44">
        <f t="shared" ref="I7:J10" si="1">IF(C7=0,0,ROUND(G7/C7*100,2))</f>
        <v>0</v>
      </c>
      <c r="J7" s="44">
        <f t="shared" si="1"/>
        <v>0</v>
      </c>
    </row>
    <row r="8" customHeight="1" spans="1:10">
      <c r="A8" s="82" t="s">
        <v>96</v>
      </c>
      <c r="B8" s="336" t="s">
        <v>10172</v>
      </c>
      <c r="C8" s="36">
        <f>'4-6-1房屋建筑物'!AA33</f>
        <v>0</v>
      </c>
      <c r="D8" s="36">
        <f>'4-6-1房屋建筑物'!AB33</f>
        <v>0</v>
      </c>
      <c r="E8" s="36">
        <f>'4-6-1房屋建筑物'!AC33</f>
        <v>0</v>
      </c>
      <c r="F8" s="44">
        <f>'4-6-1房屋建筑物'!AE33</f>
        <v>0</v>
      </c>
      <c r="G8" s="44">
        <f t="shared" ref="G8:H10" si="2">E8-C8</f>
        <v>0</v>
      </c>
      <c r="H8" s="44">
        <f t="shared" si="2"/>
        <v>0</v>
      </c>
      <c r="I8" s="44">
        <f t="shared" si="1"/>
        <v>0</v>
      </c>
      <c r="J8" s="44">
        <f t="shared" si="1"/>
        <v>0</v>
      </c>
    </row>
    <row r="9" customHeight="1" spans="1:10">
      <c r="A9" s="82" t="s">
        <v>98</v>
      </c>
      <c r="B9" s="336" t="s">
        <v>10173</v>
      </c>
      <c r="C9" s="36">
        <f>'4-6-2构筑物'!P33</f>
        <v>0</v>
      </c>
      <c r="D9" s="36">
        <f>'4-6-2构筑物'!Q33</f>
        <v>0</v>
      </c>
      <c r="E9" s="36">
        <f>'4-6-2构筑物'!R33</f>
        <v>0</v>
      </c>
      <c r="F9" s="44">
        <f>'4-6-2构筑物'!T33</f>
        <v>0</v>
      </c>
      <c r="G9" s="44">
        <f t="shared" si="2"/>
        <v>0</v>
      </c>
      <c r="H9" s="44">
        <f t="shared" si="2"/>
        <v>0</v>
      </c>
      <c r="I9" s="44">
        <f t="shared" si="1"/>
        <v>0</v>
      </c>
      <c r="J9" s="44">
        <f t="shared" si="1"/>
        <v>0</v>
      </c>
    </row>
    <row r="10" customHeight="1" spans="1:10">
      <c r="A10" s="82" t="s">
        <v>100</v>
      </c>
      <c r="B10" s="336" t="s">
        <v>10174</v>
      </c>
      <c r="C10" s="36">
        <f>'4-6-3管道沟槽'!I30</f>
        <v>0</v>
      </c>
      <c r="D10" s="36">
        <f>'4-6-3管道沟槽'!J30</f>
        <v>0</v>
      </c>
      <c r="E10" s="36">
        <f>'4-6-3管道沟槽'!K30</f>
        <v>0</v>
      </c>
      <c r="F10" s="44">
        <f>'4-6-3管道沟槽'!M30</f>
        <v>0</v>
      </c>
      <c r="G10" s="44">
        <f t="shared" si="2"/>
        <v>0</v>
      </c>
      <c r="H10" s="44">
        <f t="shared" si="2"/>
        <v>0</v>
      </c>
      <c r="I10" s="44">
        <f t="shared" si="1"/>
        <v>0</v>
      </c>
      <c r="J10" s="44">
        <f t="shared" si="1"/>
        <v>0</v>
      </c>
    </row>
    <row r="11" customHeight="1" spans="1:10">
      <c r="A11" s="82"/>
      <c r="B11" s="337"/>
      <c r="C11" s="36"/>
      <c r="D11" s="44"/>
      <c r="E11" s="44"/>
      <c r="F11" s="44"/>
      <c r="G11" s="44"/>
      <c r="H11" s="44"/>
      <c r="I11" s="44" t="str">
        <f>IF(C11=0,"",G11/C11*100)</f>
        <v/>
      </c>
      <c r="J11" s="44" t="str">
        <f>IF(D11=0,"",H11/D11*100)</f>
        <v/>
      </c>
    </row>
    <row r="12" customHeight="1" spans="1:10">
      <c r="A12" s="82"/>
      <c r="B12" s="336"/>
      <c r="C12" s="36"/>
      <c r="D12" s="44"/>
      <c r="E12" s="44"/>
      <c r="F12" s="44"/>
      <c r="G12" s="44"/>
      <c r="H12" s="44"/>
      <c r="I12" s="44" t="str">
        <f>IF(C12=0,"",G12/C12*100)</f>
        <v/>
      </c>
      <c r="J12" s="44" t="str">
        <f>IF(D12=0,"",H12/D12*100)</f>
        <v/>
      </c>
    </row>
    <row r="13" customHeight="1" spans="1:10">
      <c r="A13" s="82"/>
      <c r="B13" s="335" t="s">
        <v>10175</v>
      </c>
      <c r="C13" s="36" t="e">
        <f t="shared" ref="C13:H13" si="3">SUM(C14:C18)</f>
        <v>#REF!</v>
      </c>
      <c r="D13" s="36" t="e">
        <f t="shared" si="3"/>
        <v>#REF!</v>
      </c>
      <c r="E13" s="36" t="e">
        <f t="shared" si="3"/>
        <v>#REF!</v>
      </c>
      <c r="F13" s="36" t="e">
        <f t="shared" si="3"/>
        <v>#REF!</v>
      </c>
      <c r="G13" s="36" t="e">
        <f t="shared" si="3"/>
        <v>#REF!</v>
      </c>
      <c r="H13" s="36" t="e">
        <f t="shared" si="3"/>
        <v>#REF!</v>
      </c>
      <c r="I13" s="44" t="e">
        <f t="shared" ref="I13:J16" si="4">IF(C13=0,0,ROUND(G13/C13*100,2))</f>
        <v>#REF!</v>
      </c>
      <c r="J13" s="44" t="e">
        <f t="shared" si="4"/>
        <v>#REF!</v>
      </c>
    </row>
    <row r="14" customHeight="1" spans="1:10">
      <c r="A14" s="82" t="s">
        <v>102</v>
      </c>
      <c r="B14" s="336" t="s">
        <v>10176</v>
      </c>
      <c r="C14" s="36" t="e">
        <f>#REF!</f>
        <v>#REF!</v>
      </c>
      <c r="D14" s="36" t="e">
        <f>#REF!</f>
        <v>#REF!</v>
      </c>
      <c r="E14" s="36" t="e">
        <f>#REF!</f>
        <v>#REF!</v>
      </c>
      <c r="F14" s="44" t="e">
        <f>#REF!</f>
        <v>#REF!</v>
      </c>
      <c r="G14" s="44" t="e">
        <f t="shared" ref="G14:H16" si="5">E14-C14</f>
        <v>#REF!</v>
      </c>
      <c r="H14" s="44" t="e">
        <f t="shared" si="5"/>
        <v>#REF!</v>
      </c>
      <c r="I14" s="44" t="e">
        <f t="shared" si="4"/>
        <v>#REF!</v>
      </c>
      <c r="J14" s="44" t="e">
        <f t="shared" si="4"/>
        <v>#REF!</v>
      </c>
    </row>
    <row r="15" customHeight="1" spans="1:10">
      <c r="A15" s="82" t="s">
        <v>104</v>
      </c>
      <c r="B15" s="336" t="s">
        <v>10177</v>
      </c>
      <c r="C15" s="36" t="e">
        <f>#REF!</f>
        <v>#REF!</v>
      </c>
      <c r="D15" s="36" t="e">
        <f>#REF!</f>
        <v>#REF!</v>
      </c>
      <c r="E15" s="36" t="e">
        <f>#REF!</f>
        <v>#REF!</v>
      </c>
      <c r="F15" s="44" t="e">
        <f>#REF!</f>
        <v>#REF!</v>
      </c>
      <c r="G15" s="44" t="e">
        <f t="shared" si="5"/>
        <v>#REF!</v>
      </c>
      <c r="H15" s="44" t="e">
        <f t="shared" si="5"/>
        <v>#REF!</v>
      </c>
      <c r="I15" s="44" t="e">
        <f t="shared" si="4"/>
        <v>#REF!</v>
      </c>
      <c r="J15" s="44" t="e">
        <f t="shared" si="4"/>
        <v>#REF!</v>
      </c>
    </row>
    <row r="16" customHeight="1" spans="1:10">
      <c r="A16" s="82" t="s">
        <v>106</v>
      </c>
      <c r="B16" s="336" t="s">
        <v>10178</v>
      </c>
      <c r="C16" s="36" t="e">
        <f>#REF!</f>
        <v>#REF!</v>
      </c>
      <c r="D16" s="36" t="e">
        <f>#REF!</f>
        <v>#REF!</v>
      </c>
      <c r="E16" s="36" t="e">
        <f>#REF!</f>
        <v>#REF!</v>
      </c>
      <c r="F16" s="44" t="e">
        <f>#REF!</f>
        <v>#REF!</v>
      </c>
      <c r="G16" s="44" t="e">
        <f t="shared" si="5"/>
        <v>#REF!</v>
      </c>
      <c r="H16" s="44" t="e">
        <f t="shared" si="5"/>
        <v>#REF!</v>
      </c>
      <c r="I16" s="44" t="e">
        <f t="shared" si="4"/>
        <v>#REF!</v>
      </c>
      <c r="J16" s="44" t="e">
        <f t="shared" si="4"/>
        <v>#REF!</v>
      </c>
    </row>
    <row r="17" customHeight="1" spans="1:10">
      <c r="A17" s="82"/>
      <c r="B17" s="336"/>
      <c r="C17" s="36"/>
      <c r="D17" s="36"/>
      <c r="E17" s="36"/>
      <c r="F17" s="44"/>
      <c r="G17" s="44"/>
      <c r="H17" s="44"/>
      <c r="I17" s="44"/>
      <c r="J17" s="44"/>
    </row>
    <row r="18" customHeight="1" spans="1:10">
      <c r="A18" s="82"/>
      <c r="B18" s="336"/>
      <c r="C18" s="36"/>
      <c r="D18" s="44"/>
      <c r="E18" s="44"/>
      <c r="F18" s="44"/>
      <c r="G18" s="44"/>
      <c r="H18" s="44"/>
      <c r="I18" s="44" t="str">
        <f>IF(C18=0,"",G18/C18*100)</f>
        <v/>
      </c>
      <c r="J18" s="44" t="str">
        <f>IF(D18=0,"",H18/D18*100)</f>
        <v/>
      </c>
    </row>
    <row r="19" customHeight="1" spans="1:10">
      <c r="A19" s="82" t="s">
        <v>108</v>
      </c>
      <c r="B19" s="336" t="s">
        <v>10179</v>
      </c>
      <c r="C19" s="36">
        <f>'4-6-7土地'!S30</f>
        <v>0</v>
      </c>
      <c r="D19" s="44">
        <f>C19</f>
        <v>0</v>
      </c>
      <c r="E19" s="44">
        <f>'4-6-7土地'!T30</f>
        <v>0</v>
      </c>
      <c r="F19" s="44">
        <f>E19</f>
        <v>0</v>
      </c>
      <c r="G19" s="44">
        <f>E19-C19</f>
        <v>0</v>
      </c>
      <c r="H19" s="44">
        <f>F19-D19</f>
        <v>0</v>
      </c>
      <c r="I19" s="44">
        <f>IF(C19=0,0,ROUND(G19/C19*100,2))</f>
        <v>0</v>
      </c>
      <c r="J19" s="44">
        <f>IF(D19=0,0,ROUND(H19/D19*100,2))</f>
        <v>0</v>
      </c>
    </row>
    <row r="20" customHeight="1" spans="1:10">
      <c r="A20" s="82"/>
      <c r="B20" s="336"/>
      <c r="C20" s="36"/>
      <c r="D20" s="44"/>
      <c r="E20" s="44"/>
      <c r="F20" s="44"/>
      <c r="G20" s="44"/>
      <c r="H20" s="44"/>
      <c r="I20" s="44"/>
      <c r="J20" s="44"/>
    </row>
    <row r="21" customHeight="1" spans="1:10">
      <c r="A21" s="82"/>
      <c r="B21" s="336"/>
      <c r="C21" s="36"/>
      <c r="D21" s="44"/>
      <c r="E21" s="44"/>
      <c r="F21" s="44"/>
      <c r="G21" s="44"/>
      <c r="H21" s="44"/>
      <c r="I21" s="44"/>
      <c r="J21" s="44"/>
    </row>
    <row r="22" customHeight="1" spans="1:10">
      <c r="A22" s="82"/>
      <c r="B22" s="336"/>
      <c r="C22" s="36"/>
      <c r="D22" s="44"/>
      <c r="E22" s="44"/>
      <c r="F22" s="44"/>
      <c r="G22" s="44"/>
      <c r="H22" s="44"/>
      <c r="I22" s="44"/>
      <c r="J22" s="44"/>
    </row>
    <row r="23" customHeight="1" spans="1:10">
      <c r="A23" s="82"/>
      <c r="B23" s="336"/>
      <c r="C23" s="36"/>
      <c r="D23" s="44"/>
      <c r="E23" s="44"/>
      <c r="F23" s="44"/>
      <c r="G23" s="44"/>
      <c r="H23" s="44"/>
      <c r="I23" s="44"/>
      <c r="J23" s="44"/>
    </row>
    <row r="24" customHeight="1" spans="1:10">
      <c r="A24" s="82"/>
      <c r="B24" s="336"/>
      <c r="C24" s="36"/>
      <c r="D24" s="44"/>
      <c r="E24" s="44"/>
      <c r="F24" s="44"/>
      <c r="G24" s="44"/>
      <c r="H24" s="44"/>
      <c r="I24" s="44"/>
      <c r="J24" s="44"/>
    </row>
    <row r="25" customHeight="1" spans="1:10">
      <c r="A25" s="82"/>
      <c r="B25" s="336"/>
      <c r="C25" s="36"/>
      <c r="D25" s="44"/>
      <c r="E25" s="44"/>
      <c r="F25" s="44"/>
      <c r="G25" s="44"/>
      <c r="H25" s="44"/>
      <c r="I25" s="44"/>
      <c r="J25" s="44"/>
    </row>
    <row r="26" customHeight="1" spans="1:10">
      <c r="A26" s="82"/>
      <c r="B26" s="336"/>
      <c r="C26" s="36"/>
      <c r="D26" s="44"/>
      <c r="E26" s="44"/>
      <c r="F26" s="44"/>
      <c r="G26" s="44"/>
      <c r="H26" s="44"/>
      <c r="I26" s="44"/>
      <c r="J26" s="44"/>
    </row>
    <row r="27" customHeight="1" spans="1:10">
      <c r="A27" s="82"/>
      <c r="B27" s="336"/>
      <c r="C27" s="36"/>
      <c r="D27" s="44"/>
      <c r="E27" s="44"/>
      <c r="F27" s="44"/>
      <c r="G27" s="44"/>
      <c r="H27" s="44"/>
      <c r="I27" s="44" t="str">
        <f>IF(C27=0,"",G27/C27*100)</f>
        <v/>
      </c>
      <c r="J27" s="44" t="str">
        <f>IF(D27=0,"",H27/D27*100)</f>
        <v/>
      </c>
    </row>
    <row r="28" customHeight="1" spans="1:10">
      <c r="A28" s="338" t="s">
        <v>10180</v>
      </c>
      <c r="B28" s="339"/>
      <c r="C28" s="36" t="e">
        <f>C7+C13+C19</f>
        <v>#REF!</v>
      </c>
      <c r="D28" s="36" t="e">
        <f>D7+D13+D19</f>
        <v>#REF!</v>
      </c>
      <c r="E28" s="36" t="e">
        <f>E7+E13+E19</f>
        <v>#REF!</v>
      </c>
      <c r="F28" s="36" t="e">
        <f>F7+F13+F19</f>
        <v>#REF!</v>
      </c>
      <c r="G28" s="44" t="e">
        <f t="shared" ref="G28:H30" si="6">E28-C28</f>
        <v>#REF!</v>
      </c>
      <c r="H28" s="44" t="e">
        <f t="shared" si="6"/>
        <v>#REF!</v>
      </c>
      <c r="I28" s="44" t="e">
        <f t="shared" ref="I28:J30" si="7">IF(C28=0,0,ROUND(G28/C28*100,2))</f>
        <v>#REF!</v>
      </c>
      <c r="J28" s="44" t="e">
        <f t="shared" si="7"/>
        <v>#REF!</v>
      </c>
    </row>
    <row r="29" customHeight="1" spans="1:10">
      <c r="A29" s="147" t="s">
        <v>10181</v>
      </c>
      <c r="B29" s="172"/>
      <c r="C29" s="36"/>
      <c r="D29" s="36" t="e">
        <f>'4-6-1房屋建筑物'!AB32+'4-6-2构筑物'!Q32+'4-6-3管道沟槽'!J29+#REF!+#REF!+#REF!</f>
        <v>#REF!</v>
      </c>
      <c r="E29" s="36"/>
      <c r="F29" s="36" t="e">
        <f>'4-6-1房屋建筑物'!AE32+'4-6-2构筑物'!T32+'4-6-3管道沟槽'!M29+#REF!+#REF!+#REF!</f>
        <v>#REF!</v>
      </c>
      <c r="G29" s="44">
        <f t="shared" si="6"/>
        <v>0</v>
      </c>
      <c r="H29" s="44" t="e">
        <f t="shared" si="6"/>
        <v>#REF!</v>
      </c>
      <c r="I29" s="44">
        <f t="shared" si="7"/>
        <v>0</v>
      </c>
      <c r="J29" s="44" t="e">
        <f t="shared" si="7"/>
        <v>#REF!</v>
      </c>
    </row>
    <row r="30" customHeight="1" spans="1:10">
      <c r="A30" s="340" t="s">
        <v>10180</v>
      </c>
      <c r="B30" s="341"/>
      <c r="C30" s="36" t="e">
        <f>C28-C29</f>
        <v>#REF!</v>
      </c>
      <c r="D30" s="36" t="e">
        <f>D28-D29</f>
        <v>#REF!</v>
      </c>
      <c r="E30" s="36" t="e">
        <f>E28-E29</f>
        <v>#REF!</v>
      </c>
      <c r="F30" s="36" t="e">
        <f>F28-F29</f>
        <v>#REF!</v>
      </c>
      <c r="G30" s="44" t="e">
        <f t="shared" si="6"/>
        <v>#REF!</v>
      </c>
      <c r="H30" s="44" t="e">
        <f t="shared" si="6"/>
        <v>#REF!</v>
      </c>
      <c r="I30" s="44" t="e">
        <f t="shared" si="7"/>
        <v>#REF!</v>
      </c>
      <c r="J30" s="44" t="e">
        <f t="shared" si="7"/>
        <v>#REF!</v>
      </c>
    </row>
    <row r="31" customHeight="1" spans="1:10">
      <c r="A31" s="84"/>
      <c r="B31" s="84"/>
      <c r="C31" s="84"/>
      <c r="D31" s="84"/>
      <c r="E31" s="39" t="str">
        <f>CONCATENATE(索引!$D$6,"：",索引!$D47,"    ",索引!$E47)</f>
        <v>评估人员：    </v>
      </c>
      <c r="F31" s="85"/>
      <c r="G31" s="85"/>
      <c r="H31" s="85"/>
      <c r="I31" s="85"/>
      <c r="J31" s="85"/>
    </row>
    <row r="32" customHeight="1" spans="1:10">
      <c r="A32" s="86"/>
      <c r="B32" s="86"/>
      <c r="C32" s="86"/>
      <c r="D32" s="86"/>
      <c r="E32" s="86"/>
      <c r="F32" s="86"/>
      <c r="G32" s="86"/>
      <c r="H32" s="86"/>
      <c r="I32" s="86"/>
      <c r="J32" s="86"/>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9">
    <mergeCell ref="C5:D5"/>
    <mergeCell ref="E5:F5"/>
    <mergeCell ref="G5:H5"/>
    <mergeCell ref="I5:J5"/>
    <mergeCell ref="A28:B28"/>
    <mergeCell ref="A29:B29"/>
    <mergeCell ref="A30:B30"/>
    <mergeCell ref="A5:A6"/>
    <mergeCell ref="B5:B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ignoredErrors>
    <ignoredError sqref="E19" formula="1"/>
  </ignoredErrors>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indexed="47"/>
  </sheetPr>
  <dimension ref="A1:AJ60"/>
  <sheetViews>
    <sheetView workbookViewId="0">
      <selection activeCell="C7" sqref="C7"/>
    </sheetView>
  </sheetViews>
  <sheetFormatPr defaultColWidth="9" defaultRowHeight="15.75" customHeight="1"/>
  <cols>
    <col min="1" max="1" width="5" style="13" customWidth="1"/>
    <col min="2" max="7" width="8.625" style="13" customWidth="1" outlineLevel="1"/>
    <col min="8" max="8" width="9.625" style="13" customWidth="1"/>
    <col min="9" max="9" width="7.5" style="13" customWidth="1"/>
    <col min="10" max="10" width="14.375" style="13" customWidth="1"/>
    <col min="11" max="11" width="6.875" style="13" customWidth="1"/>
    <col min="12" max="12" width="5.375" style="13" customWidth="1"/>
    <col min="13" max="13" width="4.5" style="13" customWidth="1"/>
    <col min="14" max="14" width="11" style="13" customWidth="1"/>
    <col min="15" max="15" width="7.625" style="13" customWidth="1"/>
    <col min="16" max="21" width="7.625" style="13" customWidth="1" outlineLevel="1"/>
    <col min="22" max="22" width="9.125" style="13" customWidth="1" outlineLevel="1"/>
    <col min="23" max="24" width="7.625" style="13" customWidth="1" outlineLevel="1"/>
    <col min="25" max="25" width="9.5" style="13" customWidth="1" outlineLevel="1"/>
    <col min="26" max="26" width="7.625" style="13" customWidth="1" outlineLevel="1"/>
    <col min="27" max="27" width="9.625" style="13" customWidth="1"/>
    <col min="28" max="28" width="8.875" style="13" customWidth="1"/>
    <col min="29" max="29" width="8.625" style="13" customWidth="1"/>
    <col min="30" max="30" width="8.125" style="13" customWidth="1"/>
    <col min="31" max="31" width="9.125" style="13" customWidth="1"/>
    <col min="32" max="32" width="8" style="13" customWidth="1"/>
    <col min="33" max="33" width="7.625" style="13" customWidth="1"/>
    <col min="34" max="34" width="7.5" style="13" customWidth="1"/>
    <col min="35" max="36" width="11.625" style="13" customWidth="1"/>
    <col min="37" max="16384" width="9" style="13"/>
  </cols>
  <sheetData>
    <row r="1" s="11" customFormat="1" ht="25.5" customHeight="1" spans="1:34">
      <c r="A1" s="14" t="s">
        <v>10182</v>
      </c>
      <c r="B1" s="14"/>
      <c r="C1" s="14"/>
      <c r="D1" s="14"/>
      <c r="E1" s="14"/>
      <c r="F1" s="14"/>
      <c r="G1" s="14"/>
      <c r="H1" s="15"/>
      <c r="I1" s="15"/>
      <c r="J1" s="15"/>
      <c r="K1" s="15"/>
      <c r="L1" s="15"/>
      <c r="M1" s="15"/>
      <c r="N1" s="15"/>
      <c r="O1" s="15"/>
      <c r="P1" s="15"/>
      <c r="Q1" s="15"/>
      <c r="R1" s="15"/>
      <c r="S1" s="15"/>
      <c r="T1" s="15"/>
      <c r="U1" s="15"/>
      <c r="V1" s="15"/>
      <c r="W1" s="15"/>
      <c r="X1" s="15"/>
      <c r="Y1" s="15"/>
      <c r="Z1" s="15"/>
      <c r="AA1" s="15"/>
      <c r="AB1" s="15"/>
      <c r="AC1" s="15"/>
      <c r="AD1" s="15"/>
      <c r="AE1" s="15"/>
      <c r="AF1" s="15"/>
      <c r="AG1" s="15"/>
      <c r="AH1" s="15"/>
    </row>
    <row r="2" customHeight="1" spans="1:34">
      <c r="A2" s="16"/>
      <c r="B2" s="16"/>
      <c r="C2" s="16"/>
      <c r="D2" s="16"/>
      <c r="E2" s="16"/>
      <c r="F2" s="16"/>
      <c r="G2" s="16"/>
      <c r="H2" s="16"/>
      <c r="I2" s="16"/>
      <c r="J2" s="16"/>
      <c r="K2" s="16"/>
      <c r="L2" s="133"/>
      <c r="M2" s="133"/>
      <c r="N2" s="133"/>
      <c r="O2" s="133"/>
      <c r="P2" s="133"/>
      <c r="Q2" s="133"/>
      <c r="R2" s="133"/>
      <c r="S2" s="133"/>
      <c r="T2" s="133"/>
      <c r="U2" s="133"/>
      <c r="V2" s="133"/>
      <c r="W2" s="133"/>
      <c r="X2" s="133"/>
      <c r="Y2" s="133"/>
      <c r="Z2" s="133"/>
      <c r="AA2" s="133"/>
      <c r="AB2" s="133"/>
      <c r="AC2" s="133"/>
      <c r="AD2" s="133"/>
      <c r="AE2" s="133"/>
      <c r="AF2" s="133"/>
      <c r="AG2" s="321" t="s">
        <v>10183</v>
      </c>
      <c r="AH2" s="322"/>
    </row>
    <row r="3" customHeight="1" spans="1:34">
      <c r="A3" s="19" t="str">
        <f>申报表封面!A8</f>
        <v>评估基准日：2022年8月31日</v>
      </c>
      <c r="B3" s="19"/>
      <c r="C3" s="19"/>
      <c r="D3" s="19"/>
      <c r="E3" s="19"/>
      <c r="F3" s="19"/>
      <c r="G3" s="19"/>
      <c r="H3" s="19"/>
      <c r="I3" s="19"/>
      <c r="J3" s="19"/>
      <c r="K3" s="19"/>
      <c r="L3" s="134"/>
      <c r="M3" s="134"/>
      <c r="N3" s="134"/>
      <c r="O3" s="134"/>
      <c r="P3" s="134"/>
      <c r="Q3" s="134"/>
      <c r="R3" s="134"/>
      <c r="S3" s="134"/>
      <c r="T3" s="134"/>
      <c r="U3" s="134"/>
      <c r="V3" s="134"/>
      <c r="W3" s="134"/>
      <c r="X3" s="134"/>
      <c r="Y3" s="134"/>
      <c r="Z3" s="134"/>
      <c r="AA3" s="134"/>
      <c r="AB3" s="134"/>
      <c r="AC3" s="134"/>
      <c r="AD3" s="134"/>
      <c r="AE3" s="134"/>
      <c r="AF3" s="134"/>
      <c r="AG3" s="134"/>
      <c r="AH3" s="134"/>
    </row>
    <row r="4" customHeight="1" spans="1:34">
      <c r="A4" s="90" t="str">
        <f>申报表封面!C14</f>
        <v>被评估单位：湖南森华木业有限公司</v>
      </c>
      <c r="B4" s="90"/>
      <c r="C4" s="90"/>
      <c r="D4" s="90"/>
      <c r="E4" s="90"/>
      <c r="F4" s="90"/>
      <c r="G4" s="90"/>
      <c r="H4" s="22"/>
      <c r="I4" s="22"/>
      <c r="J4" s="22"/>
      <c r="K4" s="22"/>
      <c r="L4" s="79"/>
      <c r="M4" s="79"/>
      <c r="N4" s="79"/>
      <c r="O4" s="79"/>
      <c r="P4" s="79"/>
      <c r="Q4" s="79"/>
      <c r="R4" s="79"/>
      <c r="S4" s="79"/>
      <c r="T4" s="79"/>
      <c r="U4" s="79"/>
      <c r="V4" s="79"/>
      <c r="W4" s="79"/>
      <c r="X4" s="79"/>
      <c r="Y4" s="79"/>
      <c r="Z4" s="79"/>
      <c r="AA4" s="79"/>
      <c r="AB4" s="79"/>
      <c r="AC4" s="79"/>
      <c r="AD4" s="79"/>
      <c r="AE4" s="79"/>
      <c r="AF4" s="79"/>
      <c r="AG4" s="79"/>
      <c r="AH4" s="72" t="s">
        <v>373</v>
      </c>
    </row>
    <row r="5" s="326" customFormat="1" customHeight="1" spans="1:34">
      <c r="A5" s="62" t="s">
        <v>413</v>
      </c>
      <c r="B5" s="169" t="s">
        <v>10184</v>
      </c>
      <c r="C5" s="173"/>
      <c r="D5" s="173"/>
      <c r="E5" s="173"/>
      <c r="F5" s="173"/>
      <c r="G5" s="25"/>
      <c r="H5" s="62" t="s">
        <v>10129</v>
      </c>
      <c r="I5" s="327" t="s">
        <v>10185</v>
      </c>
      <c r="J5" s="62" t="s">
        <v>10186</v>
      </c>
      <c r="K5" s="130" t="s">
        <v>10132</v>
      </c>
      <c r="L5" s="327" t="s">
        <v>10187</v>
      </c>
      <c r="M5" s="328" t="s">
        <v>658</v>
      </c>
      <c r="N5" s="327" t="s">
        <v>10188</v>
      </c>
      <c r="O5" s="327" t="s">
        <v>10189</v>
      </c>
      <c r="P5" s="327" t="s">
        <v>10185</v>
      </c>
      <c r="Q5" s="327" t="s">
        <v>10190</v>
      </c>
      <c r="R5" s="327" t="s">
        <v>10191</v>
      </c>
      <c r="S5" s="327" t="s">
        <v>10192</v>
      </c>
      <c r="T5" s="327" t="s">
        <v>10193</v>
      </c>
      <c r="U5" s="327" t="s">
        <v>10194</v>
      </c>
      <c r="V5" s="327" t="s">
        <v>10195</v>
      </c>
      <c r="W5" s="327" t="s">
        <v>10140</v>
      </c>
      <c r="X5" s="327" t="s">
        <v>10196</v>
      </c>
      <c r="Y5" s="327" t="s">
        <v>10197</v>
      </c>
      <c r="Z5" s="327" t="s">
        <v>10198</v>
      </c>
      <c r="AA5" s="327" t="s">
        <v>574</v>
      </c>
      <c r="AB5" s="62"/>
      <c r="AC5" s="332" t="s">
        <v>575</v>
      </c>
      <c r="AD5" s="62"/>
      <c r="AE5" s="62"/>
      <c r="AF5" s="327" t="s">
        <v>415</v>
      </c>
      <c r="AG5" s="333" t="s">
        <v>10199</v>
      </c>
      <c r="AH5" s="327" t="s">
        <v>506</v>
      </c>
    </row>
    <row r="6" s="326" customFormat="1" ht="33.75" customHeight="1" spans="1:36">
      <c r="A6" s="62"/>
      <c r="B6" s="25" t="s">
        <v>10200</v>
      </c>
      <c r="C6" s="25" t="s">
        <v>10201</v>
      </c>
      <c r="D6" s="25" t="s">
        <v>10161</v>
      </c>
      <c r="E6" s="25" t="s">
        <v>10202</v>
      </c>
      <c r="F6" s="25" t="s">
        <v>10203</v>
      </c>
      <c r="G6" s="25" t="s">
        <v>10204</v>
      </c>
      <c r="H6" s="62"/>
      <c r="I6" s="62"/>
      <c r="J6" s="62"/>
      <c r="K6" s="131"/>
      <c r="L6" s="62"/>
      <c r="M6" s="329"/>
      <c r="N6" s="62"/>
      <c r="O6" s="62"/>
      <c r="P6" s="62"/>
      <c r="Q6" s="62"/>
      <c r="R6" s="62"/>
      <c r="S6" s="62"/>
      <c r="T6" s="62"/>
      <c r="U6" s="62"/>
      <c r="V6" s="62"/>
      <c r="W6" s="62"/>
      <c r="X6" s="62"/>
      <c r="Y6" s="62"/>
      <c r="Z6" s="62"/>
      <c r="AA6" s="332" t="s">
        <v>10146</v>
      </c>
      <c r="AB6" s="327" t="s">
        <v>10147</v>
      </c>
      <c r="AC6" s="332" t="s">
        <v>10146</v>
      </c>
      <c r="AD6" s="327" t="s">
        <v>10043</v>
      </c>
      <c r="AE6" s="327" t="s">
        <v>10147</v>
      </c>
      <c r="AF6" s="62"/>
      <c r="AG6" s="131"/>
      <c r="AH6" s="62"/>
      <c r="AI6" s="332" t="s">
        <v>10205</v>
      </c>
      <c r="AJ6" s="332" t="s">
        <v>559</v>
      </c>
    </row>
    <row r="7" customHeight="1" spans="1:34">
      <c r="A7" s="28"/>
      <c r="B7" s="28"/>
      <c r="C7" s="28"/>
      <c r="D7" s="28"/>
      <c r="E7" s="28"/>
      <c r="F7" s="28"/>
      <c r="G7" s="28"/>
      <c r="H7" s="29"/>
      <c r="I7" s="29"/>
      <c r="J7" s="29"/>
      <c r="K7" s="154"/>
      <c r="L7" s="184"/>
      <c r="M7" s="184"/>
      <c r="N7" s="330"/>
      <c r="O7" s="145" t="s">
        <v>477</v>
      </c>
      <c r="P7" s="127"/>
      <c r="Q7" s="127"/>
      <c r="R7" s="127"/>
      <c r="S7" s="127"/>
      <c r="T7" s="127"/>
      <c r="U7" s="127"/>
      <c r="V7" s="127"/>
      <c r="W7" s="127"/>
      <c r="X7" s="127"/>
      <c r="Y7" s="127"/>
      <c r="Z7" s="127"/>
      <c r="AA7" s="127"/>
      <c r="AB7" s="145"/>
      <c r="AC7" s="127"/>
      <c r="AD7" s="316"/>
      <c r="AE7" s="128">
        <f>ROUND(AC7*AD7,2)</f>
        <v>0</v>
      </c>
      <c r="AF7" s="128">
        <f t="shared" ref="AF7:AF30" si="0">IF(AB7=0,0,ROUND((AE7-AB7)/AB7*100,2))</f>
        <v>0</v>
      </c>
      <c r="AG7" s="145"/>
      <c r="AH7" s="183"/>
    </row>
    <row r="8" customHeight="1" spans="1:34">
      <c r="A8" s="28"/>
      <c r="B8" s="28"/>
      <c r="C8" s="28"/>
      <c r="D8" s="28"/>
      <c r="E8" s="28"/>
      <c r="F8" s="28"/>
      <c r="G8" s="28"/>
      <c r="H8" s="29"/>
      <c r="I8" s="29"/>
      <c r="J8" s="29"/>
      <c r="K8" s="154"/>
      <c r="L8" s="184"/>
      <c r="M8" s="184"/>
      <c r="N8" s="330"/>
      <c r="O8" s="145" t="s">
        <v>477</v>
      </c>
      <c r="P8" s="127"/>
      <c r="Q8" s="127"/>
      <c r="R8" s="127"/>
      <c r="S8" s="127"/>
      <c r="T8" s="127"/>
      <c r="U8" s="127"/>
      <c r="V8" s="127"/>
      <c r="W8" s="127"/>
      <c r="X8" s="127"/>
      <c r="Y8" s="127"/>
      <c r="Z8" s="127"/>
      <c r="AA8" s="127"/>
      <c r="AB8" s="145"/>
      <c r="AC8" s="127"/>
      <c r="AD8" s="316"/>
      <c r="AE8" s="128">
        <f t="shared" ref="AE8:AE30" si="1">ROUND(AC8*AD8,2)</f>
        <v>0</v>
      </c>
      <c r="AF8" s="128">
        <f t="shared" si="0"/>
        <v>0</v>
      </c>
      <c r="AG8" s="145"/>
      <c r="AH8" s="183"/>
    </row>
    <row r="9" customHeight="1" spans="1:34">
      <c r="A9" s="28"/>
      <c r="B9" s="28"/>
      <c r="C9" s="28"/>
      <c r="D9" s="28"/>
      <c r="E9" s="28"/>
      <c r="F9" s="28"/>
      <c r="G9" s="28"/>
      <c r="H9" s="29"/>
      <c r="I9" s="29"/>
      <c r="J9" s="29"/>
      <c r="K9" s="154"/>
      <c r="L9" s="184"/>
      <c r="M9" s="184"/>
      <c r="N9" s="330"/>
      <c r="O9" s="145"/>
      <c r="P9" s="127"/>
      <c r="Q9" s="127"/>
      <c r="R9" s="127"/>
      <c r="S9" s="127"/>
      <c r="T9" s="127"/>
      <c r="U9" s="127"/>
      <c r="V9" s="127"/>
      <c r="W9" s="127"/>
      <c r="X9" s="127"/>
      <c r="Y9" s="127"/>
      <c r="Z9" s="127"/>
      <c r="AA9" s="127"/>
      <c r="AB9" s="145"/>
      <c r="AC9" s="127"/>
      <c r="AD9" s="316"/>
      <c r="AE9" s="128">
        <f t="shared" si="1"/>
        <v>0</v>
      </c>
      <c r="AF9" s="128">
        <f t="shared" si="0"/>
        <v>0</v>
      </c>
      <c r="AG9" s="145"/>
      <c r="AH9" s="183"/>
    </row>
    <row r="10" customHeight="1" spans="1:34">
      <c r="A10" s="28"/>
      <c r="B10" s="28"/>
      <c r="C10" s="28"/>
      <c r="D10" s="28"/>
      <c r="E10" s="28"/>
      <c r="F10" s="28"/>
      <c r="G10" s="28"/>
      <c r="H10" s="29"/>
      <c r="I10" s="29"/>
      <c r="J10" s="29"/>
      <c r="K10" s="154"/>
      <c r="L10" s="184"/>
      <c r="M10" s="184"/>
      <c r="N10" s="330"/>
      <c r="O10" s="145"/>
      <c r="P10" s="127"/>
      <c r="Q10" s="127"/>
      <c r="R10" s="127"/>
      <c r="S10" s="127"/>
      <c r="T10" s="127"/>
      <c r="U10" s="127"/>
      <c r="V10" s="127"/>
      <c r="W10" s="127"/>
      <c r="X10" s="127"/>
      <c r="Y10" s="127"/>
      <c r="Z10" s="127"/>
      <c r="AA10" s="127"/>
      <c r="AB10" s="145"/>
      <c r="AC10" s="127"/>
      <c r="AD10" s="316"/>
      <c r="AE10" s="128">
        <f t="shared" si="1"/>
        <v>0</v>
      </c>
      <c r="AF10" s="128">
        <f t="shared" si="0"/>
        <v>0</v>
      </c>
      <c r="AG10" s="145"/>
      <c r="AH10" s="183"/>
    </row>
    <row r="11" customHeight="1" spans="1:34">
      <c r="A11" s="28"/>
      <c r="B11" s="28"/>
      <c r="C11" s="28"/>
      <c r="D11" s="28"/>
      <c r="E11" s="28"/>
      <c r="F11" s="28"/>
      <c r="G11" s="28"/>
      <c r="H11" s="29"/>
      <c r="I11" s="29"/>
      <c r="J11" s="29"/>
      <c r="K11" s="154"/>
      <c r="L11" s="184"/>
      <c r="M11" s="184"/>
      <c r="N11" s="330"/>
      <c r="O11" s="145"/>
      <c r="P11" s="127"/>
      <c r="Q11" s="127"/>
      <c r="R11" s="127"/>
      <c r="S11" s="127"/>
      <c r="T11" s="127"/>
      <c r="U11" s="127"/>
      <c r="V11" s="127"/>
      <c r="W11" s="127"/>
      <c r="X11" s="127"/>
      <c r="Y11" s="127"/>
      <c r="Z11" s="127"/>
      <c r="AA11" s="127"/>
      <c r="AB11" s="145"/>
      <c r="AC11" s="127"/>
      <c r="AD11" s="316"/>
      <c r="AE11" s="128">
        <f t="shared" si="1"/>
        <v>0</v>
      </c>
      <c r="AF11" s="128">
        <f t="shared" si="0"/>
        <v>0</v>
      </c>
      <c r="AG11" s="145"/>
      <c r="AH11" s="183"/>
    </row>
    <row r="12" customHeight="1" spans="1:34">
      <c r="A12" s="28"/>
      <c r="B12" s="28"/>
      <c r="C12" s="28"/>
      <c r="D12" s="28"/>
      <c r="E12" s="28"/>
      <c r="F12" s="28"/>
      <c r="G12" s="28"/>
      <c r="H12" s="29"/>
      <c r="I12" s="29"/>
      <c r="J12" s="29"/>
      <c r="K12" s="154"/>
      <c r="L12" s="184"/>
      <c r="M12" s="184"/>
      <c r="N12" s="330"/>
      <c r="O12" s="145" t="s">
        <v>477</v>
      </c>
      <c r="P12" s="127"/>
      <c r="Q12" s="127"/>
      <c r="R12" s="127"/>
      <c r="S12" s="127"/>
      <c r="T12" s="127"/>
      <c r="U12" s="127"/>
      <c r="V12" s="127"/>
      <c r="W12" s="127"/>
      <c r="X12" s="127"/>
      <c r="Y12" s="127"/>
      <c r="Z12" s="127"/>
      <c r="AA12" s="127"/>
      <c r="AB12" s="145"/>
      <c r="AC12" s="127"/>
      <c r="AD12" s="316"/>
      <c r="AE12" s="128">
        <f t="shared" si="1"/>
        <v>0</v>
      </c>
      <c r="AF12" s="128">
        <f t="shared" si="0"/>
        <v>0</v>
      </c>
      <c r="AG12" s="145"/>
      <c r="AH12" s="183"/>
    </row>
    <row r="13" customHeight="1" spans="1:34">
      <c r="A13" s="28"/>
      <c r="B13" s="28"/>
      <c r="C13" s="28"/>
      <c r="D13" s="28"/>
      <c r="E13" s="28"/>
      <c r="F13" s="28"/>
      <c r="G13" s="28"/>
      <c r="H13" s="29"/>
      <c r="I13" s="29"/>
      <c r="J13" s="29"/>
      <c r="K13" s="154"/>
      <c r="L13" s="184"/>
      <c r="M13" s="184"/>
      <c r="N13" s="330"/>
      <c r="O13" s="145" t="s">
        <v>477</v>
      </c>
      <c r="P13" s="127"/>
      <c r="Q13" s="127"/>
      <c r="R13" s="127"/>
      <c r="S13" s="127"/>
      <c r="T13" s="127"/>
      <c r="U13" s="127"/>
      <c r="V13" s="127"/>
      <c r="W13" s="127"/>
      <c r="X13" s="127"/>
      <c r="Y13" s="127"/>
      <c r="Z13" s="127"/>
      <c r="AA13" s="127"/>
      <c r="AB13" s="145"/>
      <c r="AC13" s="127"/>
      <c r="AD13" s="316"/>
      <c r="AE13" s="128">
        <f t="shared" si="1"/>
        <v>0</v>
      </c>
      <c r="AF13" s="128">
        <f t="shared" si="0"/>
        <v>0</v>
      </c>
      <c r="AG13" s="145"/>
      <c r="AH13" s="183"/>
    </row>
    <row r="14" customHeight="1" spans="1:34">
      <c r="A14" s="28"/>
      <c r="B14" s="28"/>
      <c r="C14" s="28"/>
      <c r="D14" s="28"/>
      <c r="E14" s="28"/>
      <c r="F14" s="28"/>
      <c r="G14" s="28"/>
      <c r="H14" s="29"/>
      <c r="I14" s="29"/>
      <c r="J14" s="29"/>
      <c r="K14" s="154"/>
      <c r="L14" s="184"/>
      <c r="M14" s="184"/>
      <c r="N14" s="330"/>
      <c r="O14" s="145" t="s">
        <v>477</v>
      </c>
      <c r="P14" s="127"/>
      <c r="Q14" s="127"/>
      <c r="R14" s="127"/>
      <c r="S14" s="127"/>
      <c r="T14" s="127"/>
      <c r="U14" s="127"/>
      <c r="V14" s="127"/>
      <c r="W14" s="127"/>
      <c r="X14" s="127"/>
      <c r="Y14" s="127"/>
      <c r="Z14" s="127"/>
      <c r="AA14" s="127"/>
      <c r="AB14" s="145"/>
      <c r="AC14" s="127"/>
      <c r="AD14" s="316"/>
      <c r="AE14" s="128">
        <f t="shared" si="1"/>
        <v>0</v>
      </c>
      <c r="AF14" s="128">
        <f t="shared" si="0"/>
        <v>0</v>
      </c>
      <c r="AG14" s="145"/>
      <c r="AH14" s="183"/>
    </row>
    <row r="15" customHeight="1" spans="1:34">
      <c r="A15" s="28"/>
      <c r="B15" s="28"/>
      <c r="C15" s="28"/>
      <c r="D15" s="28"/>
      <c r="E15" s="28"/>
      <c r="F15" s="28"/>
      <c r="G15" s="28"/>
      <c r="H15" s="29"/>
      <c r="I15" s="29"/>
      <c r="J15" s="29"/>
      <c r="K15" s="154"/>
      <c r="L15" s="184"/>
      <c r="M15" s="184"/>
      <c r="N15" s="330"/>
      <c r="O15" s="145" t="s">
        <v>477</v>
      </c>
      <c r="P15" s="127"/>
      <c r="Q15" s="127"/>
      <c r="R15" s="127"/>
      <c r="S15" s="127"/>
      <c r="T15" s="127"/>
      <c r="U15" s="127"/>
      <c r="V15" s="127"/>
      <c r="W15" s="127"/>
      <c r="X15" s="127"/>
      <c r="Y15" s="127"/>
      <c r="Z15" s="127"/>
      <c r="AA15" s="127"/>
      <c r="AB15" s="145"/>
      <c r="AC15" s="127"/>
      <c r="AD15" s="316"/>
      <c r="AE15" s="128">
        <f t="shared" si="1"/>
        <v>0</v>
      </c>
      <c r="AF15" s="128">
        <f t="shared" si="0"/>
        <v>0</v>
      </c>
      <c r="AG15" s="145"/>
      <c r="AH15" s="183"/>
    </row>
    <row r="16" customHeight="1" spans="1:34">
      <c r="A16" s="28"/>
      <c r="B16" s="28"/>
      <c r="C16" s="28"/>
      <c r="D16" s="28"/>
      <c r="E16" s="28"/>
      <c r="F16" s="28"/>
      <c r="G16" s="28"/>
      <c r="H16" s="29"/>
      <c r="I16" s="29"/>
      <c r="J16" s="29"/>
      <c r="K16" s="154"/>
      <c r="L16" s="184"/>
      <c r="M16" s="184"/>
      <c r="N16" s="330"/>
      <c r="O16" s="145" t="s">
        <v>477</v>
      </c>
      <c r="P16" s="127"/>
      <c r="Q16" s="127"/>
      <c r="R16" s="127"/>
      <c r="S16" s="127"/>
      <c r="T16" s="127"/>
      <c r="U16" s="127"/>
      <c r="V16" s="127"/>
      <c r="W16" s="127"/>
      <c r="X16" s="127"/>
      <c r="Y16" s="127"/>
      <c r="Z16" s="127"/>
      <c r="AA16" s="127"/>
      <c r="AB16" s="145"/>
      <c r="AC16" s="127"/>
      <c r="AD16" s="316"/>
      <c r="AE16" s="128">
        <f t="shared" si="1"/>
        <v>0</v>
      </c>
      <c r="AF16" s="128">
        <f t="shared" si="0"/>
        <v>0</v>
      </c>
      <c r="AG16" s="145"/>
      <c r="AH16" s="183"/>
    </row>
    <row r="17" customHeight="1" spans="1:34">
      <c r="A17" s="28"/>
      <c r="B17" s="28"/>
      <c r="C17" s="28"/>
      <c r="D17" s="28"/>
      <c r="E17" s="28"/>
      <c r="F17" s="28"/>
      <c r="G17" s="28"/>
      <c r="H17" s="29"/>
      <c r="I17" s="29"/>
      <c r="J17" s="29"/>
      <c r="K17" s="154"/>
      <c r="L17" s="184"/>
      <c r="M17" s="184"/>
      <c r="N17" s="330"/>
      <c r="O17" s="145" t="s">
        <v>477</v>
      </c>
      <c r="P17" s="127"/>
      <c r="Q17" s="127"/>
      <c r="R17" s="127"/>
      <c r="S17" s="127"/>
      <c r="T17" s="127"/>
      <c r="U17" s="127"/>
      <c r="V17" s="127"/>
      <c r="W17" s="127"/>
      <c r="X17" s="127"/>
      <c r="Y17" s="127"/>
      <c r="Z17" s="127"/>
      <c r="AA17" s="127"/>
      <c r="AB17" s="145"/>
      <c r="AC17" s="127"/>
      <c r="AD17" s="316"/>
      <c r="AE17" s="128">
        <f t="shared" si="1"/>
        <v>0</v>
      </c>
      <c r="AF17" s="128">
        <f t="shared" si="0"/>
        <v>0</v>
      </c>
      <c r="AG17" s="145"/>
      <c r="AH17" s="183"/>
    </row>
    <row r="18" customHeight="1" spans="1:34">
      <c r="A18" s="28"/>
      <c r="B18" s="28"/>
      <c r="C18" s="28"/>
      <c r="D18" s="28"/>
      <c r="E18" s="28"/>
      <c r="F18" s="28"/>
      <c r="G18" s="28"/>
      <c r="H18" s="29"/>
      <c r="I18" s="29"/>
      <c r="J18" s="29"/>
      <c r="K18" s="154"/>
      <c r="L18" s="184"/>
      <c r="M18" s="184"/>
      <c r="N18" s="330"/>
      <c r="O18" s="145"/>
      <c r="P18" s="127"/>
      <c r="Q18" s="127"/>
      <c r="R18" s="127"/>
      <c r="S18" s="127"/>
      <c r="T18" s="127"/>
      <c r="U18" s="127"/>
      <c r="V18" s="127"/>
      <c r="W18" s="127"/>
      <c r="X18" s="127"/>
      <c r="Y18" s="127"/>
      <c r="Z18" s="127"/>
      <c r="AA18" s="127"/>
      <c r="AB18" s="145"/>
      <c r="AC18" s="127"/>
      <c r="AD18" s="316"/>
      <c r="AE18" s="128">
        <f t="shared" si="1"/>
        <v>0</v>
      </c>
      <c r="AF18" s="128">
        <f t="shared" si="0"/>
        <v>0</v>
      </c>
      <c r="AG18" s="145"/>
      <c r="AH18" s="183"/>
    </row>
    <row r="19" customHeight="1" spans="1:34">
      <c r="A19" s="28"/>
      <c r="B19" s="28"/>
      <c r="C19" s="28"/>
      <c r="D19" s="28"/>
      <c r="E19" s="28"/>
      <c r="F19" s="28"/>
      <c r="G19" s="28"/>
      <c r="H19" s="29"/>
      <c r="I19" s="29"/>
      <c r="J19" s="29"/>
      <c r="K19" s="154"/>
      <c r="L19" s="184"/>
      <c r="M19" s="184"/>
      <c r="N19" s="330"/>
      <c r="O19" s="145"/>
      <c r="P19" s="127"/>
      <c r="Q19" s="127"/>
      <c r="R19" s="127"/>
      <c r="S19" s="127"/>
      <c r="T19" s="127"/>
      <c r="U19" s="127"/>
      <c r="V19" s="127"/>
      <c r="W19" s="127"/>
      <c r="X19" s="127"/>
      <c r="Y19" s="127"/>
      <c r="Z19" s="127"/>
      <c r="AA19" s="127"/>
      <c r="AB19" s="145"/>
      <c r="AC19" s="127"/>
      <c r="AD19" s="316"/>
      <c r="AE19" s="128">
        <f t="shared" si="1"/>
        <v>0</v>
      </c>
      <c r="AF19" s="128">
        <f t="shared" si="0"/>
        <v>0</v>
      </c>
      <c r="AG19" s="145"/>
      <c r="AH19" s="183"/>
    </row>
    <row r="20" customHeight="1" spans="1:34">
      <c r="A20" s="28"/>
      <c r="B20" s="28"/>
      <c r="C20" s="28"/>
      <c r="D20" s="28"/>
      <c r="E20" s="28"/>
      <c r="F20" s="28"/>
      <c r="G20" s="28"/>
      <c r="H20" s="29"/>
      <c r="I20" s="29"/>
      <c r="J20" s="29"/>
      <c r="K20" s="154"/>
      <c r="L20" s="184"/>
      <c r="M20" s="184"/>
      <c r="N20" s="330"/>
      <c r="O20" s="145"/>
      <c r="P20" s="127"/>
      <c r="Q20" s="127"/>
      <c r="R20" s="127"/>
      <c r="S20" s="127"/>
      <c r="T20" s="127"/>
      <c r="U20" s="127"/>
      <c r="V20" s="127"/>
      <c r="W20" s="127"/>
      <c r="X20" s="127"/>
      <c r="Y20" s="127"/>
      <c r="Z20" s="127"/>
      <c r="AA20" s="127"/>
      <c r="AB20" s="145"/>
      <c r="AC20" s="127"/>
      <c r="AD20" s="316"/>
      <c r="AE20" s="128">
        <f t="shared" si="1"/>
        <v>0</v>
      </c>
      <c r="AF20" s="128">
        <f t="shared" si="0"/>
        <v>0</v>
      </c>
      <c r="AG20" s="145"/>
      <c r="AH20" s="183"/>
    </row>
    <row r="21" customHeight="1" spans="1:34">
      <c r="A21" s="28"/>
      <c r="B21" s="28"/>
      <c r="C21" s="28"/>
      <c r="D21" s="28"/>
      <c r="E21" s="28"/>
      <c r="F21" s="28"/>
      <c r="G21" s="28"/>
      <c r="H21" s="29"/>
      <c r="I21" s="29"/>
      <c r="J21" s="29"/>
      <c r="K21" s="154"/>
      <c r="L21" s="184"/>
      <c r="M21" s="184"/>
      <c r="N21" s="330"/>
      <c r="O21" s="145" t="s">
        <v>477</v>
      </c>
      <c r="P21" s="127"/>
      <c r="Q21" s="127"/>
      <c r="R21" s="127"/>
      <c r="S21" s="127"/>
      <c r="T21" s="127"/>
      <c r="U21" s="127"/>
      <c r="V21" s="127"/>
      <c r="W21" s="127"/>
      <c r="X21" s="127"/>
      <c r="Y21" s="127"/>
      <c r="Z21" s="127"/>
      <c r="AA21" s="127"/>
      <c r="AB21" s="145"/>
      <c r="AC21" s="127"/>
      <c r="AD21" s="316"/>
      <c r="AE21" s="128">
        <f t="shared" si="1"/>
        <v>0</v>
      </c>
      <c r="AF21" s="128">
        <f t="shared" si="0"/>
        <v>0</v>
      </c>
      <c r="AG21" s="145"/>
      <c r="AH21" s="183"/>
    </row>
    <row r="22" customHeight="1" spans="1:34">
      <c r="A22" s="28"/>
      <c r="B22" s="28"/>
      <c r="C22" s="28"/>
      <c r="D22" s="28"/>
      <c r="E22" s="28"/>
      <c r="F22" s="28"/>
      <c r="G22" s="28"/>
      <c r="H22" s="29"/>
      <c r="I22" s="29"/>
      <c r="J22" s="29"/>
      <c r="K22" s="154"/>
      <c r="L22" s="184"/>
      <c r="M22" s="184"/>
      <c r="N22" s="330"/>
      <c r="O22" s="145" t="s">
        <v>477</v>
      </c>
      <c r="P22" s="127"/>
      <c r="Q22" s="127"/>
      <c r="R22" s="127"/>
      <c r="S22" s="127"/>
      <c r="T22" s="127"/>
      <c r="U22" s="127"/>
      <c r="V22" s="127"/>
      <c r="W22" s="127"/>
      <c r="X22" s="127"/>
      <c r="Y22" s="127"/>
      <c r="Z22" s="127"/>
      <c r="AA22" s="127"/>
      <c r="AB22" s="145"/>
      <c r="AC22" s="127"/>
      <c r="AD22" s="316"/>
      <c r="AE22" s="128">
        <f t="shared" si="1"/>
        <v>0</v>
      </c>
      <c r="AF22" s="128">
        <f t="shared" si="0"/>
        <v>0</v>
      </c>
      <c r="AG22" s="145"/>
      <c r="AH22" s="183"/>
    </row>
    <row r="23" customHeight="1" spans="1:34">
      <c r="A23" s="28"/>
      <c r="B23" s="28"/>
      <c r="C23" s="28"/>
      <c r="D23" s="28"/>
      <c r="E23" s="28"/>
      <c r="F23" s="28"/>
      <c r="G23" s="28"/>
      <c r="H23" s="29"/>
      <c r="I23" s="29"/>
      <c r="J23" s="29"/>
      <c r="K23" s="154"/>
      <c r="L23" s="184"/>
      <c r="M23" s="184"/>
      <c r="N23" s="330"/>
      <c r="O23" s="145" t="s">
        <v>477</v>
      </c>
      <c r="P23" s="127"/>
      <c r="Q23" s="127"/>
      <c r="R23" s="127"/>
      <c r="S23" s="127"/>
      <c r="T23" s="127"/>
      <c r="U23" s="127"/>
      <c r="V23" s="127"/>
      <c r="W23" s="127"/>
      <c r="X23" s="127"/>
      <c r="Y23" s="127"/>
      <c r="Z23" s="127"/>
      <c r="AA23" s="127"/>
      <c r="AB23" s="145"/>
      <c r="AC23" s="127"/>
      <c r="AD23" s="316"/>
      <c r="AE23" s="128">
        <f t="shared" si="1"/>
        <v>0</v>
      </c>
      <c r="AF23" s="128">
        <f t="shared" si="0"/>
        <v>0</v>
      </c>
      <c r="AG23" s="145"/>
      <c r="AH23" s="183"/>
    </row>
    <row r="24" customHeight="1" spans="1:34">
      <c r="A24" s="28"/>
      <c r="B24" s="28"/>
      <c r="C24" s="28"/>
      <c r="D24" s="28"/>
      <c r="E24" s="28"/>
      <c r="F24" s="28"/>
      <c r="G24" s="28"/>
      <c r="H24" s="29"/>
      <c r="I24" s="29"/>
      <c r="J24" s="29"/>
      <c r="K24" s="154"/>
      <c r="L24" s="184"/>
      <c r="M24" s="184"/>
      <c r="N24" s="330"/>
      <c r="O24" s="145" t="s">
        <v>477</v>
      </c>
      <c r="P24" s="127"/>
      <c r="Q24" s="127"/>
      <c r="R24" s="127"/>
      <c r="S24" s="127"/>
      <c r="T24" s="127"/>
      <c r="U24" s="127"/>
      <c r="V24" s="127"/>
      <c r="W24" s="127"/>
      <c r="X24" s="127"/>
      <c r="Y24" s="127"/>
      <c r="Z24" s="127"/>
      <c r="AA24" s="127"/>
      <c r="AB24" s="145"/>
      <c r="AC24" s="127"/>
      <c r="AD24" s="316"/>
      <c r="AE24" s="128">
        <f t="shared" si="1"/>
        <v>0</v>
      </c>
      <c r="AF24" s="128">
        <f t="shared" si="0"/>
        <v>0</v>
      </c>
      <c r="AG24" s="145"/>
      <c r="AH24" s="183"/>
    </row>
    <row r="25" customHeight="1" spans="1:34">
      <c r="A25" s="28"/>
      <c r="B25" s="28"/>
      <c r="C25" s="28"/>
      <c r="D25" s="28"/>
      <c r="E25" s="28"/>
      <c r="F25" s="28"/>
      <c r="G25" s="28"/>
      <c r="H25" s="29"/>
      <c r="I25" s="29"/>
      <c r="J25" s="29"/>
      <c r="K25" s="154"/>
      <c r="L25" s="184"/>
      <c r="M25" s="184"/>
      <c r="N25" s="330"/>
      <c r="O25" s="145" t="s">
        <v>477</v>
      </c>
      <c r="P25" s="127"/>
      <c r="Q25" s="127"/>
      <c r="R25" s="127"/>
      <c r="S25" s="127"/>
      <c r="T25" s="127"/>
      <c r="U25" s="127"/>
      <c r="V25" s="127"/>
      <c r="W25" s="127"/>
      <c r="X25" s="127"/>
      <c r="Y25" s="127"/>
      <c r="Z25" s="127"/>
      <c r="AA25" s="127"/>
      <c r="AB25" s="145"/>
      <c r="AC25" s="127"/>
      <c r="AD25" s="316"/>
      <c r="AE25" s="128">
        <f t="shared" si="1"/>
        <v>0</v>
      </c>
      <c r="AF25" s="128">
        <f t="shared" si="0"/>
        <v>0</v>
      </c>
      <c r="AG25" s="145"/>
      <c r="AH25" s="183"/>
    </row>
    <row r="26" customHeight="1" spans="1:34">
      <c r="A26" s="28"/>
      <c r="B26" s="28"/>
      <c r="C26" s="28"/>
      <c r="D26" s="28"/>
      <c r="E26" s="28"/>
      <c r="F26" s="28"/>
      <c r="G26" s="28"/>
      <c r="H26" s="29"/>
      <c r="I26" s="29"/>
      <c r="J26" s="29"/>
      <c r="K26" s="154"/>
      <c r="L26" s="184"/>
      <c r="M26" s="184"/>
      <c r="N26" s="330"/>
      <c r="O26" s="145" t="s">
        <v>477</v>
      </c>
      <c r="P26" s="127"/>
      <c r="Q26" s="127"/>
      <c r="R26" s="127"/>
      <c r="S26" s="127"/>
      <c r="T26" s="127"/>
      <c r="U26" s="127"/>
      <c r="V26" s="127"/>
      <c r="W26" s="127"/>
      <c r="X26" s="127"/>
      <c r="Y26" s="127"/>
      <c r="Z26" s="127"/>
      <c r="AA26" s="127"/>
      <c r="AB26" s="145"/>
      <c r="AC26" s="127"/>
      <c r="AD26" s="316"/>
      <c r="AE26" s="128">
        <f t="shared" si="1"/>
        <v>0</v>
      </c>
      <c r="AF26" s="128">
        <f t="shared" si="0"/>
        <v>0</v>
      </c>
      <c r="AG26" s="145"/>
      <c r="AH26" s="183"/>
    </row>
    <row r="27" customHeight="1" spans="1:34">
      <c r="A27" s="28"/>
      <c r="B27" s="28"/>
      <c r="C27" s="28"/>
      <c r="D27" s="28"/>
      <c r="E27" s="28"/>
      <c r="F27" s="28"/>
      <c r="G27" s="28"/>
      <c r="H27" s="29"/>
      <c r="I27" s="29"/>
      <c r="J27" s="29"/>
      <c r="K27" s="154"/>
      <c r="L27" s="184"/>
      <c r="M27" s="184"/>
      <c r="N27" s="330"/>
      <c r="O27" s="145" t="s">
        <v>477</v>
      </c>
      <c r="P27" s="127"/>
      <c r="Q27" s="127"/>
      <c r="R27" s="127"/>
      <c r="S27" s="127"/>
      <c r="T27" s="127"/>
      <c r="U27" s="127"/>
      <c r="V27" s="127"/>
      <c r="W27" s="127"/>
      <c r="X27" s="127"/>
      <c r="Y27" s="127"/>
      <c r="Z27" s="127"/>
      <c r="AA27" s="127"/>
      <c r="AB27" s="145"/>
      <c r="AC27" s="127"/>
      <c r="AD27" s="316"/>
      <c r="AE27" s="128">
        <f t="shared" si="1"/>
        <v>0</v>
      </c>
      <c r="AF27" s="128">
        <f t="shared" si="0"/>
        <v>0</v>
      </c>
      <c r="AG27" s="145"/>
      <c r="AH27" s="183"/>
    </row>
    <row r="28" customHeight="1" spans="1:34">
      <c r="A28" s="28"/>
      <c r="B28" s="28"/>
      <c r="C28" s="28"/>
      <c r="D28" s="28"/>
      <c r="E28" s="28"/>
      <c r="F28" s="28"/>
      <c r="G28" s="28"/>
      <c r="H28" s="29"/>
      <c r="I28" s="29"/>
      <c r="J28" s="29"/>
      <c r="K28" s="154"/>
      <c r="L28" s="184"/>
      <c r="M28" s="184"/>
      <c r="N28" s="330"/>
      <c r="O28" s="145" t="s">
        <v>477</v>
      </c>
      <c r="P28" s="127"/>
      <c r="Q28" s="127"/>
      <c r="R28" s="127"/>
      <c r="S28" s="127"/>
      <c r="T28" s="127"/>
      <c r="U28" s="127"/>
      <c r="V28" s="127"/>
      <c r="W28" s="127"/>
      <c r="X28" s="127"/>
      <c r="Y28" s="127"/>
      <c r="Z28" s="127"/>
      <c r="AA28" s="127"/>
      <c r="AB28" s="145"/>
      <c r="AC28" s="127"/>
      <c r="AD28" s="316"/>
      <c r="AE28" s="128">
        <f t="shared" si="1"/>
        <v>0</v>
      </c>
      <c r="AF28" s="128">
        <f t="shared" si="0"/>
        <v>0</v>
      </c>
      <c r="AG28" s="145"/>
      <c r="AH28" s="183"/>
    </row>
    <row r="29" customHeight="1" spans="1:34">
      <c r="A29" s="28"/>
      <c r="B29" s="28"/>
      <c r="C29" s="28"/>
      <c r="D29" s="28"/>
      <c r="E29" s="28"/>
      <c r="F29" s="28"/>
      <c r="G29" s="28"/>
      <c r="H29" s="29"/>
      <c r="I29" s="29"/>
      <c r="J29" s="29"/>
      <c r="K29" s="154"/>
      <c r="L29" s="184"/>
      <c r="M29" s="184"/>
      <c r="N29" s="330"/>
      <c r="O29" s="145" t="s">
        <v>477</v>
      </c>
      <c r="P29" s="127"/>
      <c r="Q29" s="127"/>
      <c r="R29" s="127"/>
      <c r="S29" s="127"/>
      <c r="T29" s="127"/>
      <c r="U29" s="127"/>
      <c r="V29" s="127"/>
      <c r="W29" s="127"/>
      <c r="X29" s="127"/>
      <c r="Y29" s="127"/>
      <c r="Z29" s="127"/>
      <c r="AA29" s="127"/>
      <c r="AB29" s="145"/>
      <c r="AC29" s="127"/>
      <c r="AD29" s="316"/>
      <c r="AE29" s="128">
        <f t="shared" si="1"/>
        <v>0</v>
      </c>
      <c r="AF29" s="128">
        <f t="shared" si="0"/>
        <v>0</v>
      </c>
      <c r="AG29" s="145"/>
      <c r="AH29" s="183"/>
    </row>
    <row r="30" customHeight="1" spans="1:34">
      <c r="A30" s="28"/>
      <c r="B30" s="28"/>
      <c r="C30" s="28"/>
      <c r="D30" s="28"/>
      <c r="E30" s="28"/>
      <c r="F30" s="28"/>
      <c r="G30" s="28"/>
      <c r="H30" s="33" t="s">
        <v>497</v>
      </c>
      <c r="I30" s="33"/>
      <c r="J30" s="29"/>
      <c r="K30" s="154"/>
      <c r="L30" s="184"/>
      <c r="M30" s="184"/>
      <c r="N30" s="330"/>
      <c r="O30" s="145" t="s">
        <v>477</v>
      </c>
      <c r="P30" s="127"/>
      <c r="Q30" s="127"/>
      <c r="R30" s="127"/>
      <c r="S30" s="127"/>
      <c r="T30" s="127"/>
      <c r="U30" s="127"/>
      <c r="V30" s="127"/>
      <c r="W30" s="127"/>
      <c r="X30" s="127"/>
      <c r="Y30" s="127"/>
      <c r="Z30" s="127"/>
      <c r="AA30" s="127"/>
      <c r="AB30" s="145"/>
      <c r="AC30" s="127"/>
      <c r="AD30" s="316"/>
      <c r="AE30" s="128">
        <f t="shared" si="1"/>
        <v>0</v>
      </c>
      <c r="AF30" s="128">
        <f t="shared" si="0"/>
        <v>0</v>
      </c>
      <c r="AG30" s="145"/>
      <c r="AH30" s="183"/>
    </row>
    <row r="31" customHeight="1" spans="1:34">
      <c r="A31" s="34" t="s">
        <v>490</v>
      </c>
      <c r="B31" s="124"/>
      <c r="C31" s="124"/>
      <c r="D31" s="124"/>
      <c r="E31" s="124"/>
      <c r="F31" s="124"/>
      <c r="G31" s="124"/>
      <c r="H31" s="124"/>
      <c r="I31" s="124"/>
      <c r="J31" s="26"/>
      <c r="K31" s="24"/>
      <c r="L31" s="318"/>
      <c r="M31" s="318"/>
      <c r="N31" s="331"/>
      <c r="O31" s="128"/>
      <c r="P31" s="129"/>
      <c r="Q31" s="129"/>
      <c r="R31" s="129"/>
      <c r="S31" s="129"/>
      <c r="T31" s="129"/>
      <c r="U31" s="129"/>
      <c r="V31" s="129"/>
      <c r="W31" s="129"/>
      <c r="X31" s="129"/>
      <c r="Y31" s="129"/>
      <c r="Z31" s="129"/>
      <c r="AA31" s="129">
        <f>SUM(AA7:AA30)</f>
        <v>0</v>
      </c>
      <c r="AB31" s="129">
        <f>SUM(AB7:AB30)</f>
        <v>0</v>
      </c>
      <c r="AC31" s="129">
        <f>SUM(AC7:AC30)</f>
        <v>0</v>
      </c>
      <c r="AD31" s="129"/>
      <c r="AE31" s="129">
        <f>SUM(AE7:AE30)</f>
        <v>0</v>
      </c>
      <c r="AF31" s="128" t="str">
        <f>IF(AB31=0,"  ",(AE31-AB31)/AB31*100)</f>
        <v>  </v>
      </c>
      <c r="AG31" s="128"/>
      <c r="AH31" s="323"/>
    </row>
    <row r="32" customHeight="1" spans="1:34">
      <c r="A32" s="147" t="s">
        <v>10206</v>
      </c>
      <c r="B32" s="171"/>
      <c r="C32" s="171"/>
      <c r="D32" s="171"/>
      <c r="E32" s="171"/>
      <c r="F32" s="171"/>
      <c r="G32" s="171"/>
      <c r="H32" s="171"/>
      <c r="I32" s="171"/>
      <c r="J32" s="172"/>
      <c r="K32" s="46"/>
      <c r="L32" s="145"/>
      <c r="M32" s="145"/>
      <c r="N32" s="145"/>
      <c r="O32" s="145"/>
      <c r="P32" s="145"/>
      <c r="Q32" s="145"/>
      <c r="R32" s="145"/>
      <c r="S32" s="145"/>
      <c r="T32" s="145"/>
      <c r="U32" s="145"/>
      <c r="V32" s="145"/>
      <c r="W32" s="145"/>
      <c r="X32" s="145"/>
      <c r="Y32" s="145"/>
      <c r="Z32" s="145"/>
      <c r="AA32" s="145"/>
      <c r="AB32" s="145"/>
      <c r="AC32" s="177"/>
      <c r="AD32" s="75"/>
      <c r="AE32" s="75"/>
      <c r="AF32" s="145" t="str">
        <f>IF(AB32=0,"  ",(AE32-AB32)/AB32*100)</f>
        <v>  </v>
      </c>
      <c r="AG32" s="75"/>
      <c r="AH32" s="75"/>
    </row>
    <row r="33" customHeight="1" spans="1:34">
      <c r="A33" s="34" t="s">
        <v>560</v>
      </c>
      <c r="B33" s="124"/>
      <c r="C33" s="124"/>
      <c r="D33" s="124"/>
      <c r="E33" s="124"/>
      <c r="F33" s="124"/>
      <c r="G33" s="124"/>
      <c r="H33" s="124"/>
      <c r="I33" s="124"/>
      <c r="J33" s="26"/>
      <c r="K33" s="24"/>
      <c r="L33" s="318"/>
      <c r="M33" s="318"/>
      <c r="N33" s="76"/>
      <c r="O33" s="128"/>
      <c r="P33" s="129"/>
      <c r="Q33" s="129"/>
      <c r="R33" s="129"/>
      <c r="S33" s="129"/>
      <c r="T33" s="129"/>
      <c r="U33" s="129"/>
      <c r="V33" s="129"/>
      <c r="W33" s="129"/>
      <c r="X33" s="129"/>
      <c r="Y33" s="129"/>
      <c r="Z33" s="129"/>
      <c r="AA33" s="129">
        <f>AA31-AA32</f>
        <v>0</v>
      </c>
      <c r="AB33" s="129">
        <f>AB31-AB32</f>
        <v>0</v>
      </c>
      <c r="AC33" s="129">
        <f>AC31-AC32</f>
        <v>0</v>
      </c>
      <c r="AD33" s="129">
        <f>AD31-AD32</f>
        <v>0</v>
      </c>
      <c r="AE33" s="129">
        <f>AE31-AE32</f>
        <v>0</v>
      </c>
      <c r="AF33" s="128">
        <f>IF(AB33=0,0,ROUND((AE33-AB33)/AB33*100,2))</f>
        <v>0</v>
      </c>
      <c r="AG33" s="128"/>
      <c r="AH33" s="323"/>
    </row>
    <row r="34" customHeight="1" spans="1:34">
      <c r="A34" s="38" t="str">
        <f>申报表封面!C18</f>
        <v>被评估单位填表人：郭艳</v>
      </c>
      <c r="B34" s="38"/>
      <c r="C34" s="38"/>
      <c r="D34" s="38"/>
      <c r="E34" s="38"/>
      <c r="F34" s="38"/>
      <c r="G34" s="38"/>
      <c r="H34" s="38"/>
      <c r="I34" s="38"/>
      <c r="J34" s="38"/>
      <c r="K34" s="38"/>
      <c r="L34" s="78"/>
      <c r="M34" s="78"/>
      <c r="N34" s="78"/>
      <c r="O34" s="122"/>
      <c r="P34" s="122"/>
      <c r="Q34" s="122"/>
      <c r="R34" s="122"/>
      <c r="S34" s="122"/>
      <c r="T34" s="122"/>
      <c r="U34" s="122"/>
      <c r="V34" s="122"/>
      <c r="W34" s="122"/>
      <c r="X34" s="122"/>
      <c r="Y34" s="122"/>
      <c r="Z34" s="122"/>
      <c r="AA34" s="146" t="str">
        <f>CONCATENATE(索引!$D$6,"：",索引!$D48,"    ",索引!$E48)</f>
        <v>评估人员：    </v>
      </c>
      <c r="AB34" s="77"/>
      <c r="AC34" s="77"/>
      <c r="AD34" s="77"/>
      <c r="AE34" s="77"/>
      <c r="AF34" s="77"/>
      <c r="AG34" s="77"/>
      <c r="AH34" s="77"/>
    </row>
    <row r="35" customHeight="1" spans="1:34">
      <c r="A35" s="84" t="str">
        <f>申报表封面!C20</f>
        <v>填表日期：2022年9月6日</v>
      </c>
      <c r="B35" s="84"/>
      <c r="C35" s="84"/>
      <c r="D35" s="84"/>
      <c r="E35" s="84"/>
      <c r="F35" s="84"/>
      <c r="G35" s="84"/>
      <c r="H35" s="84"/>
      <c r="I35" s="84"/>
      <c r="J35" s="84"/>
      <c r="K35" s="84"/>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row>
    <row r="36" customHeight="1" spans="1:34">
      <c r="A36" s="68" t="s">
        <v>499</v>
      </c>
      <c r="B36" s="68"/>
      <c r="C36" s="68"/>
      <c r="D36" s="68"/>
      <c r="E36" s="68"/>
      <c r="F36" s="68"/>
      <c r="G36" s="68"/>
      <c r="H36" s="22"/>
      <c r="I36" s="22"/>
      <c r="J36" s="22"/>
      <c r="K36" s="22"/>
      <c r="L36" s="79"/>
      <c r="M36" s="79"/>
      <c r="N36" s="79"/>
      <c r="O36" s="79"/>
      <c r="P36" s="79"/>
      <c r="Q36" s="79"/>
      <c r="R36" s="79"/>
      <c r="S36" s="79"/>
      <c r="T36" s="79"/>
      <c r="U36" s="79"/>
      <c r="V36" s="79"/>
      <c r="W36" s="79"/>
      <c r="X36" s="79"/>
      <c r="Y36" s="79"/>
      <c r="Z36" s="79"/>
      <c r="AA36" s="79"/>
      <c r="AB36" s="79"/>
      <c r="AC36" s="79"/>
      <c r="AD36" s="79"/>
      <c r="AE36" s="79"/>
      <c r="AF36" s="79"/>
      <c r="AG36" s="79"/>
      <c r="AH36" s="79"/>
    </row>
    <row r="37" customHeight="1" spans="1:34">
      <c r="A37" s="22"/>
      <c r="B37" s="22"/>
      <c r="C37" s="22"/>
      <c r="D37" s="22"/>
      <c r="E37" s="22"/>
      <c r="F37" s="22"/>
      <c r="G37" s="22"/>
      <c r="H37" s="69" t="s">
        <v>10207</v>
      </c>
      <c r="I37" s="69"/>
      <c r="J37" s="22"/>
      <c r="K37" s="22"/>
      <c r="L37" s="79"/>
      <c r="M37" s="79"/>
      <c r="N37" s="79"/>
      <c r="O37" s="79"/>
      <c r="P37" s="79"/>
      <c r="Q37" s="79"/>
      <c r="R37" s="79"/>
      <c r="S37" s="79"/>
      <c r="T37" s="79"/>
      <c r="U37" s="79"/>
      <c r="V37" s="79"/>
      <c r="W37" s="79"/>
      <c r="X37" s="79"/>
      <c r="Y37" s="79"/>
      <c r="Z37" s="79"/>
      <c r="AA37" s="79"/>
      <c r="AB37" s="79"/>
      <c r="AC37" s="79"/>
      <c r="AD37" s="79"/>
      <c r="AE37" s="79"/>
      <c r="AF37" s="79"/>
      <c r="AG37" s="79"/>
      <c r="AH37" s="79"/>
    </row>
    <row r="38" customHeight="1" spans="1:34">
      <c r="A38" s="22"/>
      <c r="B38" s="22"/>
      <c r="C38" s="22"/>
      <c r="D38" s="22"/>
      <c r="E38" s="22"/>
      <c r="F38" s="22"/>
      <c r="G38" s="22"/>
      <c r="H38" s="69" t="s">
        <v>10208</v>
      </c>
      <c r="I38" s="69"/>
      <c r="J38" s="22"/>
      <c r="K38" s="22"/>
      <c r="L38" s="79"/>
      <c r="M38" s="79"/>
      <c r="N38" s="79"/>
      <c r="O38" s="79"/>
      <c r="P38" s="79"/>
      <c r="Q38" s="79"/>
      <c r="R38" s="79"/>
      <c r="S38" s="79"/>
      <c r="T38" s="79"/>
      <c r="U38" s="79"/>
      <c r="V38" s="79"/>
      <c r="W38" s="79"/>
      <c r="X38" s="79"/>
      <c r="Y38" s="79"/>
      <c r="Z38" s="79"/>
      <c r="AA38" s="79"/>
      <c r="AB38" s="79"/>
      <c r="AC38" s="79"/>
      <c r="AD38" s="79"/>
      <c r="AE38" s="79"/>
      <c r="AF38" s="79"/>
      <c r="AG38" s="79"/>
      <c r="AH38" s="79"/>
    </row>
    <row r="39" customHeight="1" spans="1:34">
      <c r="A39" s="22"/>
      <c r="B39" s="22"/>
      <c r="C39" s="22"/>
      <c r="D39" s="22"/>
      <c r="E39" s="22"/>
      <c r="F39" s="22"/>
      <c r="G39" s="22"/>
      <c r="H39" s="69" t="s">
        <v>10209</v>
      </c>
      <c r="I39" s="69"/>
      <c r="J39" s="22"/>
      <c r="K39" s="22"/>
      <c r="L39" s="79"/>
      <c r="M39" s="79"/>
      <c r="N39" s="79"/>
      <c r="O39" s="79"/>
      <c r="P39" s="79"/>
      <c r="Q39" s="79"/>
      <c r="R39" s="79"/>
      <c r="S39" s="79"/>
      <c r="T39" s="79"/>
      <c r="U39" s="79"/>
      <c r="V39" s="79"/>
      <c r="W39" s="79"/>
      <c r="X39" s="79"/>
      <c r="Y39" s="79"/>
      <c r="Z39" s="79"/>
      <c r="AA39" s="79"/>
      <c r="AB39" s="79"/>
      <c r="AC39" s="79"/>
      <c r="AD39" s="79"/>
      <c r="AE39" s="79"/>
      <c r="AF39" s="79"/>
      <c r="AG39" s="79"/>
      <c r="AH39" s="79"/>
    </row>
    <row r="40" customHeight="1" spans="1:34">
      <c r="A40" s="22"/>
      <c r="B40" s="22"/>
      <c r="C40" s="22"/>
      <c r="D40" s="22"/>
      <c r="E40" s="22"/>
      <c r="F40" s="22"/>
      <c r="G40" s="22"/>
      <c r="H40" s="69" t="s">
        <v>10210</v>
      </c>
      <c r="I40" s="69"/>
      <c r="J40" s="22"/>
      <c r="K40" s="22"/>
      <c r="L40" s="79"/>
      <c r="M40" s="79"/>
      <c r="N40" s="79"/>
      <c r="O40" s="79"/>
      <c r="P40" s="79"/>
      <c r="Q40" s="79"/>
      <c r="R40" s="79"/>
      <c r="S40" s="79"/>
      <c r="T40" s="79"/>
      <c r="U40" s="79"/>
      <c r="V40" s="79"/>
      <c r="W40" s="79"/>
      <c r="X40" s="79"/>
      <c r="Y40" s="79"/>
      <c r="Z40" s="79"/>
      <c r="AA40" s="79"/>
      <c r="AB40" s="79"/>
      <c r="AC40" s="79"/>
      <c r="AD40" s="79"/>
      <c r="AE40" s="79"/>
      <c r="AF40" s="79"/>
      <c r="AG40" s="79"/>
      <c r="AH40" s="79"/>
    </row>
    <row r="41" customHeight="1" spans="1:34">
      <c r="A41" s="22"/>
      <c r="B41" s="22"/>
      <c r="C41" s="22"/>
      <c r="D41" s="22"/>
      <c r="E41" s="22"/>
      <c r="F41" s="22"/>
      <c r="G41" s="22"/>
      <c r="H41" s="69" t="s">
        <v>10211</v>
      </c>
      <c r="I41" s="69"/>
      <c r="J41" s="22"/>
      <c r="K41" s="22"/>
      <c r="L41" s="79"/>
      <c r="M41" s="79"/>
      <c r="N41" s="79"/>
      <c r="O41" s="79"/>
      <c r="P41" s="79"/>
      <c r="Q41" s="79"/>
      <c r="R41" s="79"/>
      <c r="S41" s="79"/>
      <c r="T41" s="79"/>
      <c r="U41" s="79"/>
      <c r="V41" s="79"/>
      <c r="W41" s="79"/>
      <c r="X41" s="79"/>
      <c r="Y41" s="79"/>
      <c r="Z41" s="79"/>
      <c r="AA41" s="79"/>
      <c r="AB41" s="79"/>
      <c r="AC41" s="79"/>
      <c r="AD41" s="79"/>
      <c r="AE41" s="79"/>
      <c r="AF41" s="79"/>
      <c r="AG41" s="79"/>
      <c r="AH41" s="79"/>
    </row>
    <row r="42" customHeight="1" spans="1:34">
      <c r="A42" s="22"/>
      <c r="B42" s="22"/>
      <c r="C42" s="22"/>
      <c r="D42" s="22"/>
      <c r="E42" s="22"/>
      <c r="F42" s="22"/>
      <c r="G42" s="22"/>
      <c r="H42" s="69" t="s">
        <v>10212</v>
      </c>
      <c r="I42" s="69"/>
      <c r="J42" s="22"/>
      <c r="K42" s="22"/>
      <c r="L42" s="79"/>
      <c r="M42" s="79"/>
      <c r="N42" s="79"/>
      <c r="O42" s="79"/>
      <c r="P42" s="79"/>
      <c r="Q42" s="79"/>
      <c r="R42" s="79"/>
      <c r="S42" s="79"/>
      <c r="T42" s="79"/>
      <c r="U42" s="79"/>
      <c r="V42" s="79"/>
      <c r="W42" s="79"/>
      <c r="X42" s="79"/>
      <c r="Y42" s="79"/>
      <c r="Z42" s="79"/>
      <c r="AA42" s="79"/>
      <c r="AB42" s="79"/>
      <c r="AC42" s="79"/>
      <c r="AD42" s="79"/>
      <c r="AE42" s="79"/>
      <c r="AF42" s="79"/>
      <c r="AG42" s="79"/>
      <c r="AH42" s="79"/>
    </row>
    <row r="43" customHeight="1" spans="1:34">
      <c r="A43" s="22"/>
      <c r="B43" s="22"/>
      <c r="C43" s="22"/>
      <c r="D43" s="22"/>
      <c r="E43" s="22"/>
      <c r="F43" s="22"/>
      <c r="G43" s="22"/>
      <c r="H43" s="69" t="s">
        <v>10213</v>
      </c>
      <c r="I43" s="69"/>
      <c r="J43" s="22"/>
      <c r="K43" s="22"/>
      <c r="L43" s="79"/>
      <c r="M43" s="79"/>
      <c r="N43" s="79"/>
      <c r="O43" s="79"/>
      <c r="P43" s="79"/>
      <c r="Q43" s="79"/>
      <c r="R43" s="79"/>
      <c r="S43" s="79"/>
      <c r="T43" s="79"/>
      <c r="U43" s="79"/>
      <c r="V43" s="79"/>
      <c r="W43" s="79"/>
      <c r="X43" s="79"/>
      <c r="Y43" s="79"/>
      <c r="Z43" s="79"/>
      <c r="AA43" s="79"/>
      <c r="AB43" s="79"/>
      <c r="AC43" s="79"/>
      <c r="AD43" s="79"/>
      <c r="AE43" s="79"/>
      <c r="AF43" s="79"/>
      <c r="AG43" s="79"/>
      <c r="AH43" s="79"/>
    </row>
    <row r="44" customHeight="1" spans="1:34">
      <c r="A44" s="22"/>
      <c r="B44" s="22"/>
      <c r="C44" s="22"/>
      <c r="D44" s="22"/>
      <c r="E44" s="22"/>
      <c r="F44" s="22"/>
      <c r="G44" s="22"/>
      <c r="H44" s="69" t="s">
        <v>10214</v>
      </c>
      <c r="I44" s="69"/>
      <c r="J44" s="22"/>
      <c r="K44" s="22"/>
      <c r="L44" s="79"/>
      <c r="M44" s="79"/>
      <c r="N44" s="79"/>
      <c r="O44" s="79"/>
      <c r="P44" s="79"/>
      <c r="Q44" s="79"/>
      <c r="R44" s="79"/>
      <c r="S44" s="79"/>
      <c r="T44" s="79"/>
      <c r="U44" s="79"/>
      <c r="V44" s="79"/>
      <c r="W44" s="79"/>
      <c r="X44" s="79"/>
      <c r="Y44" s="79"/>
      <c r="Z44" s="79"/>
      <c r="AA44" s="79"/>
      <c r="AB44" s="79"/>
      <c r="AC44" s="79"/>
      <c r="AD44" s="79"/>
      <c r="AE44" s="79"/>
      <c r="AF44" s="79"/>
      <c r="AG44" s="79"/>
      <c r="AH44" s="79"/>
    </row>
    <row r="45" customHeight="1" spans="1:34">
      <c r="A45" s="22"/>
      <c r="B45" s="22"/>
      <c r="C45" s="22"/>
      <c r="D45" s="22"/>
      <c r="E45" s="22"/>
      <c r="F45" s="22"/>
      <c r="G45" s="22"/>
      <c r="H45" s="69" t="s">
        <v>10215</v>
      </c>
      <c r="I45" s="69"/>
      <c r="J45" s="22"/>
      <c r="K45" s="22"/>
      <c r="L45" s="79"/>
      <c r="M45" s="79"/>
      <c r="N45" s="79"/>
      <c r="O45" s="79"/>
      <c r="P45" s="79"/>
      <c r="Q45" s="79"/>
      <c r="R45" s="79"/>
      <c r="S45" s="79"/>
      <c r="T45" s="79"/>
      <c r="U45" s="79"/>
      <c r="V45" s="79"/>
      <c r="W45" s="79"/>
      <c r="X45" s="79"/>
      <c r="Y45" s="79"/>
      <c r="Z45" s="79"/>
      <c r="AA45" s="79"/>
      <c r="AB45" s="79"/>
      <c r="AC45" s="79"/>
      <c r="AD45" s="79"/>
      <c r="AE45" s="79"/>
      <c r="AF45" s="79"/>
      <c r="AG45" s="79"/>
      <c r="AH45" s="79"/>
    </row>
    <row r="46" customHeight="1" spans="1:34">
      <c r="A46" s="22"/>
      <c r="B46" s="22"/>
      <c r="C46" s="22"/>
      <c r="D46" s="22"/>
      <c r="E46" s="22"/>
      <c r="F46" s="22"/>
      <c r="G46" s="22"/>
      <c r="H46" s="69" t="s">
        <v>10216</v>
      </c>
      <c r="I46" s="69"/>
      <c r="J46" s="22"/>
      <c r="K46" s="22"/>
      <c r="L46" s="79"/>
      <c r="M46" s="79"/>
      <c r="N46" s="79"/>
      <c r="O46" s="79"/>
      <c r="P46" s="79"/>
      <c r="Q46" s="79"/>
      <c r="R46" s="79"/>
      <c r="S46" s="79"/>
      <c r="T46" s="79"/>
      <c r="U46" s="79"/>
      <c r="V46" s="79"/>
      <c r="W46" s="79"/>
      <c r="X46" s="79"/>
      <c r="Y46" s="79"/>
      <c r="Z46" s="79"/>
      <c r="AA46" s="79"/>
      <c r="AB46" s="79"/>
      <c r="AC46" s="79"/>
      <c r="AD46" s="79"/>
      <c r="AE46" s="79"/>
      <c r="AF46" s="79"/>
      <c r="AG46" s="79"/>
      <c r="AH46" s="79"/>
    </row>
    <row r="47" customHeight="1" spans="1:34">
      <c r="A47" s="22"/>
      <c r="B47" s="22"/>
      <c r="C47" s="22"/>
      <c r="D47" s="22"/>
      <c r="E47" s="22"/>
      <c r="F47" s="22"/>
      <c r="G47" s="22"/>
      <c r="H47" s="69" t="s">
        <v>10217</v>
      </c>
      <c r="I47" s="69"/>
      <c r="J47" s="22"/>
      <c r="K47" s="22"/>
      <c r="L47" s="79"/>
      <c r="M47" s="79"/>
      <c r="N47" s="79"/>
      <c r="O47" s="79"/>
      <c r="P47" s="79"/>
      <c r="Q47" s="79"/>
      <c r="R47" s="79"/>
      <c r="S47" s="79"/>
      <c r="T47" s="79"/>
      <c r="U47" s="79"/>
      <c r="V47" s="79"/>
      <c r="W47" s="79"/>
      <c r="X47" s="79"/>
      <c r="Y47" s="79"/>
      <c r="Z47" s="79"/>
      <c r="AA47" s="79"/>
      <c r="AB47" s="79"/>
      <c r="AC47" s="79"/>
      <c r="AD47" s="79"/>
      <c r="AE47" s="79"/>
      <c r="AF47" s="79"/>
      <c r="AG47" s="79"/>
      <c r="AH47" s="79"/>
    </row>
    <row r="48" customHeight="1" spans="1:34">
      <c r="A48" s="22"/>
      <c r="B48" s="22"/>
      <c r="C48" s="22"/>
      <c r="D48" s="22"/>
      <c r="E48" s="22"/>
      <c r="F48" s="22"/>
      <c r="G48" s="22"/>
      <c r="H48" s="69" t="s">
        <v>10218</v>
      </c>
      <c r="I48" s="69"/>
      <c r="J48" s="22"/>
      <c r="K48" s="22"/>
      <c r="L48" s="79"/>
      <c r="M48" s="79"/>
      <c r="N48" s="79"/>
      <c r="O48" s="79"/>
      <c r="P48" s="79"/>
      <c r="Q48" s="79"/>
      <c r="R48" s="79"/>
      <c r="S48" s="79"/>
      <c r="T48" s="79"/>
      <c r="U48" s="79"/>
      <c r="V48" s="79"/>
      <c r="W48" s="79"/>
      <c r="X48" s="79"/>
      <c r="Y48" s="79"/>
      <c r="Z48" s="79"/>
      <c r="AA48" s="79"/>
      <c r="AB48" s="79"/>
      <c r="AC48" s="79"/>
      <c r="AD48" s="79"/>
      <c r="AE48" s="79"/>
      <c r="AF48" s="79"/>
      <c r="AG48" s="79"/>
      <c r="AH48" s="79"/>
    </row>
    <row r="49" customHeight="1" spans="1:34">
      <c r="A49" s="22"/>
      <c r="B49" s="22"/>
      <c r="C49" s="22"/>
      <c r="D49" s="22"/>
      <c r="E49" s="22"/>
      <c r="F49" s="22"/>
      <c r="G49" s="22"/>
      <c r="H49" s="69" t="s">
        <v>10219</v>
      </c>
      <c r="I49" s="69"/>
      <c r="J49" s="22"/>
      <c r="K49" s="22"/>
      <c r="L49" s="79"/>
      <c r="M49" s="79"/>
      <c r="N49" s="79"/>
      <c r="O49" s="79"/>
      <c r="P49" s="79"/>
      <c r="Q49" s="79"/>
      <c r="R49" s="79"/>
      <c r="S49" s="79"/>
      <c r="T49" s="79"/>
      <c r="U49" s="79"/>
      <c r="V49" s="79"/>
      <c r="W49" s="79"/>
      <c r="X49" s="79"/>
      <c r="Y49" s="79"/>
      <c r="Z49" s="79"/>
      <c r="AA49" s="79"/>
      <c r="AB49" s="79"/>
      <c r="AC49" s="79"/>
      <c r="AD49" s="79"/>
      <c r="AE49" s="79"/>
      <c r="AF49" s="79"/>
      <c r="AG49" s="79"/>
      <c r="AH49" s="79"/>
    </row>
    <row r="50" customHeight="1" spans="1:34">
      <c r="A50" s="22"/>
      <c r="B50" s="22"/>
      <c r="C50" s="22"/>
      <c r="D50" s="22"/>
      <c r="E50" s="22"/>
      <c r="F50" s="22"/>
      <c r="G50" s="22"/>
      <c r="H50" s="69" t="s">
        <v>10220</v>
      </c>
      <c r="I50" s="69"/>
      <c r="J50" s="22"/>
      <c r="K50" s="22"/>
      <c r="L50" s="79"/>
      <c r="M50" s="79"/>
      <c r="N50" s="79"/>
      <c r="O50" s="79"/>
      <c r="P50" s="79"/>
      <c r="Q50" s="79"/>
      <c r="R50" s="79"/>
      <c r="S50" s="79"/>
      <c r="T50" s="79"/>
      <c r="U50" s="79"/>
      <c r="V50" s="79"/>
      <c r="W50" s="79"/>
      <c r="X50" s="79"/>
      <c r="Y50" s="79"/>
      <c r="Z50" s="79"/>
      <c r="AA50" s="79"/>
      <c r="AB50" s="79"/>
      <c r="AC50" s="79"/>
      <c r="AD50" s="79"/>
      <c r="AE50" s="79"/>
      <c r="AF50" s="79"/>
      <c r="AG50" s="79"/>
      <c r="AH50" s="79"/>
    </row>
    <row r="51" customHeight="1" spans="1:34">
      <c r="A51" s="22"/>
      <c r="B51" s="22"/>
      <c r="C51" s="22"/>
      <c r="D51" s="22"/>
      <c r="E51" s="22"/>
      <c r="F51" s="22"/>
      <c r="G51" s="22"/>
      <c r="H51" s="69" t="s">
        <v>10221</v>
      </c>
      <c r="I51" s="69"/>
      <c r="J51" s="22"/>
      <c r="K51" s="22"/>
      <c r="L51" s="79"/>
      <c r="M51" s="79"/>
      <c r="N51" s="79"/>
      <c r="O51" s="79"/>
      <c r="P51" s="79"/>
      <c r="Q51" s="79"/>
      <c r="R51" s="79"/>
      <c r="S51" s="79"/>
      <c r="T51" s="79"/>
      <c r="U51" s="79"/>
      <c r="V51" s="79"/>
      <c r="W51" s="79"/>
      <c r="X51" s="79"/>
      <c r="Y51" s="79"/>
      <c r="Z51" s="79"/>
      <c r="AA51" s="79"/>
      <c r="AB51" s="79"/>
      <c r="AC51" s="79"/>
      <c r="AD51" s="79"/>
      <c r="AE51" s="79"/>
      <c r="AF51" s="79"/>
      <c r="AG51" s="79"/>
      <c r="AH51" s="79"/>
    </row>
    <row r="52" customHeight="1" spans="1:34">
      <c r="A52" s="22"/>
      <c r="B52" s="22"/>
      <c r="C52" s="22"/>
      <c r="D52" s="22"/>
      <c r="E52" s="22"/>
      <c r="F52" s="22"/>
      <c r="G52" s="22"/>
      <c r="H52" s="69" t="s">
        <v>10222</v>
      </c>
      <c r="I52" s="69"/>
      <c r="J52" s="22"/>
      <c r="K52" s="22"/>
      <c r="L52" s="79"/>
      <c r="M52" s="79"/>
      <c r="N52" s="79"/>
      <c r="O52" s="79"/>
      <c r="P52" s="79"/>
      <c r="Q52" s="79"/>
      <c r="R52" s="79"/>
      <c r="S52" s="79"/>
      <c r="T52" s="79"/>
      <c r="U52" s="79"/>
      <c r="V52" s="79"/>
      <c r="W52" s="79"/>
      <c r="X52" s="79"/>
      <c r="Y52" s="79"/>
      <c r="Z52" s="79"/>
      <c r="AA52" s="79"/>
      <c r="AB52" s="79"/>
      <c r="AC52" s="79"/>
      <c r="AD52" s="79"/>
      <c r="AE52" s="79"/>
      <c r="AF52" s="79"/>
      <c r="AG52" s="79"/>
      <c r="AH52" s="79"/>
    </row>
    <row r="53" customHeight="1" spans="1:34">
      <c r="A53" s="22"/>
      <c r="B53" s="22"/>
      <c r="C53" s="22"/>
      <c r="D53" s="22"/>
      <c r="E53" s="22"/>
      <c r="F53" s="22"/>
      <c r="G53" s="22"/>
      <c r="H53" s="69" t="s">
        <v>10223</v>
      </c>
      <c r="I53" s="69"/>
      <c r="J53" s="22"/>
      <c r="K53" s="22"/>
      <c r="L53" s="79"/>
      <c r="M53" s="79"/>
      <c r="N53" s="79"/>
      <c r="O53" s="79"/>
      <c r="P53" s="79"/>
      <c r="Q53" s="79"/>
      <c r="R53" s="79"/>
      <c r="S53" s="79"/>
      <c r="T53" s="79"/>
      <c r="U53" s="79"/>
      <c r="V53" s="79"/>
      <c r="W53" s="79"/>
      <c r="X53" s="79"/>
      <c r="Y53" s="79"/>
      <c r="Z53" s="79"/>
      <c r="AA53" s="79"/>
      <c r="AB53" s="79"/>
      <c r="AC53" s="79"/>
      <c r="AD53" s="79"/>
      <c r="AE53" s="79"/>
      <c r="AF53" s="79"/>
      <c r="AG53" s="79"/>
      <c r="AH53" s="79"/>
    </row>
    <row r="54" customHeight="1" spans="1:34">
      <c r="A54" s="22"/>
      <c r="B54" s="22"/>
      <c r="C54" s="22"/>
      <c r="D54" s="22"/>
      <c r="E54" s="22"/>
      <c r="F54" s="22"/>
      <c r="G54" s="22"/>
      <c r="H54" s="69" t="s">
        <v>10224</v>
      </c>
      <c r="I54" s="69"/>
      <c r="J54" s="22"/>
      <c r="K54" s="22"/>
      <c r="L54" s="79"/>
      <c r="M54" s="79"/>
      <c r="N54" s="79"/>
      <c r="O54" s="79"/>
      <c r="P54" s="79"/>
      <c r="Q54" s="79"/>
      <c r="R54" s="79"/>
      <c r="S54" s="79"/>
      <c r="T54" s="79"/>
      <c r="U54" s="79"/>
      <c r="V54" s="79"/>
      <c r="W54" s="79"/>
      <c r="X54" s="79"/>
      <c r="Y54" s="79"/>
      <c r="Z54" s="79"/>
      <c r="AA54" s="79"/>
      <c r="AB54" s="79"/>
      <c r="AC54" s="79"/>
      <c r="AD54" s="79"/>
      <c r="AE54" s="79"/>
      <c r="AF54" s="79"/>
      <c r="AG54" s="79"/>
      <c r="AH54" s="79"/>
    </row>
    <row r="55" customHeight="1" spans="1:34">
      <c r="A55" s="22"/>
      <c r="B55" s="22"/>
      <c r="C55" s="22"/>
      <c r="D55" s="22"/>
      <c r="E55" s="22"/>
      <c r="F55" s="22"/>
      <c r="G55" s="22"/>
      <c r="H55" s="69" t="s">
        <v>10225</v>
      </c>
      <c r="I55" s="69"/>
      <c r="J55" s="22"/>
      <c r="K55" s="22"/>
      <c r="L55" s="79"/>
      <c r="M55" s="79"/>
      <c r="N55" s="79"/>
      <c r="O55" s="79"/>
      <c r="P55" s="79"/>
      <c r="Q55" s="79"/>
      <c r="R55" s="79"/>
      <c r="S55" s="79"/>
      <c r="T55" s="79"/>
      <c r="U55" s="79"/>
      <c r="V55" s="79"/>
      <c r="W55" s="79"/>
      <c r="X55" s="79"/>
      <c r="Y55" s="79"/>
      <c r="Z55" s="79"/>
      <c r="AA55" s="79"/>
      <c r="AB55" s="79"/>
      <c r="AC55" s="79"/>
      <c r="AD55" s="79"/>
      <c r="AE55" s="79"/>
      <c r="AF55" s="79"/>
      <c r="AG55" s="79"/>
      <c r="AH55" s="79"/>
    </row>
    <row r="56" customHeight="1" spans="1:34">
      <c r="A56" s="22"/>
      <c r="B56" s="22"/>
      <c r="C56" s="22"/>
      <c r="D56" s="22"/>
      <c r="E56" s="22"/>
      <c r="F56" s="22"/>
      <c r="G56" s="22"/>
      <c r="H56" s="69" t="s">
        <v>10226</v>
      </c>
      <c r="I56" s="69"/>
      <c r="J56" s="22"/>
      <c r="K56" s="22"/>
      <c r="L56" s="79"/>
      <c r="M56" s="79"/>
      <c r="N56" s="79"/>
      <c r="O56" s="79"/>
      <c r="P56" s="79"/>
      <c r="Q56" s="79"/>
      <c r="R56" s="79"/>
      <c r="S56" s="79"/>
      <c r="T56" s="79"/>
      <c r="U56" s="79"/>
      <c r="V56" s="79"/>
      <c r="W56" s="79"/>
      <c r="X56" s="79"/>
      <c r="Y56" s="79"/>
      <c r="Z56" s="79"/>
      <c r="AA56" s="79"/>
      <c r="AB56" s="79"/>
      <c r="AC56" s="79"/>
      <c r="AD56" s="79"/>
      <c r="AE56" s="79"/>
      <c r="AF56" s="79"/>
      <c r="AG56" s="79"/>
      <c r="AH56" s="79"/>
    </row>
    <row r="57" customHeight="1" spans="1:11">
      <c r="A57" s="18"/>
      <c r="B57" s="18"/>
      <c r="C57" s="18"/>
      <c r="D57" s="18"/>
      <c r="E57" s="18"/>
      <c r="F57" s="18"/>
      <c r="G57" s="18"/>
      <c r="H57" s="18"/>
      <c r="I57" s="18"/>
      <c r="J57" s="18"/>
      <c r="K57" s="18"/>
    </row>
    <row r="58" customHeight="1" spans="1:11">
      <c r="A58" s="18"/>
      <c r="B58" s="18"/>
      <c r="C58" s="18"/>
      <c r="D58" s="18"/>
      <c r="E58" s="18"/>
      <c r="F58" s="18"/>
      <c r="G58" s="18"/>
      <c r="H58" s="18"/>
      <c r="I58" s="18"/>
      <c r="J58" s="18"/>
      <c r="K58" s="18"/>
    </row>
    <row r="59" customHeight="1" spans="1:11">
      <c r="A59" s="18"/>
      <c r="B59" s="18"/>
      <c r="C59" s="18"/>
      <c r="D59" s="18"/>
      <c r="E59" s="18"/>
      <c r="F59" s="18"/>
      <c r="G59" s="18"/>
      <c r="H59" s="18"/>
      <c r="I59" s="18"/>
      <c r="J59" s="18"/>
      <c r="K59" s="18"/>
    </row>
    <row r="60" customHeight="1" spans="1:11">
      <c r="A60" s="18"/>
      <c r="B60" s="18"/>
      <c r="C60" s="18"/>
      <c r="D60" s="18"/>
      <c r="E60" s="18"/>
      <c r="F60" s="18"/>
      <c r="G60" s="18"/>
      <c r="H60" s="18"/>
      <c r="I60" s="18"/>
      <c r="J60" s="18"/>
      <c r="K60" s="18"/>
    </row>
  </sheetData>
  <mergeCells count="30">
    <mergeCell ref="AG2:AH2"/>
    <mergeCell ref="B5:G5"/>
    <mergeCell ref="AA5:AB5"/>
    <mergeCell ref="AC5:AE5"/>
    <mergeCell ref="A31:J31"/>
    <mergeCell ref="A32:J32"/>
    <mergeCell ref="A33:J33"/>
    <mergeCell ref="A5:A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F5:AF6"/>
    <mergeCell ref="AG5:AG6"/>
    <mergeCell ref="AH5:AH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indexed="47"/>
  </sheetPr>
  <dimension ref="A1:AE60"/>
  <sheetViews>
    <sheetView workbookViewId="0">
      <selection activeCell="C7" sqref="C7"/>
    </sheetView>
  </sheetViews>
  <sheetFormatPr defaultColWidth="9" defaultRowHeight="15.75" customHeight="1"/>
  <cols>
    <col min="1" max="1" width="4.875" style="13" customWidth="1"/>
    <col min="2" max="2" width="11" style="13" customWidth="1"/>
    <col min="3" max="8" width="8" style="13" customWidth="1" outlineLevel="1"/>
    <col min="9" max="9" width="7.125" style="13" customWidth="1"/>
    <col min="10" max="11" width="5.125" style="13" customWidth="1"/>
    <col min="12" max="12" width="7.125" style="13" customWidth="1"/>
    <col min="13" max="15" width="5.625" style="13" customWidth="1"/>
    <col min="16" max="18" width="10.875" style="13" customWidth="1"/>
    <col min="19" max="19" width="7.125" style="13" customWidth="1"/>
    <col min="20" max="20" width="10.625" style="13" customWidth="1"/>
    <col min="21" max="21" width="8.625" style="13" customWidth="1"/>
    <col min="22" max="22" width="7.625" style="13" customWidth="1"/>
    <col min="23" max="23" width="7.125" style="13" customWidth="1"/>
    <col min="24" max="24" width="9" style="13"/>
    <col min="25" max="25" width="11.125" style="13" customWidth="1"/>
    <col min="26" max="16384" width="9" style="13"/>
  </cols>
  <sheetData>
    <row r="1" s="11" customFormat="1" ht="25.5" customHeight="1" spans="1:26">
      <c r="A1" s="14" t="s">
        <v>10227</v>
      </c>
      <c r="B1" s="14"/>
      <c r="C1" s="14"/>
      <c r="D1" s="14"/>
      <c r="E1" s="14"/>
      <c r="F1" s="14"/>
      <c r="G1" s="14"/>
      <c r="H1" s="14"/>
      <c r="I1" s="15"/>
      <c r="J1" s="15"/>
      <c r="K1" s="15"/>
      <c r="L1" s="15"/>
      <c r="M1" s="15"/>
      <c r="N1" s="15"/>
      <c r="O1" s="15"/>
      <c r="P1" s="15"/>
      <c r="Q1" s="15"/>
      <c r="R1" s="15"/>
      <c r="S1" s="15"/>
      <c r="T1" s="15"/>
      <c r="U1" s="15"/>
      <c r="V1" s="15"/>
      <c r="W1" s="15"/>
      <c r="X1" s="320"/>
      <c r="Y1" s="320"/>
      <c r="Z1" s="320"/>
    </row>
    <row r="2" customHeight="1" spans="1:26">
      <c r="A2" s="16"/>
      <c r="B2" s="16"/>
      <c r="C2" s="16"/>
      <c r="D2" s="16"/>
      <c r="E2" s="16"/>
      <c r="F2" s="16"/>
      <c r="G2" s="16"/>
      <c r="H2" s="16"/>
      <c r="I2" s="16"/>
      <c r="J2" s="16"/>
      <c r="K2" s="133"/>
      <c r="L2" s="133"/>
      <c r="M2" s="133"/>
      <c r="N2" s="133"/>
      <c r="O2" s="133"/>
      <c r="P2" s="125"/>
      <c r="Q2" s="125"/>
      <c r="R2" s="125"/>
      <c r="S2" s="125"/>
      <c r="T2" s="125"/>
      <c r="U2" s="321" t="s">
        <v>10228</v>
      </c>
      <c r="V2" s="322"/>
      <c r="W2" s="322"/>
      <c r="X2" s="98"/>
      <c r="Y2" s="98"/>
      <c r="Z2" s="98"/>
    </row>
    <row r="3" customHeight="1" spans="1:26">
      <c r="A3" s="19" t="str">
        <f>申报表封面!A8</f>
        <v>评估基准日：2022年8月31日</v>
      </c>
      <c r="B3" s="19"/>
      <c r="C3" s="19"/>
      <c r="D3" s="19"/>
      <c r="E3" s="19"/>
      <c r="F3" s="19"/>
      <c r="G3" s="19"/>
      <c r="H3" s="19"/>
      <c r="I3" s="19"/>
      <c r="J3" s="19"/>
      <c r="K3" s="134"/>
      <c r="L3" s="134"/>
      <c r="M3" s="134"/>
      <c r="N3" s="134"/>
      <c r="O3" s="134"/>
      <c r="P3" s="71"/>
      <c r="Q3" s="71"/>
      <c r="R3" s="71"/>
      <c r="S3" s="71"/>
      <c r="T3" s="71"/>
      <c r="U3" s="71"/>
      <c r="V3" s="71"/>
      <c r="W3" s="71"/>
      <c r="X3" s="98"/>
      <c r="Y3" s="98"/>
      <c r="Z3" s="98"/>
    </row>
    <row r="4" customHeight="1" spans="1:23">
      <c r="A4" s="90" t="str">
        <f>申报表封面!C14</f>
        <v>被评估单位：湖南森华木业有限公司</v>
      </c>
      <c r="B4" s="90"/>
      <c r="C4" s="90"/>
      <c r="D4" s="90"/>
      <c r="E4" s="90"/>
      <c r="F4" s="90"/>
      <c r="G4" s="90"/>
      <c r="H4" s="90"/>
      <c r="I4" s="22"/>
      <c r="J4" s="22"/>
      <c r="K4" s="79"/>
      <c r="L4" s="79"/>
      <c r="M4" s="79"/>
      <c r="N4" s="79"/>
      <c r="O4" s="79"/>
      <c r="P4" s="79"/>
      <c r="Q4" s="79"/>
      <c r="R4" s="79"/>
      <c r="S4" s="79"/>
      <c r="T4" s="79"/>
      <c r="U4" s="141"/>
      <c r="V4" s="141"/>
      <c r="W4" s="142" t="s">
        <v>373</v>
      </c>
    </row>
    <row r="5" s="12" customFormat="1" customHeight="1" spans="1:31">
      <c r="A5" s="24" t="s">
        <v>413</v>
      </c>
      <c r="B5" s="24" t="s">
        <v>10229</v>
      </c>
      <c r="C5" s="34" t="s">
        <v>10184</v>
      </c>
      <c r="D5" s="124"/>
      <c r="E5" s="124"/>
      <c r="F5" s="124"/>
      <c r="G5" s="124"/>
      <c r="H5" s="26"/>
      <c r="I5" s="24" t="s">
        <v>10132</v>
      </c>
      <c r="J5" s="62" t="s">
        <v>10133</v>
      </c>
      <c r="K5" s="135" t="s">
        <v>658</v>
      </c>
      <c r="L5" s="99" t="s">
        <v>10230</v>
      </c>
      <c r="M5" s="99" t="s">
        <v>10231</v>
      </c>
      <c r="N5" s="99" t="s">
        <v>10232</v>
      </c>
      <c r="O5" s="99" t="s">
        <v>10233</v>
      </c>
      <c r="P5" s="73" t="s">
        <v>574</v>
      </c>
      <c r="Q5" s="140"/>
      <c r="R5" s="27" t="s">
        <v>575</v>
      </c>
      <c r="S5" s="140"/>
      <c r="T5" s="140"/>
      <c r="U5" s="99" t="s">
        <v>530</v>
      </c>
      <c r="V5" s="99" t="s">
        <v>10234</v>
      </c>
      <c r="W5" s="99" t="s">
        <v>506</v>
      </c>
      <c r="Y5" s="324"/>
      <c r="Z5" s="325"/>
      <c r="AA5" s="325"/>
      <c r="AB5" s="325"/>
      <c r="AC5" s="325"/>
      <c r="AD5" s="325"/>
      <c r="AE5" s="325"/>
    </row>
    <row r="6" s="12" customFormat="1" ht="25.5" customHeight="1" spans="1:25">
      <c r="A6" s="24"/>
      <c r="B6" s="24"/>
      <c r="C6" s="25" t="s">
        <v>10200</v>
      </c>
      <c r="D6" s="25" t="s">
        <v>10201</v>
      </c>
      <c r="E6" s="25" t="s">
        <v>10161</v>
      </c>
      <c r="F6" s="25" t="s">
        <v>10202</v>
      </c>
      <c r="G6" s="25" t="s">
        <v>10203</v>
      </c>
      <c r="H6" s="25" t="s">
        <v>10204</v>
      </c>
      <c r="I6" s="24"/>
      <c r="J6" s="24"/>
      <c r="K6" s="187"/>
      <c r="L6" s="140"/>
      <c r="M6" s="140"/>
      <c r="N6" s="140"/>
      <c r="O6" s="140"/>
      <c r="P6" s="27" t="s">
        <v>10146</v>
      </c>
      <c r="Q6" s="73" t="s">
        <v>10147</v>
      </c>
      <c r="R6" s="27" t="s">
        <v>10146</v>
      </c>
      <c r="S6" s="99" t="s">
        <v>10148</v>
      </c>
      <c r="T6" s="73" t="s">
        <v>10147</v>
      </c>
      <c r="U6" s="140"/>
      <c r="V6" s="140"/>
      <c r="W6" s="140"/>
      <c r="X6" s="27" t="s">
        <v>10205</v>
      </c>
      <c r="Y6" s="27" t="s">
        <v>559</v>
      </c>
    </row>
    <row r="7" customHeight="1" spans="1:23">
      <c r="A7" s="28"/>
      <c r="B7" s="28"/>
      <c r="C7" s="28"/>
      <c r="D7" s="28"/>
      <c r="E7" s="28"/>
      <c r="F7" s="28"/>
      <c r="G7" s="28"/>
      <c r="H7" s="28"/>
      <c r="I7" s="28"/>
      <c r="J7" s="30"/>
      <c r="K7" s="184"/>
      <c r="L7" s="184"/>
      <c r="M7" s="184"/>
      <c r="N7" s="139"/>
      <c r="O7" s="139"/>
      <c r="P7" s="127"/>
      <c r="Q7" s="145"/>
      <c r="R7" s="127"/>
      <c r="S7" s="316"/>
      <c r="T7" s="128">
        <f>ROUND(R7*S7,2)</f>
        <v>0</v>
      </c>
      <c r="U7" s="128">
        <f t="shared" ref="U7:U31" si="0">IF(Q7=0,0,ROUND((T7-Q7)/Q7*100,2))</f>
        <v>0</v>
      </c>
      <c r="V7" s="145"/>
      <c r="W7" s="183"/>
    </row>
    <row r="8" customHeight="1" spans="1:23">
      <c r="A8" s="28"/>
      <c r="B8" s="28"/>
      <c r="C8" s="28"/>
      <c r="D8" s="28"/>
      <c r="E8" s="28"/>
      <c r="F8" s="28"/>
      <c r="G8" s="28"/>
      <c r="H8" s="28"/>
      <c r="I8" s="28"/>
      <c r="J8" s="30"/>
      <c r="K8" s="184"/>
      <c r="L8" s="184"/>
      <c r="M8" s="184"/>
      <c r="N8" s="139"/>
      <c r="O8" s="139"/>
      <c r="P8" s="127"/>
      <c r="Q8" s="145"/>
      <c r="R8" s="127"/>
      <c r="S8" s="316"/>
      <c r="T8" s="128">
        <f t="shared" ref="T8:T30" si="1">ROUND(R8*S8,2)</f>
        <v>0</v>
      </c>
      <c r="U8" s="128">
        <f t="shared" si="0"/>
        <v>0</v>
      </c>
      <c r="V8" s="145"/>
      <c r="W8" s="183"/>
    </row>
    <row r="9" customHeight="1" spans="1:23">
      <c r="A9" s="28"/>
      <c r="B9" s="28"/>
      <c r="C9" s="28"/>
      <c r="D9" s="28"/>
      <c r="E9" s="28"/>
      <c r="F9" s="28"/>
      <c r="G9" s="28"/>
      <c r="H9" s="28"/>
      <c r="I9" s="28"/>
      <c r="J9" s="30"/>
      <c r="K9" s="184"/>
      <c r="L9" s="184"/>
      <c r="M9" s="184"/>
      <c r="N9" s="139"/>
      <c r="O9" s="139"/>
      <c r="P9" s="127"/>
      <c r="Q9" s="145"/>
      <c r="R9" s="127"/>
      <c r="S9" s="316"/>
      <c r="T9" s="128">
        <f t="shared" si="1"/>
        <v>0</v>
      </c>
      <c r="U9" s="128">
        <f t="shared" si="0"/>
        <v>0</v>
      </c>
      <c r="V9" s="145"/>
      <c r="W9" s="183"/>
    </row>
    <row r="10" customHeight="1" spans="1:23">
      <c r="A10" s="28"/>
      <c r="B10" s="28"/>
      <c r="C10" s="28"/>
      <c r="D10" s="28"/>
      <c r="E10" s="28"/>
      <c r="F10" s="28"/>
      <c r="G10" s="28"/>
      <c r="H10" s="28"/>
      <c r="I10" s="28"/>
      <c r="J10" s="30"/>
      <c r="K10" s="184"/>
      <c r="L10" s="184"/>
      <c r="M10" s="184"/>
      <c r="N10" s="139"/>
      <c r="O10" s="139"/>
      <c r="P10" s="127"/>
      <c r="Q10" s="145"/>
      <c r="R10" s="127"/>
      <c r="S10" s="316"/>
      <c r="T10" s="128">
        <f t="shared" si="1"/>
        <v>0</v>
      </c>
      <c r="U10" s="128">
        <f t="shared" si="0"/>
        <v>0</v>
      </c>
      <c r="V10" s="145"/>
      <c r="W10" s="183"/>
    </row>
    <row r="11" customHeight="1" spans="1:23">
      <c r="A11" s="28"/>
      <c r="B11" s="28"/>
      <c r="C11" s="28"/>
      <c r="D11" s="28"/>
      <c r="E11" s="28"/>
      <c r="F11" s="28"/>
      <c r="G11" s="28"/>
      <c r="H11" s="28"/>
      <c r="I11" s="28"/>
      <c r="J11" s="30"/>
      <c r="K11" s="184"/>
      <c r="L11" s="184"/>
      <c r="M11" s="184"/>
      <c r="N11" s="139"/>
      <c r="O11" s="139"/>
      <c r="P11" s="127"/>
      <c r="Q11" s="145"/>
      <c r="R11" s="127"/>
      <c r="S11" s="316"/>
      <c r="T11" s="128">
        <f t="shared" si="1"/>
        <v>0</v>
      </c>
      <c r="U11" s="128">
        <f t="shared" si="0"/>
        <v>0</v>
      </c>
      <c r="V11" s="145"/>
      <c r="W11" s="183"/>
    </row>
    <row r="12" customHeight="1" spans="1:23">
      <c r="A12" s="28"/>
      <c r="B12" s="28"/>
      <c r="C12" s="28"/>
      <c r="D12" s="28"/>
      <c r="E12" s="28"/>
      <c r="F12" s="28"/>
      <c r="G12" s="28"/>
      <c r="H12" s="28"/>
      <c r="I12" s="28"/>
      <c r="J12" s="30"/>
      <c r="K12" s="184"/>
      <c r="L12" s="184"/>
      <c r="M12" s="184"/>
      <c r="N12" s="139"/>
      <c r="O12" s="139"/>
      <c r="P12" s="127"/>
      <c r="Q12" s="145"/>
      <c r="R12" s="127"/>
      <c r="S12" s="316"/>
      <c r="T12" s="128">
        <f t="shared" si="1"/>
        <v>0</v>
      </c>
      <c r="U12" s="128">
        <f t="shared" si="0"/>
        <v>0</v>
      </c>
      <c r="V12" s="145"/>
      <c r="W12" s="183"/>
    </row>
    <row r="13" customHeight="1" spans="1:23">
      <c r="A13" s="28"/>
      <c r="B13" s="28"/>
      <c r="C13" s="28"/>
      <c r="D13" s="28"/>
      <c r="E13" s="28"/>
      <c r="F13" s="28"/>
      <c r="G13" s="28"/>
      <c r="H13" s="28"/>
      <c r="I13" s="28"/>
      <c r="J13" s="30"/>
      <c r="K13" s="184"/>
      <c r="L13" s="184"/>
      <c r="M13" s="184"/>
      <c r="N13" s="139"/>
      <c r="O13" s="139"/>
      <c r="P13" s="127"/>
      <c r="Q13" s="145"/>
      <c r="R13" s="127"/>
      <c r="S13" s="316"/>
      <c r="T13" s="128">
        <f t="shared" si="1"/>
        <v>0</v>
      </c>
      <c r="U13" s="128">
        <f t="shared" si="0"/>
        <v>0</v>
      </c>
      <c r="V13" s="145"/>
      <c r="W13" s="183"/>
    </row>
    <row r="14" customHeight="1" spans="1:23">
      <c r="A14" s="28"/>
      <c r="B14" s="28"/>
      <c r="C14" s="28"/>
      <c r="D14" s="28"/>
      <c r="E14" s="28"/>
      <c r="F14" s="28"/>
      <c r="G14" s="28"/>
      <c r="H14" s="28"/>
      <c r="I14" s="28"/>
      <c r="J14" s="30"/>
      <c r="K14" s="184"/>
      <c r="L14" s="184"/>
      <c r="M14" s="184"/>
      <c r="N14" s="139"/>
      <c r="O14" s="139"/>
      <c r="P14" s="127"/>
      <c r="Q14" s="145"/>
      <c r="R14" s="127"/>
      <c r="S14" s="316"/>
      <c r="T14" s="128">
        <f t="shared" si="1"/>
        <v>0</v>
      </c>
      <c r="U14" s="128">
        <f t="shared" si="0"/>
        <v>0</v>
      </c>
      <c r="V14" s="145"/>
      <c r="W14" s="183"/>
    </row>
    <row r="15" customHeight="1" spans="1:23">
      <c r="A15" s="28"/>
      <c r="B15" s="28"/>
      <c r="C15" s="28"/>
      <c r="D15" s="28"/>
      <c r="E15" s="28"/>
      <c r="F15" s="28"/>
      <c r="G15" s="28"/>
      <c r="H15" s="28"/>
      <c r="I15" s="28"/>
      <c r="J15" s="30"/>
      <c r="K15" s="184"/>
      <c r="L15" s="184"/>
      <c r="M15" s="184"/>
      <c r="N15" s="139"/>
      <c r="O15" s="139"/>
      <c r="P15" s="127"/>
      <c r="Q15" s="145"/>
      <c r="R15" s="127"/>
      <c r="S15" s="316"/>
      <c r="T15" s="128">
        <f t="shared" si="1"/>
        <v>0</v>
      </c>
      <c r="U15" s="128">
        <f t="shared" si="0"/>
        <v>0</v>
      </c>
      <c r="V15" s="145"/>
      <c r="W15" s="183"/>
    </row>
    <row r="16" customHeight="1" spans="1:23">
      <c r="A16" s="28"/>
      <c r="B16" s="28"/>
      <c r="C16" s="28"/>
      <c r="D16" s="28"/>
      <c r="E16" s="28"/>
      <c r="F16" s="28"/>
      <c r="G16" s="28"/>
      <c r="H16" s="28"/>
      <c r="I16" s="28"/>
      <c r="J16" s="30"/>
      <c r="K16" s="184"/>
      <c r="L16" s="184"/>
      <c r="M16" s="184"/>
      <c r="N16" s="139"/>
      <c r="O16" s="139"/>
      <c r="P16" s="127"/>
      <c r="Q16" s="145"/>
      <c r="R16" s="127"/>
      <c r="S16" s="316"/>
      <c r="T16" s="128">
        <f t="shared" si="1"/>
        <v>0</v>
      </c>
      <c r="U16" s="128">
        <f t="shared" si="0"/>
        <v>0</v>
      </c>
      <c r="V16" s="145"/>
      <c r="W16" s="183"/>
    </row>
    <row r="17" customHeight="1" spans="1:23">
      <c r="A17" s="28"/>
      <c r="B17" s="28"/>
      <c r="C17" s="28"/>
      <c r="D17" s="28"/>
      <c r="E17" s="28"/>
      <c r="F17" s="28"/>
      <c r="G17" s="28"/>
      <c r="H17" s="28"/>
      <c r="I17" s="28"/>
      <c r="J17" s="30"/>
      <c r="K17" s="184"/>
      <c r="L17" s="184"/>
      <c r="M17" s="184"/>
      <c r="N17" s="139"/>
      <c r="O17" s="139"/>
      <c r="P17" s="127"/>
      <c r="Q17" s="145"/>
      <c r="R17" s="127"/>
      <c r="S17" s="316"/>
      <c r="T17" s="128">
        <f t="shared" si="1"/>
        <v>0</v>
      </c>
      <c r="U17" s="128">
        <f t="shared" si="0"/>
        <v>0</v>
      </c>
      <c r="V17" s="145"/>
      <c r="W17" s="183"/>
    </row>
    <row r="18" customHeight="1" spans="1:23">
      <c r="A18" s="28"/>
      <c r="B18" s="28"/>
      <c r="C18" s="28"/>
      <c r="D18" s="28"/>
      <c r="E18" s="28"/>
      <c r="F18" s="28"/>
      <c r="G18" s="28"/>
      <c r="H18" s="28"/>
      <c r="I18" s="28"/>
      <c r="J18" s="30"/>
      <c r="K18" s="184"/>
      <c r="L18" s="184"/>
      <c r="M18" s="184"/>
      <c r="N18" s="139"/>
      <c r="O18" s="139"/>
      <c r="P18" s="127"/>
      <c r="Q18" s="145"/>
      <c r="R18" s="127"/>
      <c r="S18" s="316"/>
      <c r="T18" s="128">
        <f t="shared" si="1"/>
        <v>0</v>
      </c>
      <c r="U18" s="128">
        <f t="shared" si="0"/>
        <v>0</v>
      </c>
      <c r="V18" s="145"/>
      <c r="W18" s="183"/>
    </row>
    <row r="19" customHeight="1" spans="1:23">
      <c r="A19" s="28"/>
      <c r="B19" s="28"/>
      <c r="C19" s="28"/>
      <c r="D19" s="28"/>
      <c r="E19" s="28"/>
      <c r="F19" s="28"/>
      <c r="G19" s="28"/>
      <c r="H19" s="28"/>
      <c r="I19" s="28"/>
      <c r="J19" s="30"/>
      <c r="K19" s="184"/>
      <c r="L19" s="184"/>
      <c r="M19" s="184"/>
      <c r="N19" s="139"/>
      <c r="O19" s="139"/>
      <c r="P19" s="127"/>
      <c r="Q19" s="145"/>
      <c r="R19" s="127"/>
      <c r="S19" s="316"/>
      <c r="T19" s="128">
        <f t="shared" si="1"/>
        <v>0</v>
      </c>
      <c r="U19" s="128">
        <f t="shared" si="0"/>
        <v>0</v>
      </c>
      <c r="V19" s="145"/>
      <c r="W19" s="183"/>
    </row>
    <row r="20" customHeight="1" spans="1:23">
      <c r="A20" s="28"/>
      <c r="B20" s="28"/>
      <c r="C20" s="28"/>
      <c r="D20" s="28"/>
      <c r="E20" s="28"/>
      <c r="F20" s="28"/>
      <c r="G20" s="28"/>
      <c r="H20" s="28"/>
      <c r="I20" s="28"/>
      <c r="J20" s="30"/>
      <c r="K20" s="184"/>
      <c r="L20" s="184"/>
      <c r="M20" s="184"/>
      <c r="N20" s="139"/>
      <c r="O20" s="139"/>
      <c r="P20" s="127"/>
      <c r="Q20" s="145"/>
      <c r="R20" s="127"/>
      <c r="S20" s="316"/>
      <c r="T20" s="128">
        <f t="shared" si="1"/>
        <v>0</v>
      </c>
      <c r="U20" s="128">
        <f t="shared" si="0"/>
        <v>0</v>
      </c>
      <c r="V20" s="145"/>
      <c r="W20" s="183"/>
    </row>
    <row r="21" customHeight="1" spans="1:23">
      <c r="A21" s="28"/>
      <c r="B21" s="28"/>
      <c r="C21" s="28"/>
      <c r="D21" s="28"/>
      <c r="E21" s="28"/>
      <c r="F21" s="28"/>
      <c r="G21" s="28"/>
      <c r="H21" s="28"/>
      <c r="I21" s="28"/>
      <c r="J21" s="30"/>
      <c r="K21" s="184"/>
      <c r="L21" s="184"/>
      <c r="M21" s="184"/>
      <c r="N21" s="139"/>
      <c r="O21" s="139"/>
      <c r="P21" s="127"/>
      <c r="Q21" s="145"/>
      <c r="R21" s="127"/>
      <c r="S21" s="316"/>
      <c r="T21" s="128">
        <f t="shared" si="1"/>
        <v>0</v>
      </c>
      <c r="U21" s="128">
        <f t="shared" si="0"/>
        <v>0</v>
      </c>
      <c r="V21" s="145"/>
      <c r="W21" s="183"/>
    </row>
    <row r="22" customHeight="1" spans="1:23">
      <c r="A22" s="28"/>
      <c r="B22" s="28"/>
      <c r="C22" s="28"/>
      <c r="D22" s="28"/>
      <c r="E22" s="28"/>
      <c r="F22" s="28"/>
      <c r="G22" s="28"/>
      <c r="H22" s="28"/>
      <c r="I22" s="28"/>
      <c r="J22" s="30"/>
      <c r="K22" s="184"/>
      <c r="L22" s="184"/>
      <c r="M22" s="184"/>
      <c r="N22" s="139"/>
      <c r="O22" s="139"/>
      <c r="P22" s="127"/>
      <c r="Q22" s="145"/>
      <c r="R22" s="127"/>
      <c r="S22" s="316"/>
      <c r="T22" s="128">
        <f t="shared" si="1"/>
        <v>0</v>
      </c>
      <c r="U22" s="128">
        <f t="shared" si="0"/>
        <v>0</v>
      </c>
      <c r="V22" s="145"/>
      <c r="W22" s="183"/>
    </row>
    <row r="23" customHeight="1" spans="1:23">
      <c r="A23" s="28"/>
      <c r="B23" s="28"/>
      <c r="C23" s="28"/>
      <c r="D23" s="28"/>
      <c r="E23" s="28"/>
      <c r="F23" s="28"/>
      <c r="G23" s="28"/>
      <c r="H23" s="28"/>
      <c r="I23" s="28"/>
      <c r="J23" s="30"/>
      <c r="K23" s="184"/>
      <c r="L23" s="184"/>
      <c r="M23" s="184"/>
      <c r="N23" s="139"/>
      <c r="O23" s="139"/>
      <c r="P23" s="127"/>
      <c r="Q23" s="145"/>
      <c r="R23" s="127"/>
      <c r="S23" s="316"/>
      <c r="T23" s="128">
        <f t="shared" si="1"/>
        <v>0</v>
      </c>
      <c r="U23" s="128">
        <f t="shared" si="0"/>
        <v>0</v>
      </c>
      <c r="V23" s="145"/>
      <c r="W23" s="183"/>
    </row>
    <row r="24" customHeight="1" spans="1:23">
      <c r="A24" s="28"/>
      <c r="B24" s="28"/>
      <c r="C24" s="28"/>
      <c r="D24" s="28"/>
      <c r="E24" s="28"/>
      <c r="F24" s="28"/>
      <c r="G24" s="28"/>
      <c r="H24" s="28"/>
      <c r="I24" s="28"/>
      <c r="J24" s="30"/>
      <c r="K24" s="184"/>
      <c r="L24" s="184"/>
      <c r="M24" s="184"/>
      <c r="N24" s="139"/>
      <c r="O24" s="139"/>
      <c r="P24" s="127"/>
      <c r="Q24" s="145"/>
      <c r="R24" s="127"/>
      <c r="S24" s="316"/>
      <c r="T24" s="128">
        <f t="shared" si="1"/>
        <v>0</v>
      </c>
      <c r="U24" s="128">
        <f t="shared" si="0"/>
        <v>0</v>
      </c>
      <c r="V24" s="145"/>
      <c r="W24" s="183"/>
    </row>
    <row r="25" customHeight="1" spans="1:23">
      <c r="A25" s="28"/>
      <c r="B25" s="28"/>
      <c r="C25" s="28"/>
      <c r="D25" s="28"/>
      <c r="E25" s="28"/>
      <c r="F25" s="28"/>
      <c r="G25" s="28"/>
      <c r="H25" s="28"/>
      <c r="I25" s="28"/>
      <c r="J25" s="30"/>
      <c r="K25" s="184"/>
      <c r="L25" s="184"/>
      <c r="M25" s="184"/>
      <c r="N25" s="139"/>
      <c r="O25" s="139"/>
      <c r="P25" s="145"/>
      <c r="Q25" s="145"/>
      <c r="R25" s="127"/>
      <c r="S25" s="316"/>
      <c r="T25" s="128">
        <f t="shared" si="1"/>
        <v>0</v>
      </c>
      <c r="U25" s="128">
        <f t="shared" si="0"/>
        <v>0</v>
      </c>
      <c r="V25" s="145"/>
      <c r="W25" s="183"/>
    </row>
    <row r="26" customHeight="1" spans="1:23">
      <c r="A26" s="28"/>
      <c r="B26" s="28"/>
      <c r="C26" s="28"/>
      <c r="D26" s="28"/>
      <c r="E26" s="28"/>
      <c r="F26" s="28"/>
      <c r="G26" s="28"/>
      <c r="H26" s="28"/>
      <c r="I26" s="28"/>
      <c r="J26" s="30"/>
      <c r="K26" s="184"/>
      <c r="L26" s="184"/>
      <c r="M26" s="184"/>
      <c r="N26" s="139"/>
      <c r="O26" s="139"/>
      <c r="P26" s="145"/>
      <c r="Q26" s="145"/>
      <c r="R26" s="127"/>
      <c r="S26" s="316"/>
      <c r="T26" s="128">
        <f t="shared" si="1"/>
        <v>0</v>
      </c>
      <c r="U26" s="128">
        <f t="shared" si="0"/>
        <v>0</v>
      </c>
      <c r="V26" s="145"/>
      <c r="W26" s="183"/>
    </row>
    <row r="27" customHeight="1" spans="1:23">
      <c r="A27" s="28"/>
      <c r="B27" s="28"/>
      <c r="C27" s="28"/>
      <c r="D27" s="28"/>
      <c r="E27" s="28"/>
      <c r="F27" s="28"/>
      <c r="G27" s="28"/>
      <c r="H27" s="28"/>
      <c r="I27" s="28"/>
      <c r="J27" s="30"/>
      <c r="K27" s="184"/>
      <c r="L27" s="184"/>
      <c r="M27" s="184"/>
      <c r="N27" s="139"/>
      <c r="O27" s="139"/>
      <c r="P27" s="145"/>
      <c r="Q27" s="145"/>
      <c r="R27" s="127"/>
      <c r="S27" s="316"/>
      <c r="T27" s="128">
        <f t="shared" si="1"/>
        <v>0</v>
      </c>
      <c r="U27" s="128">
        <f t="shared" si="0"/>
        <v>0</v>
      </c>
      <c r="V27" s="145"/>
      <c r="W27" s="183"/>
    </row>
    <row r="28" customHeight="1" spans="1:23">
      <c r="A28" s="28"/>
      <c r="B28" s="28"/>
      <c r="C28" s="28"/>
      <c r="D28" s="28"/>
      <c r="E28" s="28"/>
      <c r="F28" s="28"/>
      <c r="G28" s="28"/>
      <c r="H28" s="28"/>
      <c r="I28" s="28"/>
      <c r="J28" s="30"/>
      <c r="K28" s="184"/>
      <c r="L28" s="184"/>
      <c r="M28" s="184"/>
      <c r="N28" s="139"/>
      <c r="O28" s="139"/>
      <c r="P28" s="145"/>
      <c r="Q28" s="145"/>
      <c r="R28" s="127"/>
      <c r="S28" s="316"/>
      <c r="T28" s="128">
        <f t="shared" si="1"/>
        <v>0</v>
      </c>
      <c r="U28" s="128">
        <f t="shared" si="0"/>
        <v>0</v>
      </c>
      <c r="V28" s="145"/>
      <c r="W28" s="183"/>
    </row>
    <row r="29" customHeight="1" spans="1:23">
      <c r="A29" s="28"/>
      <c r="B29" s="28"/>
      <c r="C29" s="28"/>
      <c r="D29" s="28"/>
      <c r="E29" s="28"/>
      <c r="F29" s="28"/>
      <c r="G29" s="28"/>
      <c r="H29" s="28"/>
      <c r="I29" s="28"/>
      <c r="J29" s="30"/>
      <c r="K29" s="184"/>
      <c r="L29" s="184"/>
      <c r="M29" s="184"/>
      <c r="N29" s="139"/>
      <c r="O29" s="139"/>
      <c r="P29" s="145"/>
      <c r="Q29" s="145"/>
      <c r="R29" s="127"/>
      <c r="S29" s="316"/>
      <c r="T29" s="128">
        <f t="shared" si="1"/>
        <v>0</v>
      </c>
      <c r="U29" s="128">
        <f t="shared" si="0"/>
        <v>0</v>
      </c>
      <c r="V29" s="145"/>
      <c r="W29" s="183"/>
    </row>
    <row r="30" customHeight="1" spans="1:23">
      <c r="A30" s="28"/>
      <c r="B30" s="33" t="s">
        <v>497</v>
      </c>
      <c r="C30" s="28"/>
      <c r="D30" s="28"/>
      <c r="E30" s="28"/>
      <c r="F30" s="28"/>
      <c r="G30" s="28"/>
      <c r="H30" s="28"/>
      <c r="I30" s="28"/>
      <c r="J30" s="30"/>
      <c r="K30" s="184"/>
      <c r="L30" s="184"/>
      <c r="M30" s="184"/>
      <c r="N30" s="139"/>
      <c r="O30" s="139"/>
      <c r="P30" s="145"/>
      <c r="Q30" s="145"/>
      <c r="R30" s="127"/>
      <c r="S30" s="316"/>
      <c r="T30" s="128">
        <f t="shared" si="1"/>
        <v>0</v>
      </c>
      <c r="U30" s="128">
        <f t="shared" si="0"/>
        <v>0</v>
      </c>
      <c r="V30" s="145"/>
      <c r="W30" s="183"/>
    </row>
    <row r="31" customHeight="1" spans="1:23">
      <c r="A31" s="34" t="s">
        <v>490</v>
      </c>
      <c r="B31" s="124"/>
      <c r="C31" s="124"/>
      <c r="D31" s="124"/>
      <c r="E31" s="124"/>
      <c r="F31" s="124"/>
      <c r="G31" s="124"/>
      <c r="H31" s="124"/>
      <c r="I31" s="26"/>
      <c r="J31" s="24"/>
      <c r="K31" s="140"/>
      <c r="L31" s="140"/>
      <c r="M31" s="318"/>
      <c r="N31" s="318"/>
      <c r="O31" s="318"/>
      <c r="P31" s="128">
        <f>SUM(P7:P30)</f>
        <v>0</v>
      </c>
      <c r="Q31" s="128">
        <f>SUM(Q7:Q30)</f>
        <v>0</v>
      </c>
      <c r="R31" s="129">
        <f>SUM(R7:R30)</f>
        <v>0</v>
      </c>
      <c r="S31" s="128"/>
      <c r="T31" s="128">
        <f>SUM(T7:T30)</f>
        <v>0</v>
      </c>
      <c r="U31" s="128">
        <f t="shared" si="0"/>
        <v>0</v>
      </c>
      <c r="V31" s="128"/>
      <c r="W31" s="323"/>
    </row>
    <row r="32" customHeight="1" spans="1:23">
      <c r="A32" s="147" t="s">
        <v>10235</v>
      </c>
      <c r="B32" s="171"/>
      <c r="C32" s="171"/>
      <c r="D32" s="171"/>
      <c r="E32" s="171"/>
      <c r="F32" s="171"/>
      <c r="G32" s="171"/>
      <c r="H32" s="171"/>
      <c r="I32" s="172"/>
      <c r="J32" s="46"/>
      <c r="K32" s="145"/>
      <c r="L32" s="145"/>
      <c r="M32" s="145"/>
      <c r="N32" s="145"/>
      <c r="O32" s="145"/>
      <c r="P32" s="145"/>
      <c r="Q32" s="145"/>
      <c r="R32" s="177"/>
      <c r="S32" s="75"/>
      <c r="T32" s="75"/>
      <c r="U32" s="128"/>
      <c r="V32" s="75"/>
      <c r="W32" s="75"/>
    </row>
    <row r="33" customHeight="1" spans="1:23">
      <c r="A33" s="34" t="s">
        <v>560</v>
      </c>
      <c r="B33" s="124"/>
      <c r="C33" s="124"/>
      <c r="D33" s="124"/>
      <c r="E33" s="124"/>
      <c r="F33" s="124"/>
      <c r="G33" s="124"/>
      <c r="H33" s="124"/>
      <c r="I33" s="26"/>
      <c r="J33" s="24"/>
      <c r="K33" s="140"/>
      <c r="L33" s="140"/>
      <c r="M33" s="318"/>
      <c r="N33" s="318"/>
      <c r="O33" s="318"/>
      <c r="P33" s="128">
        <f>P31-P32</f>
        <v>0</v>
      </c>
      <c r="Q33" s="128">
        <f>Q31-Q32</f>
        <v>0</v>
      </c>
      <c r="R33" s="129">
        <f>R31-R32</f>
        <v>0</v>
      </c>
      <c r="S33" s="128">
        <f>S31-S32</f>
        <v>0</v>
      </c>
      <c r="T33" s="128">
        <f>T31-T32</f>
        <v>0</v>
      </c>
      <c r="U33" s="128">
        <f>IF(Q33=0,0,ROUND((T33-Q33)/Q33*100,2))</f>
        <v>0</v>
      </c>
      <c r="V33" s="128"/>
      <c r="W33" s="323"/>
    </row>
    <row r="34" customHeight="1" spans="1:23">
      <c r="A34" s="38" t="str">
        <f>申报表封面!C18</f>
        <v>被评估单位填表人：郭艳</v>
      </c>
      <c r="B34" s="38"/>
      <c r="C34" s="38"/>
      <c r="D34" s="38"/>
      <c r="E34" s="38"/>
      <c r="F34" s="38"/>
      <c r="G34" s="38"/>
      <c r="H34" s="38"/>
      <c r="I34" s="38"/>
      <c r="J34" s="38"/>
      <c r="K34" s="319"/>
      <c r="L34" s="319"/>
      <c r="M34" s="122"/>
      <c r="N34" s="122"/>
      <c r="O34" s="122"/>
      <c r="P34" s="122"/>
      <c r="Q34" s="146" t="str">
        <f>CONCATENATE(索引!$D$6,"：",索引!$D49,"    ",索引!$E49)</f>
        <v>评估人员：    </v>
      </c>
      <c r="R34" s="77"/>
      <c r="S34" s="77"/>
      <c r="T34" s="77"/>
      <c r="U34" s="77"/>
      <c r="V34" s="77"/>
      <c r="W34" s="77"/>
    </row>
    <row r="35" customHeight="1" spans="1:23">
      <c r="A35" s="84" t="str">
        <f>申报表封面!C20</f>
        <v>填表日期：2022年9月6日</v>
      </c>
      <c r="B35" s="84"/>
      <c r="C35" s="84"/>
      <c r="D35" s="84"/>
      <c r="E35" s="84"/>
      <c r="F35" s="84"/>
      <c r="G35" s="84"/>
      <c r="H35" s="84"/>
      <c r="I35" s="84"/>
      <c r="J35" s="84"/>
      <c r="K35" s="122"/>
      <c r="L35" s="122"/>
      <c r="M35" s="122"/>
      <c r="N35" s="122"/>
      <c r="O35" s="122"/>
      <c r="P35" s="122"/>
      <c r="Q35" s="122"/>
      <c r="R35" s="122"/>
      <c r="S35" s="122"/>
      <c r="T35" s="122"/>
      <c r="U35" s="122"/>
      <c r="V35" s="122"/>
      <c r="W35" s="122"/>
    </row>
    <row r="36" customHeight="1" spans="1:23">
      <c r="A36" s="68" t="s">
        <v>499</v>
      </c>
      <c r="B36" s="68"/>
      <c r="C36" s="68"/>
      <c r="D36" s="68"/>
      <c r="E36" s="68"/>
      <c r="F36" s="68"/>
      <c r="G36" s="68"/>
      <c r="H36" s="68"/>
      <c r="I36" s="22"/>
      <c r="J36" s="22"/>
      <c r="K36" s="79"/>
      <c r="L36" s="79"/>
      <c r="M36" s="79"/>
      <c r="N36" s="79"/>
      <c r="O36" s="79"/>
      <c r="P36" s="79"/>
      <c r="Q36" s="79"/>
      <c r="R36" s="79"/>
      <c r="S36" s="79"/>
      <c r="T36" s="79"/>
      <c r="U36" s="79"/>
      <c r="V36" s="79"/>
      <c r="W36" s="79"/>
    </row>
    <row r="37" customHeight="1" spans="1:23">
      <c r="A37" s="22"/>
      <c r="B37" s="22"/>
      <c r="C37" s="22"/>
      <c r="D37" s="22"/>
      <c r="E37" s="22"/>
      <c r="F37" s="22"/>
      <c r="G37" s="22"/>
      <c r="H37" s="22"/>
      <c r="I37" s="22"/>
      <c r="J37" s="22"/>
      <c r="K37" s="79"/>
      <c r="L37" s="79"/>
      <c r="M37" s="79"/>
      <c r="N37" s="79"/>
      <c r="O37" s="79"/>
      <c r="P37" s="79"/>
      <c r="Q37" s="79"/>
      <c r="R37" s="79"/>
      <c r="S37" s="79"/>
      <c r="T37" s="79"/>
      <c r="U37" s="79"/>
      <c r="V37" s="79"/>
      <c r="W37" s="79"/>
    </row>
    <row r="38" customHeight="1" spans="1:23">
      <c r="A38" s="22"/>
      <c r="B38" s="22"/>
      <c r="C38" s="22"/>
      <c r="D38" s="22"/>
      <c r="E38" s="22"/>
      <c r="F38" s="22"/>
      <c r="G38" s="22"/>
      <c r="H38" s="22"/>
      <c r="I38" s="22"/>
      <c r="J38" s="22"/>
      <c r="K38" s="79"/>
      <c r="L38" s="79"/>
      <c r="M38" s="79"/>
      <c r="N38" s="79"/>
      <c r="O38" s="79"/>
      <c r="P38" s="79"/>
      <c r="Q38" s="79"/>
      <c r="R38" s="79"/>
      <c r="S38" s="79"/>
      <c r="T38" s="79"/>
      <c r="U38" s="79"/>
      <c r="V38" s="79"/>
      <c r="W38" s="79"/>
    </row>
    <row r="39" customHeight="1" spans="1:23">
      <c r="A39" s="22"/>
      <c r="B39" s="22"/>
      <c r="C39" s="22"/>
      <c r="D39" s="22"/>
      <c r="E39" s="22"/>
      <c r="F39" s="22"/>
      <c r="G39" s="22"/>
      <c r="H39" s="22"/>
      <c r="I39" s="22"/>
      <c r="J39" s="22"/>
      <c r="K39" s="79"/>
      <c r="L39" s="79"/>
      <c r="M39" s="79"/>
      <c r="N39" s="79"/>
      <c r="O39" s="79"/>
      <c r="P39" s="79"/>
      <c r="Q39" s="79"/>
      <c r="R39" s="79"/>
      <c r="S39" s="79"/>
      <c r="T39" s="79"/>
      <c r="U39" s="79"/>
      <c r="V39" s="79"/>
      <c r="W39" s="79"/>
    </row>
    <row r="40" customHeight="1" spans="1:23">
      <c r="A40" s="22"/>
      <c r="B40" s="22"/>
      <c r="C40" s="22"/>
      <c r="D40" s="22"/>
      <c r="E40" s="22"/>
      <c r="F40" s="22"/>
      <c r="G40" s="22"/>
      <c r="H40" s="22"/>
      <c r="I40" s="22"/>
      <c r="J40" s="22"/>
      <c r="K40" s="79"/>
      <c r="L40" s="79"/>
      <c r="M40" s="79"/>
      <c r="N40" s="79"/>
      <c r="O40" s="79"/>
      <c r="P40" s="79"/>
      <c r="Q40" s="79"/>
      <c r="R40" s="79"/>
      <c r="S40" s="79"/>
      <c r="T40" s="79"/>
      <c r="U40" s="79"/>
      <c r="V40" s="79"/>
      <c r="W40" s="79"/>
    </row>
    <row r="41" customHeight="1" spans="1:23">
      <c r="A41" s="22"/>
      <c r="B41" s="22"/>
      <c r="C41" s="22"/>
      <c r="D41" s="22"/>
      <c r="E41" s="22"/>
      <c r="F41" s="22"/>
      <c r="G41" s="22"/>
      <c r="H41" s="22"/>
      <c r="I41" s="22"/>
      <c r="J41" s="22"/>
      <c r="K41" s="79"/>
      <c r="L41" s="79"/>
      <c r="M41" s="79"/>
      <c r="N41" s="79"/>
      <c r="O41" s="79"/>
      <c r="P41" s="79"/>
      <c r="Q41" s="79"/>
      <c r="R41" s="79"/>
      <c r="S41" s="79"/>
      <c r="T41" s="79"/>
      <c r="U41" s="79"/>
      <c r="V41" s="79"/>
      <c r="W41" s="79"/>
    </row>
    <row r="42" customHeight="1" spans="1:23">
      <c r="A42" s="22"/>
      <c r="B42" s="22"/>
      <c r="C42" s="22"/>
      <c r="D42" s="22"/>
      <c r="E42" s="22"/>
      <c r="F42" s="22"/>
      <c r="G42" s="22"/>
      <c r="H42" s="22"/>
      <c r="I42" s="22"/>
      <c r="J42" s="22"/>
      <c r="K42" s="79"/>
      <c r="L42" s="79"/>
      <c r="M42" s="79"/>
      <c r="N42" s="79"/>
      <c r="O42" s="79"/>
      <c r="P42" s="79"/>
      <c r="Q42" s="79"/>
      <c r="R42" s="79"/>
      <c r="S42" s="79"/>
      <c r="T42" s="79"/>
      <c r="U42" s="79"/>
      <c r="V42" s="79"/>
      <c r="W42" s="79"/>
    </row>
    <row r="43" customHeight="1" spans="1:23">
      <c r="A43" s="22"/>
      <c r="B43" s="22"/>
      <c r="C43" s="22"/>
      <c r="D43" s="22"/>
      <c r="E43" s="22"/>
      <c r="F43" s="22"/>
      <c r="G43" s="22"/>
      <c r="H43" s="22"/>
      <c r="I43" s="22"/>
      <c r="J43" s="22"/>
      <c r="K43" s="79"/>
      <c r="L43" s="79"/>
      <c r="M43" s="79"/>
      <c r="N43" s="79"/>
      <c r="O43" s="79"/>
      <c r="P43" s="79"/>
      <c r="Q43" s="79"/>
      <c r="R43" s="79"/>
      <c r="S43" s="79"/>
      <c r="T43" s="79"/>
      <c r="U43" s="79"/>
      <c r="V43" s="79"/>
      <c r="W43" s="79"/>
    </row>
    <row r="44" customHeight="1" spans="1:23">
      <c r="A44" s="22"/>
      <c r="B44" s="22"/>
      <c r="C44" s="22"/>
      <c r="D44" s="22"/>
      <c r="E44" s="22"/>
      <c r="F44" s="22"/>
      <c r="G44" s="22"/>
      <c r="H44" s="22"/>
      <c r="I44" s="22"/>
      <c r="J44" s="22"/>
      <c r="K44" s="79"/>
      <c r="L44" s="79"/>
      <c r="M44" s="79"/>
      <c r="N44" s="79"/>
      <c r="O44" s="79"/>
      <c r="P44" s="79"/>
      <c r="Q44" s="79"/>
      <c r="R44" s="79"/>
      <c r="S44" s="79"/>
      <c r="T44" s="79"/>
      <c r="U44" s="79"/>
      <c r="V44" s="79"/>
      <c r="W44" s="79"/>
    </row>
    <row r="45" customHeight="1" spans="1:23">
      <c r="A45" s="22"/>
      <c r="B45" s="22"/>
      <c r="C45" s="22"/>
      <c r="D45" s="22"/>
      <c r="E45" s="22"/>
      <c r="F45" s="22"/>
      <c r="G45" s="22"/>
      <c r="H45" s="22"/>
      <c r="I45" s="22"/>
      <c r="J45" s="22"/>
      <c r="K45" s="79"/>
      <c r="L45" s="79"/>
      <c r="M45" s="79"/>
      <c r="N45" s="79"/>
      <c r="O45" s="79"/>
      <c r="P45" s="79"/>
      <c r="Q45" s="79"/>
      <c r="R45" s="79"/>
      <c r="S45" s="79"/>
      <c r="T45" s="79"/>
      <c r="U45" s="79"/>
      <c r="V45" s="79"/>
      <c r="W45" s="79"/>
    </row>
    <row r="46" customHeight="1" spans="1:23">
      <c r="A46" s="22"/>
      <c r="B46" s="22"/>
      <c r="C46" s="22"/>
      <c r="D46" s="22"/>
      <c r="E46" s="22"/>
      <c r="F46" s="22"/>
      <c r="G46" s="22"/>
      <c r="H46" s="22"/>
      <c r="I46" s="22"/>
      <c r="J46" s="22"/>
      <c r="K46" s="79"/>
      <c r="L46" s="79"/>
      <c r="M46" s="79"/>
      <c r="N46" s="79"/>
      <c r="O46" s="79"/>
      <c r="P46" s="79"/>
      <c r="Q46" s="79"/>
      <c r="R46" s="79"/>
      <c r="S46" s="79"/>
      <c r="T46" s="79"/>
      <c r="U46" s="79"/>
      <c r="V46" s="79"/>
      <c r="W46" s="79"/>
    </row>
    <row r="47" customHeight="1" spans="1:23">
      <c r="A47" s="22"/>
      <c r="B47" s="22"/>
      <c r="C47" s="22"/>
      <c r="D47" s="22"/>
      <c r="E47" s="22"/>
      <c r="F47" s="22"/>
      <c r="G47" s="22"/>
      <c r="H47" s="22"/>
      <c r="I47" s="22"/>
      <c r="J47" s="22"/>
      <c r="K47" s="79"/>
      <c r="L47" s="79"/>
      <c r="M47" s="79"/>
      <c r="N47" s="79"/>
      <c r="O47" s="79"/>
      <c r="P47" s="79"/>
      <c r="Q47" s="79"/>
      <c r="R47" s="79"/>
      <c r="S47" s="79"/>
      <c r="T47" s="79"/>
      <c r="U47" s="79"/>
      <c r="V47" s="79"/>
      <c r="W47" s="79"/>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5">
    <mergeCell ref="U2:W2"/>
    <mergeCell ref="C5:H5"/>
    <mergeCell ref="P5:Q5"/>
    <mergeCell ref="R5:T5"/>
    <mergeCell ref="A31:I31"/>
    <mergeCell ref="A32:I32"/>
    <mergeCell ref="A33:I33"/>
    <mergeCell ref="A5:A6"/>
    <mergeCell ref="B5:B6"/>
    <mergeCell ref="I5:I6"/>
    <mergeCell ref="J5:J6"/>
    <mergeCell ref="K5:K6"/>
    <mergeCell ref="L5:L6"/>
    <mergeCell ref="M5:M6"/>
    <mergeCell ref="N5:N6"/>
    <mergeCell ref="O5:O6"/>
    <mergeCell ref="U5:U6"/>
    <mergeCell ref="V5:V6"/>
    <mergeCell ref="W5:W6"/>
    <mergeCell ref="Z5:Z6"/>
    <mergeCell ref="AA5:AA6"/>
    <mergeCell ref="AB5:AB6"/>
    <mergeCell ref="AC5:AC6"/>
    <mergeCell ref="AD5:AD6"/>
    <mergeCell ref="AE5:AE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indexed="47"/>
  </sheetPr>
  <dimension ref="A1:Q60"/>
  <sheetViews>
    <sheetView workbookViewId="0">
      <selection activeCell="C7" sqref="C7"/>
    </sheetView>
  </sheetViews>
  <sheetFormatPr defaultColWidth="9" defaultRowHeight="15.75" customHeight="1"/>
  <cols>
    <col min="1" max="1" width="4.5" style="13" customWidth="1"/>
    <col min="2" max="2" width="16.625" style="13" customWidth="1"/>
    <col min="3" max="4" width="4.625" style="13" customWidth="1"/>
    <col min="5" max="5" width="14.875" style="13" customWidth="1"/>
    <col min="6" max="6" width="4.375" style="13" customWidth="1"/>
    <col min="7" max="7" width="4.875" style="13" customWidth="1"/>
    <col min="8" max="8" width="5" style="13" customWidth="1"/>
    <col min="9" max="11" width="10.125" style="13" customWidth="1"/>
    <col min="12" max="12" width="7.625" style="13" customWidth="1"/>
    <col min="13" max="13" width="10.375" style="13" customWidth="1"/>
    <col min="14" max="14" width="7.625" style="13" customWidth="1"/>
    <col min="15" max="15" width="5.625" style="13" customWidth="1"/>
    <col min="16" max="16384" width="9" style="13"/>
  </cols>
  <sheetData>
    <row r="1" s="11" customFormat="1" ht="25.5" customHeight="1" spans="1:15">
      <c r="A1" s="14" t="s">
        <v>10236</v>
      </c>
      <c r="B1" s="15"/>
      <c r="C1" s="15"/>
      <c r="D1" s="15"/>
      <c r="E1" s="15"/>
      <c r="F1" s="15"/>
      <c r="G1" s="15"/>
      <c r="H1" s="15"/>
      <c r="I1" s="15"/>
      <c r="J1" s="15"/>
      <c r="K1" s="15"/>
      <c r="L1" s="15"/>
      <c r="M1" s="15"/>
      <c r="N1" s="15"/>
      <c r="O1" s="15"/>
    </row>
    <row r="2" customHeight="1" spans="1:15">
      <c r="A2" s="16"/>
      <c r="B2" s="16"/>
      <c r="C2" s="16"/>
      <c r="D2" s="16"/>
      <c r="E2" s="16"/>
      <c r="F2" s="16"/>
      <c r="G2" s="16"/>
      <c r="H2" s="48"/>
      <c r="I2" s="48"/>
      <c r="J2" s="48"/>
      <c r="K2" s="125"/>
      <c r="L2" s="125"/>
      <c r="M2" s="125"/>
      <c r="N2" s="125"/>
      <c r="O2" s="315" t="s">
        <v>10237</v>
      </c>
    </row>
    <row r="3" customHeight="1" spans="1:15">
      <c r="A3" s="19" t="str">
        <f>申报表封面!A8</f>
        <v>评估基准日：2022年8月31日</v>
      </c>
      <c r="B3" s="19"/>
      <c r="C3" s="19"/>
      <c r="D3" s="19"/>
      <c r="E3" s="19"/>
      <c r="F3" s="19"/>
      <c r="G3" s="19"/>
      <c r="H3" s="20"/>
      <c r="I3" s="20"/>
      <c r="J3" s="20"/>
      <c r="K3" s="71"/>
      <c r="L3" s="71"/>
      <c r="M3" s="71"/>
      <c r="N3" s="71"/>
      <c r="O3" s="71"/>
    </row>
    <row r="4" customHeight="1" spans="1:15">
      <c r="A4" s="21" t="str">
        <f>申报表封面!C14</f>
        <v>被评估单位：湖南森华木业有限公司</v>
      </c>
      <c r="B4" s="21"/>
      <c r="C4" s="21"/>
      <c r="D4" s="21"/>
      <c r="E4" s="21"/>
      <c r="F4" s="23"/>
      <c r="G4" s="23"/>
      <c r="H4" s="23"/>
      <c r="I4" s="22"/>
      <c r="J4" s="22"/>
      <c r="K4" s="79"/>
      <c r="L4" s="79"/>
      <c r="M4" s="79"/>
      <c r="N4" s="79"/>
      <c r="O4" s="72" t="s">
        <v>373</v>
      </c>
    </row>
    <row r="5" s="12" customFormat="1" customHeight="1" spans="1:15">
      <c r="A5" s="24" t="s">
        <v>413</v>
      </c>
      <c r="B5" s="24" t="s">
        <v>10238</v>
      </c>
      <c r="C5" s="62" t="s">
        <v>10239</v>
      </c>
      <c r="D5" s="62" t="s">
        <v>10240</v>
      </c>
      <c r="E5" s="62" t="s">
        <v>10241</v>
      </c>
      <c r="F5" s="62" t="s">
        <v>10242</v>
      </c>
      <c r="G5" s="62" t="s">
        <v>10243</v>
      </c>
      <c r="H5" s="62" t="s">
        <v>10244</v>
      </c>
      <c r="I5" s="157" t="s">
        <v>375</v>
      </c>
      <c r="J5" s="157"/>
      <c r="K5" s="27" t="s">
        <v>575</v>
      </c>
      <c r="L5" s="140"/>
      <c r="M5" s="140"/>
      <c r="N5" s="99" t="s">
        <v>530</v>
      </c>
      <c r="O5" s="99" t="s">
        <v>506</v>
      </c>
    </row>
    <row r="6" s="12" customFormat="1" customHeight="1" spans="1:17">
      <c r="A6" s="24"/>
      <c r="B6" s="24"/>
      <c r="C6" s="24"/>
      <c r="D6" s="24"/>
      <c r="E6" s="24"/>
      <c r="F6" s="24"/>
      <c r="G6" s="24"/>
      <c r="H6" s="24"/>
      <c r="I6" s="26" t="s">
        <v>10112</v>
      </c>
      <c r="J6" s="24" t="s">
        <v>10113</v>
      </c>
      <c r="K6" s="27" t="s">
        <v>10146</v>
      </c>
      <c r="L6" s="99" t="s">
        <v>10148</v>
      </c>
      <c r="M6" s="73" t="s">
        <v>10147</v>
      </c>
      <c r="N6" s="140"/>
      <c r="O6" s="140"/>
      <c r="P6" s="27" t="s">
        <v>10205</v>
      </c>
      <c r="Q6" s="27" t="s">
        <v>559</v>
      </c>
    </row>
    <row r="7" customHeight="1" spans="1:15">
      <c r="A7" s="28"/>
      <c r="B7" s="29"/>
      <c r="C7" s="28"/>
      <c r="D7" s="28"/>
      <c r="E7" s="28"/>
      <c r="F7" s="28"/>
      <c r="G7" s="28"/>
      <c r="H7" s="30"/>
      <c r="I7" s="31"/>
      <c r="J7" s="46"/>
      <c r="K7" s="127"/>
      <c r="L7" s="316"/>
      <c r="M7" s="128">
        <f>ROUND(K7*L7,2)</f>
        <v>0</v>
      </c>
      <c r="N7" s="128">
        <f t="shared" ref="N7:N30" si="0">IF(J7=0,0,ROUND((M7-J7)/J7*100,2))</f>
        <v>0</v>
      </c>
      <c r="O7" s="75"/>
    </row>
    <row r="8" customHeight="1" spans="1:15">
      <c r="A8" s="28"/>
      <c r="B8" s="29"/>
      <c r="C8" s="28"/>
      <c r="D8" s="28"/>
      <c r="E8" s="28"/>
      <c r="F8" s="28"/>
      <c r="G8" s="28"/>
      <c r="H8" s="30"/>
      <c r="I8" s="31"/>
      <c r="J8" s="46"/>
      <c r="K8" s="127"/>
      <c r="L8" s="316"/>
      <c r="M8" s="128">
        <f t="shared" ref="M8:M27" si="1">ROUND(K8*L8,2)</f>
        <v>0</v>
      </c>
      <c r="N8" s="128">
        <f t="shared" si="0"/>
        <v>0</v>
      </c>
      <c r="O8" s="75"/>
    </row>
    <row r="9" customHeight="1" spans="1:15">
      <c r="A9" s="28"/>
      <c r="B9" s="29"/>
      <c r="C9" s="28"/>
      <c r="D9" s="28"/>
      <c r="E9" s="28"/>
      <c r="F9" s="28"/>
      <c r="G9" s="28"/>
      <c r="H9" s="30"/>
      <c r="I9" s="31"/>
      <c r="J9" s="46"/>
      <c r="K9" s="127"/>
      <c r="L9" s="316"/>
      <c r="M9" s="128">
        <f t="shared" si="1"/>
        <v>0</v>
      </c>
      <c r="N9" s="128">
        <f t="shared" si="0"/>
        <v>0</v>
      </c>
      <c r="O9" s="75"/>
    </row>
    <row r="10" customHeight="1" spans="1:15">
      <c r="A10" s="28"/>
      <c r="B10" s="29"/>
      <c r="C10" s="28"/>
      <c r="D10" s="28"/>
      <c r="E10" s="28"/>
      <c r="F10" s="28"/>
      <c r="G10" s="28"/>
      <c r="H10" s="30"/>
      <c r="I10" s="31"/>
      <c r="J10" s="46"/>
      <c r="K10" s="127"/>
      <c r="L10" s="316"/>
      <c r="M10" s="128">
        <f t="shared" si="1"/>
        <v>0</v>
      </c>
      <c r="N10" s="128">
        <f t="shared" si="0"/>
        <v>0</v>
      </c>
      <c r="O10" s="75"/>
    </row>
    <row r="11" customHeight="1" spans="1:15">
      <c r="A11" s="28"/>
      <c r="B11" s="29"/>
      <c r="C11" s="28"/>
      <c r="D11" s="28"/>
      <c r="E11" s="28"/>
      <c r="F11" s="28"/>
      <c r="G11" s="28"/>
      <c r="H11" s="30"/>
      <c r="I11" s="31"/>
      <c r="J11" s="46"/>
      <c r="K11" s="127"/>
      <c r="L11" s="316"/>
      <c r="M11" s="128">
        <f t="shared" si="1"/>
        <v>0</v>
      </c>
      <c r="N11" s="128">
        <f t="shared" si="0"/>
        <v>0</v>
      </c>
      <c r="O11" s="75"/>
    </row>
    <row r="12" customHeight="1" spans="1:15">
      <c r="A12" s="28"/>
      <c r="B12" s="29"/>
      <c r="C12" s="28"/>
      <c r="D12" s="28"/>
      <c r="E12" s="28"/>
      <c r="F12" s="28"/>
      <c r="G12" s="28"/>
      <c r="H12" s="30"/>
      <c r="I12" s="31"/>
      <c r="J12" s="46"/>
      <c r="K12" s="127"/>
      <c r="L12" s="316"/>
      <c r="M12" s="128">
        <f t="shared" si="1"/>
        <v>0</v>
      </c>
      <c r="N12" s="128">
        <f t="shared" si="0"/>
        <v>0</v>
      </c>
      <c r="O12" s="75"/>
    </row>
    <row r="13" customHeight="1" spans="1:15">
      <c r="A13" s="28"/>
      <c r="B13" s="29"/>
      <c r="C13" s="28"/>
      <c r="D13" s="28"/>
      <c r="E13" s="28"/>
      <c r="F13" s="28"/>
      <c r="G13" s="28"/>
      <c r="H13" s="30"/>
      <c r="I13" s="31"/>
      <c r="J13" s="46"/>
      <c r="K13" s="127"/>
      <c r="L13" s="316"/>
      <c r="M13" s="128">
        <f t="shared" si="1"/>
        <v>0</v>
      </c>
      <c r="N13" s="128">
        <f t="shared" si="0"/>
        <v>0</v>
      </c>
      <c r="O13" s="75"/>
    </row>
    <row r="14" customHeight="1" spans="1:15">
      <c r="A14" s="28"/>
      <c r="B14" s="29"/>
      <c r="C14" s="28"/>
      <c r="D14" s="28"/>
      <c r="E14" s="28"/>
      <c r="F14" s="28"/>
      <c r="G14" s="28"/>
      <c r="H14" s="30"/>
      <c r="I14" s="31"/>
      <c r="J14" s="46"/>
      <c r="K14" s="127"/>
      <c r="L14" s="316"/>
      <c r="M14" s="128">
        <f t="shared" si="1"/>
        <v>0</v>
      </c>
      <c r="N14" s="128">
        <f t="shared" si="0"/>
        <v>0</v>
      </c>
      <c r="O14" s="75"/>
    </row>
    <row r="15" customHeight="1" spans="1:15">
      <c r="A15" s="28"/>
      <c r="B15" s="29"/>
      <c r="C15" s="28"/>
      <c r="D15" s="28"/>
      <c r="E15" s="28"/>
      <c r="F15" s="28"/>
      <c r="G15" s="28"/>
      <c r="H15" s="30"/>
      <c r="I15" s="31"/>
      <c r="J15" s="46"/>
      <c r="K15" s="127"/>
      <c r="L15" s="316"/>
      <c r="M15" s="128">
        <f t="shared" si="1"/>
        <v>0</v>
      </c>
      <c r="N15" s="128">
        <f t="shared" si="0"/>
        <v>0</v>
      </c>
      <c r="O15" s="75"/>
    </row>
    <row r="16" customHeight="1" spans="1:15">
      <c r="A16" s="28"/>
      <c r="B16" s="29"/>
      <c r="C16" s="28"/>
      <c r="D16" s="28"/>
      <c r="E16" s="28"/>
      <c r="F16" s="28"/>
      <c r="G16" s="28"/>
      <c r="H16" s="30"/>
      <c r="I16" s="31"/>
      <c r="J16" s="46"/>
      <c r="K16" s="127"/>
      <c r="L16" s="316"/>
      <c r="M16" s="128">
        <f t="shared" si="1"/>
        <v>0</v>
      </c>
      <c r="N16" s="128">
        <f t="shared" si="0"/>
        <v>0</v>
      </c>
      <c r="O16" s="75"/>
    </row>
    <row r="17" customHeight="1" spans="1:15">
      <c r="A17" s="28"/>
      <c r="B17" s="29"/>
      <c r="C17" s="28"/>
      <c r="D17" s="28"/>
      <c r="E17" s="28"/>
      <c r="F17" s="28"/>
      <c r="G17" s="28"/>
      <c r="H17" s="30"/>
      <c r="I17" s="31"/>
      <c r="J17" s="46"/>
      <c r="K17" s="127"/>
      <c r="L17" s="316"/>
      <c r="M17" s="128">
        <f t="shared" si="1"/>
        <v>0</v>
      </c>
      <c r="N17" s="128">
        <f t="shared" si="0"/>
        <v>0</v>
      </c>
      <c r="O17" s="75"/>
    </row>
    <row r="18" customHeight="1" spans="1:15">
      <c r="A18" s="28"/>
      <c r="B18" s="29"/>
      <c r="C18" s="28"/>
      <c r="D18" s="28"/>
      <c r="E18" s="28"/>
      <c r="F18" s="28"/>
      <c r="G18" s="28"/>
      <c r="H18" s="30"/>
      <c r="I18" s="31"/>
      <c r="J18" s="46"/>
      <c r="K18" s="127"/>
      <c r="L18" s="316"/>
      <c r="M18" s="128">
        <f t="shared" si="1"/>
        <v>0</v>
      </c>
      <c r="N18" s="128">
        <f t="shared" si="0"/>
        <v>0</v>
      </c>
      <c r="O18" s="75"/>
    </row>
    <row r="19" customHeight="1" spans="1:15">
      <c r="A19" s="28"/>
      <c r="B19" s="29"/>
      <c r="C19" s="28"/>
      <c r="D19" s="28"/>
      <c r="E19" s="28"/>
      <c r="F19" s="28"/>
      <c r="G19" s="28"/>
      <c r="H19" s="30"/>
      <c r="I19" s="31"/>
      <c r="J19" s="46"/>
      <c r="K19" s="127"/>
      <c r="L19" s="316"/>
      <c r="M19" s="128">
        <f t="shared" si="1"/>
        <v>0</v>
      </c>
      <c r="N19" s="128">
        <f t="shared" si="0"/>
        <v>0</v>
      </c>
      <c r="O19" s="75"/>
    </row>
    <row r="20" customHeight="1" spans="1:15">
      <c r="A20" s="28"/>
      <c r="B20" s="29"/>
      <c r="C20" s="28"/>
      <c r="D20" s="28"/>
      <c r="E20" s="28"/>
      <c r="F20" s="28"/>
      <c r="G20" s="28"/>
      <c r="H20" s="30"/>
      <c r="I20" s="31"/>
      <c r="J20" s="46"/>
      <c r="K20" s="127"/>
      <c r="L20" s="316"/>
      <c r="M20" s="128">
        <f t="shared" si="1"/>
        <v>0</v>
      </c>
      <c r="N20" s="128">
        <f t="shared" si="0"/>
        <v>0</v>
      </c>
      <c r="O20" s="75"/>
    </row>
    <row r="21" customHeight="1" spans="1:17">
      <c r="A21" s="28"/>
      <c r="B21" s="29"/>
      <c r="C21" s="28"/>
      <c r="D21" s="28"/>
      <c r="E21" s="28"/>
      <c r="F21" s="28"/>
      <c r="G21" s="28"/>
      <c r="H21" s="30"/>
      <c r="I21" s="46"/>
      <c r="J21" s="46"/>
      <c r="K21" s="127"/>
      <c r="L21" s="316"/>
      <c r="M21" s="128">
        <f t="shared" si="1"/>
        <v>0</v>
      </c>
      <c r="N21" s="128">
        <f t="shared" si="0"/>
        <v>0</v>
      </c>
      <c r="O21" s="75"/>
      <c r="P21" s="53"/>
      <c r="Q21" s="53"/>
    </row>
    <row r="22" customHeight="1" spans="1:17">
      <c r="A22" s="28"/>
      <c r="B22" s="29"/>
      <c r="C22" s="28"/>
      <c r="D22" s="28"/>
      <c r="E22" s="28"/>
      <c r="F22" s="28"/>
      <c r="G22" s="28"/>
      <c r="H22" s="30"/>
      <c r="I22" s="46"/>
      <c r="J22" s="46"/>
      <c r="K22" s="127"/>
      <c r="L22" s="316"/>
      <c r="M22" s="128">
        <f t="shared" si="1"/>
        <v>0</v>
      </c>
      <c r="N22" s="128">
        <f t="shared" si="0"/>
        <v>0</v>
      </c>
      <c r="O22" s="75"/>
      <c r="P22" s="53"/>
      <c r="Q22" s="53"/>
    </row>
    <row r="23" customHeight="1" spans="1:17">
      <c r="A23" s="28"/>
      <c r="B23" s="29"/>
      <c r="C23" s="28"/>
      <c r="D23" s="28"/>
      <c r="E23" s="28"/>
      <c r="F23" s="28"/>
      <c r="G23" s="28"/>
      <c r="H23" s="30"/>
      <c r="I23" s="46"/>
      <c r="J23" s="46"/>
      <c r="K23" s="127"/>
      <c r="L23" s="316"/>
      <c r="M23" s="128">
        <f t="shared" si="1"/>
        <v>0</v>
      </c>
      <c r="N23" s="128">
        <f t="shared" si="0"/>
        <v>0</v>
      </c>
      <c r="O23" s="75"/>
      <c r="P23" s="53"/>
      <c r="Q23" s="53"/>
    </row>
    <row r="24" customHeight="1" spans="1:17">
      <c r="A24" s="28"/>
      <c r="B24" s="29"/>
      <c r="C24" s="28"/>
      <c r="D24" s="28"/>
      <c r="E24" s="28"/>
      <c r="F24" s="28"/>
      <c r="G24" s="28"/>
      <c r="H24" s="30"/>
      <c r="I24" s="46"/>
      <c r="J24" s="46"/>
      <c r="K24" s="127"/>
      <c r="L24" s="316"/>
      <c r="M24" s="128">
        <f t="shared" si="1"/>
        <v>0</v>
      </c>
      <c r="N24" s="128">
        <f t="shared" si="0"/>
        <v>0</v>
      </c>
      <c r="O24" s="75"/>
      <c r="P24" s="53"/>
      <c r="Q24" s="53"/>
    </row>
    <row r="25" customHeight="1" spans="1:17">
      <c r="A25" s="28"/>
      <c r="B25" s="29"/>
      <c r="C25" s="28"/>
      <c r="D25" s="28"/>
      <c r="E25" s="28"/>
      <c r="F25" s="28"/>
      <c r="G25" s="28"/>
      <c r="H25" s="30"/>
      <c r="I25" s="46"/>
      <c r="J25" s="46"/>
      <c r="K25" s="127"/>
      <c r="L25" s="316"/>
      <c r="M25" s="128">
        <f t="shared" si="1"/>
        <v>0</v>
      </c>
      <c r="N25" s="128">
        <f t="shared" si="0"/>
        <v>0</v>
      </c>
      <c r="O25" s="75"/>
      <c r="P25" s="53"/>
      <c r="Q25" s="53"/>
    </row>
    <row r="26" customHeight="1" spans="1:17">
      <c r="A26" s="28"/>
      <c r="B26" s="29"/>
      <c r="C26" s="28"/>
      <c r="D26" s="28"/>
      <c r="E26" s="28"/>
      <c r="F26" s="28"/>
      <c r="G26" s="28"/>
      <c r="H26" s="30"/>
      <c r="I26" s="46"/>
      <c r="J26" s="46"/>
      <c r="K26" s="127"/>
      <c r="L26" s="316"/>
      <c r="M26" s="128">
        <f t="shared" si="1"/>
        <v>0</v>
      </c>
      <c r="N26" s="128">
        <f t="shared" si="0"/>
        <v>0</v>
      </c>
      <c r="O26" s="75"/>
      <c r="P26" s="53"/>
      <c r="Q26" s="53"/>
    </row>
    <row r="27" customHeight="1" spans="1:17">
      <c r="A27" s="28"/>
      <c r="B27" s="33" t="s">
        <v>497</v>
      </c>
      <c r="C27" s="28"/>
      <c r="D27" s="28"/>
      <c r="E27" s="28"/>
      <c r="F27" s="28"/>
      <c r="G27" s="28"/>
      <c r="H27" s="30"/>
      <c r="I27" s="46"/>
      <c r="J27" s="46"/>
      <c r="K27" s="127"/>
      <c r="L27" s="316"/>
      <c r="M27" s="128">
        <f t="shared" si="1"/>
        <v>0</v>
      </c>
      <c r="N27" s="128">
        <f t="shared" si="0"/>
        <v>0</v>
      </c>
      <c r="O27" s="75"/>
      <c r="P27" s="53"/>
      <c r="Q27" s="53"/>
    </row>
    <row r="28" customHeight="1" spans="1:17">
      <c r="A28" s="24" t="s">
        <v>490</v>
      </c>
      <c r="B28" s="24"/>
      <c r="C28" s="24"/>
      <c r="D28" s="24"/>
      <c r="E28" s="35"/>
      <c r="F28" s="35"/>
      <c r="G28" s="314"/>
      <c r="H28" s="44" t="s">
        <v>477</v>
      </c>
      <c r="I28" s="44">
        <f>SUM(I7:I27)</f>
        <v>0</v>
      </c>
      <c r="J28" s="44">
        <f>SUM(J7:J27)</f>
        <v>0</v>
      </c>
      <c r="K28" s="129">
        <f>SUM(K7:K27)</f>
        <v>0</v>
      </c>
      <c r="L28" s="128"/>
      <c r="M28" s="128">
        <f>SUM(M7:M27)</f>
        <v>0</v>
      </c>
      <c r="N28" s="128">
        <f t="shared" si="0"/>
        <v>0</v>
      </c>
      <c r="O28" s="128"/>
      <c r="P28" s="317"/>
      <c r="Q28" s="53"/>
    </row>
    <row r="29" customHeight="1" spans="1:17">
      <c r="A29" s="82" t="s">
        <v>10245</v>
      </c>
      <c r="B29" s="82"/>
      <c r="C29" s="82"/>
      <c r="D29" s="46"/>
      <c r="E29" s="46"/>
      <c r="F29" s="46"/>
      <c r="G29" s="46"/>
      <c r="H29" s="46"/>
      <c r="I29" s="46"/>
      <c r="J29" s="46"/>
      <c r="K29" s="177"/>
      <c r="L29" s="75"/>
      <c r="M29" s="75"/>
      <c r="N29" s="128">
        <f t="shared" si="0"/>
        <v>0</v>
      </c>
      <c r="O29" s="75"/>
      <c r="P29" s="53"/>
      <c r="Q29" s="53"/>
    </row>
    <row r="30" customHeight="1" spans="1:17">
      <c r="A30" s="24" t="s">
        <v>560</v>
      </c>
      <c r="B30" s="24"/>
      <c r="C30" s="24"/>
      <c r="D30" s="24"/>
      <c r="E30" s="35"/>
      <c r="F30" s="35"/>
      <c r="G30" s="37"/>
      <c r="H30" s="44"/>
      <c r="I30" s="44">
        <f>I28-I29</f>
        <v>0</v>
      </c>
      <c r="J30" s="44">
        <f>J28-J29</f>
        <v>0</v>
      </c>
      <c r="K30" s="129">
        <f>K28-K29</f>
        <v>0</v>
      </c>
      <c r="L30" s="128"/>
      <c r="M30" s="128">
        <f>M28-M29</f>
        <v>0</v>
      </c>
      <c r="N30" s="128">
        <f t="shared" si="0"/>
        <v>0</v>
      </c>
      <c r="O30" s="128"/>
      <c r="P30" s="317"/>
      <c r="Q30" s="53"/>
    </row>
    <row r="31" customHeight="1" spans="1:17">
      <c r="A31" s="38" t="str">
        <f>申报表封面!C18</f>
        <v>被评估单位填表人：郭艳</v>
      </c>
      <c r="B31" s="38"/>
      <c r="C31" s="38"/>
      <c r="D31" s="38"/>
      <c r="E31" s="84"/>
      <c r="F31" s="84"/>
      <c r="G31" s="84"/>
      <c r="H31" s="84"/>
      <c r="I31" s="39" t="str">
        <f>CONCATENATE(索引!$D$6,"：",索引!$D50,"    ",索引!$E50)</f>
        <v>评估人员：    </v>
      </c>
      <c r="J31" s="38"/>
      <c r="K31" s="121"/>
      <c r="L31" s="121"/>
      <c r="M31" s="121"/>
      <c r="N31" s="121"/>
      <c r="O31" s="121"/>
      <c r="P31" s="53"/>
      <c r="Q31" s="53"/>
    </row>
    <row r="32" customHeight="1" spans="1:17">
      <c r="A32" s="84" t="str">
        <f>申报表封面!C20</f>
        <v>填表日期：2022年9月6日</v>
      </c>
      <c r="B32" s="84"/>
      <c r="C32" s="84"/>
      <c r="D32" s="84"/>
      <c r="E32" s="84"/>
      <c r="F32" s="84"/>
      <c r="G32" s="84"/>
      <c r="H32" s="84"/>
      <c r="I32" s="84"/>
      <c r="J32" s="84"/>
      <c r="K32" s="122"/>
      <c r="L32" s="122"/>
      <c r="M32" s="122"/>
      <c r="N32" s="122"/>
      <c r="O32" s="122"/>
      <c r="P32" s="53"/>
      <c r="Q32" s="53"/>
    </row>
    <row r="33" customHeight="1" spans="1:15">
      <c r="A33" s="68" t="s">
        <v>499</v>
      </c>
      <c r="B33" s="22"/>
      <c r="C33" s="22"/>
      <c r="D33" s="22"/>
      <c r="E33" s="22"/>
      <c r="F33" s="22"/>
      <c r="G33" s="22"/>
      <c r="H33" s="22"/>
      <c r="I33" s="22"/>
      <c r="J33" s="22"/>
      <c r="K33" s="79"/>
      <c r="L33" s="79"/>
      <c r="M33" s="79"/>
      <c r="N33" s="79"/>
      <c r="O33" s="79"/>
    </row>
    <row r="34" customHeight="1" spans="1:15">
      <c r="A34" s="22"/>
      <c r="B34" s="69" t="s">
        <v>10246</v>
      </c>
      <c r="C34" s="22"/>
      <c r="D34" s="22"/>
      <c r="E34" s="22"/>
      <c r="F34" s="22"/>
      <c r="G34" s="22"/>
      <c r="H34" s="22"/>
      <c r="I34" s="22"/>
      <c r="J34" s="22"/>
      <c r="K34" s="79"/>
      <c r="L34" s="79"/>
      <c r="M34" s="79"/>
      <c r="N34" s="79"/>
      <c r="O34" s="79"/>
    </row>
    <row r="35" customHeight="1" spans="1:15">
      <c r="A35" s="22"/>
      <c r="B35" s="69" t="s">
        <v>10247</v>
      </c>
      <c r="C35" s="22"/>
      <c r="D35" s="22"/>
      <c r="E35" s="22"/>
      <c r="F35" s="22"/>
      <c r="G35" s="22"/>
      <c r="H35" s="22"/>
      <c r="I35" s="22"/>
      <c r="J35" s="22"/>
      <c r="K35" s="79"/>
      <c r="L35" s="79"/>
      <c r="M35" s="79"/>
      <c r="N35" s="79"/>
      <c r="O35" s="79"/>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5">
    <mergeCell ref="I5:J5"/>
    <mergeCell ref="K5:M5"/>
    <mergeCell ref="A28:C28"/>
    <mergeCell ref="A29:C29"/>
    <mergeCell ref="A30:C30"/>
    <mergeCell ref="A5:A6"/>
    <mergeCell ref="B5:B6"/>
    <mergeCell ref="C5:C6"/>
    <mergeCell ref="D5:D6"/>
    <mergeCell ref="E5:E6"/>
    <mergeCell ref="F5:F6"/>
    <mergeCell ref="G5:G6"/>
    <mergeCell ref="H5:H6"/>
    <mergeCell ref="N5:N6"/>
    <mergeCell ref="O5:O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7"/>
    <pageSetUpPr fitToPage="1"/>
  </sheetPr>
  <dimension ref="A1:Q53"/>
  <sheetViews>
    <sheetView topLeftCell="A16" workbookViewId="0">
      <pane xSplit="10" topLeftCell="K1" activePane="topRight" state="frozen"/>
      <selection/>
      <selection pane="topRight" activeCell="G17" sqref="G17"/>
    </sheetView>
  </sheetViews>
  <sheetFormatPr defaultColWidth="9" defaultRowHeight="15.75" customHeight="1"/>
  <cols>
    <col min="1" max="1" width="4.375" style="191" customWidth="1"/>
    <col min="2" max="2" width="10" style="195" hidden="1" customWidth="1"/>
    <col min="3" max="3" width="24.375" style="196" customWidth="1"/>
    <col min="4" max="4" width="14.25" style="196" customWidth="1"/>
    <col min="5" max="5" width="19.625" style="197" customWidth="1"/>
    <col min="6" max="6" width="19.625" style="195" hidden="1" customWidth="1"/>
    <col min="7" max="7" width="7" style="195" customWidth="1"/>
    <col min="8" max="8" width="6.125" style="191" customWidth="1"/>
    <col min="9" max="9" width="10.2166666666667" style="191" customWidth="1"/>
    <col min="10" max="10" width="10.1083333333333" style="191" customWidth="1"/>
    <col min="11" max="11" width="15.7" style="191" customWidth="1"/>
    <col min="12" max="12" width="15.9" style="191" customWidth="1"/>
    <col min="13" max="13" width="15.875" style="198" customWidth="1"/>
    <col min="14" max="14" width="7" style="191" customWidth="1"/>
    <col min="15" max="15" width="16" style="191" customWidth="1"/>
    <col min="16" max="16" width="7.625" style="191" customWidth="1"/>
    <col min="17" max="17" width="13.3" style="199" customWidth="1"/>
    <col min="18" max="16340" width="9" style="191"/>
    <col min="16363" max="16384" width="9" style="191"/>
  </cols>
  <sheetData>
    <row r="1" s="190" customFormat="1" ht="25.5" customHeight="1" spans="1:17">
      <c r="A1" s="200" t="s">
        <v>10248</v>
      </c>
      <c r="B1" s="200"/>
      <c r="C1" s="200"/>
      <c r="D1" s="200"/>
      <c r="E1" s="201"/>
      <c r="F1" s="200"/>
      <c r="G1" s="200"/>
      <c r="H1" s="200"/>
      <c r="I1" s="200"/>
      <c r="J1" s="200"/>
      <c r="K1" s="200"/>
      <c r="L1" s="200"/>
      <c r="M1" s="220"/>
      <c r="N1" s="200"/>
      <c r="O1" s="200"/>
      <c r="P1" s="200"/>
      <c r="Q1" s="220"/>
    </row>
    <row r="2" customHeight="1" spans="1:17">
      <c r="A2" s="202"/>
      <c r="B2" s="203"/>
      <c r="C2" s="203"/>
      <c r="D2" s="203"/>
      <c r="E2" s="204"/>
      <c r="F2" s="203"/>
      <c r="G2" s="203"/>
      <c r="H2" s="202"/>
      <c r="I2" s="221"/>
      <c r="J2" s="221"/>
      <c r="K2" s="221"/>
      <c r="L2" s="222"/>
      <c r="M2" s="300"/>
      <c r="N2" s="222"/>
      <c r="O2" s="223" t="s">
        <v>10249</v>
      </c>
      <c r="P2" s="224"/>
      <c r="Q2" s="241"/>
    </row>
    <row r="3" ht="24" customHeight="1" spans="1:17">
      <c r="A3" s="202" t="str">
        <f>申报表封面!A8</f>
        <v>评估基准日：2022年8月31日</v>
      </c>
      <c r="B3" s="202"/>
      <c r="C3" s="202"/>
      <c r="D3" s="202"/>
      <c r="E3" s="284"/>
      <c r="F3" s="202"/>
      <c r="G3" s="202"/>
      <c r="H3" s="202"/>
      <c r="I3" s="202"/>
      <c r="J3" s="202"/>
      <c r="K3" s="202"/>
      <c r="L3" s="202"/>
      <c r="M3" s="241"/>
      <c r="N3" s="202"/>
      <c r="O3" s="202"/>
      <c r="P3" s="202"/>
      <c r="Q3" s="241"/>
    </row>
    <row r="4" customHeight="1" spans="1:17">
      <c r="A4" s="205" t="str">
        <f>申报表封面!C14</f>
        <v>被评估单位：湖南森华木业有限公司</v>
      </c>
      <c r="H4" s="206"/>
      <c r="I4" s="206"/>
      <c r="J4" s="206"/>
      <c r="K4" s="206"/>
      <c r="O4" s="226"/>
      <c r="P4" s="227"/>
      <c r="Q4" s="242" t="s">
        <v>373</v>
      </c>
    </row>
    <row r="5" s="193" customFormat="1" customHeight="1" spans="1:17">
      <c r="A5" s="154" t="s">
        <v>413</v>
      </c>
      <c r="B5" s="207" t="s">
        <v>10250</v>
      </c>
      <c r="C5" s="208" t="s">
        <v>10251</v>
      </c>
      <c r="D5" s="208" t="s">
        <v>657</v>
      </c>
      <c r="E5" s="209" t="s">
        <v>10252</v>
      </c>
      <c r="F5" s="210" t="s">
        <v>10253</v>
      </c>
      <c r="G5" s="208" t="s">
        <v>658</v>
      </c>
      <c r="H5" s="211" t="s">
        <v>632</v>
      </c>
      <c r="I5" s="211" t="s">
        <v>10254</v>
      </c>
      <c r="J5" s="211" t="s">
        <v>10039</v>
      </c>
      <c r="K5" s="228" t="s">
        <v>375</v>
      </c>
      <c r="L5" s="229"/>
      <c r="M5" s="230" t="s">
        <v>575</v>
      </c>
      <c r="N5" s="231"/>
      <c r="O5" s="231"/>
      <c r="P5" s="232" t="s">
        <v>530</v>
      </c>
      <c r="Q5" s="243" t="s">
        <v>506</v>
      </c>
    </row>
    <row r="6" s="193" customFormat="1" customHeight="1" spans="1:17">
      <c r="A6" s="154"/>
      <c r="B6" s="213"/>
      <c r="C6" s="213"/>
      <c r="D6" s="213"/>
      <c r="E6" s="214"/>
      <c r="F6" s="215"/>
      <c r="G6" s="213"/>
      <c r="H6" s="212"/>
      <c r="I6" s="212"/>
      <c r="J6" s="212"/>
      <c r="K6" s="233" t="s">
        <v>10112</v>
      </c>
      <c r="L6" s="234" t="s">
        <v>10147</v>
      </c>
      <c r="M6" s="235" t="s">
        <v>10146</v>
      </c>
      <c r="N6" s="236" t="s">
        <v>10148</v>
      </c>
      <c r="O6" s="234" t="s">
        <v>10147</v>
      </c>
      <c r="P6" s="237"/>
      <c r="Q6" s="244"/>
    </row>
    <row r="7" s="194" customFormat="1" ht="21" customHeight="1" spans="1:17">
      <c r="A7" s="285">
        <v>1</v>
      </c>
      <c r="B7" s="286"/>
      <c r="C7" s="208" t="s">
        <v>10255</v>
      </c>
      <c r="D7" s="287" t="s">
        <v>10256</v>
      </c>
      <c r="E7" s="288" t="s">
        <v>10257</v>
      </c>
      <c r="F7" s="289"/>
      <c r="G7" s="290" t="s">
        <v>703</v>
      </c>
      <c r="H7" s="291">
        <v>1</v>
      </c>
      <c r="I7" s="208" t="s">
        <v>10258</v>
      </c>
      <c r="J7" s="208" t="s">
        <v>10258</v>
      </c>
      <c r="K7" s="301">
        <v>122885611.88</v>
      </c>
      <c r="L7" s="301">
        <v>46809280.99</v>
      </c>
      <c r="M7" s="248">
        <v>115451030</v>
      </c>
      <c r="N7" s="247">
        <v>6.2</v>
      </c>
      <c r="O7" s="248">
        <f>ROUND(M7*N7/100,0)</f>
        <v>7157964</v>
      </c>
      <c r="P7" s="302"/>
      <c r="Q7" s="249" t="s">
        <v>10259</v>
      </c>
    </row>
    <row r="8" s="194" customFormat="1" customHeight="1" spans="1:17">
      <c r="A8" s="285"/>
      <c r="B8" s="292"/>
      <c r="C8" s="293"/>
      <c r="D8" s="294"/>
      <c r="E8" s="295"/>
      <c r="F8" s="296"/>
      <c r="G8" s="290"/>
      <c r="H8" s="291"/>
      <c r="I8" s="208"/>
      <c r="J8" s="208"/>
      <c r="K8" s="303"/>
      <c r="L8" s="303"/>
      <c r="M8" s="248"/>
      <c r="N8" s="247"/>
      <c r="O8" s="248"/>
      <c r="P8" s="304"/>
      <c r="Q8" s="249"/>
    </row>
    <row r="9" s="194" customFormat="1" customHeight="1" spans="1:17">
      <c r="A9" s="285"/>
      <c r="B9" s="292"/>
      <c r="C9" s="293"/>
      <c r="D9" s="294"/>
      <c r="E9" s="295"/>
      <c r="F9" s="296"/>
      <c r="G9" s="290"/>
      <c r="H9" s="291"/>
      <c r="I9" s="208"/>
      <c r="J9" s="208"/>
      <c r="K9" s="303"/>
      <c r="L9" s="303"/>
      <c r="M9" s="248"/>
      <c r="N9" s="247"/>
      <c r="O9" s="248"/>
      <c r="P9" s="304"/>
      <c r="Q9" s="249"/>
    </row>
    <row r="10" s="194" customFormat="1" customHeight="1" spans="1:17">
      <c r="A10" s="285"/>
      <c r="B10" s="292"/>
      <c r="C10" s="293"/>
      <c r="D10" s="294"/>
      <c r="E10" s="295"/>
      <c r="F10" s="296"/>
      <c r="G10" s="290"/>
      <c r="H10" s="291"/>
      <c r="I10" s="208"/>
      <c r="J10" s="208"/>
      <c r="K10" s="303"/>
      <c r="L10" s="303"/>
      <c r="M10" s="248"/>
      <c r="N10" s="247"/>
      <c r="O10" s="248"/>
      <c r="P10" s="304"/>
      <c r="Q10" s="249"/>
    </row>
    <row r="11" s="194" customFormat="1" customHeight="1" spans="1:17">
      <c r="A11" s="285"/>
      <c r="B11" s="292"/>
      <c r="C11" s="293"/>
      <c r="D11" s="294"/>
      <c r="E11" s="295"/>
      <c r="F11" s="296"/>
      <c r="G11" s="290"/>
      <c r="H11" s="291"/>
      <c r="I11" s="208"/>
      <c r="J11" s="208"/>
      <c r="K11" s="303"/>
      <c r="L11" s="303"/>
      <c r="M11" s="248"/>
      <c r="N11" s="247"/>
      <c r="O11" s="248"/>
      <c r="P11" s="304"/>
      <c r="Q11" s="249"/>
    </row>
    <row r="12" s="194" customFormat="1" customHeight="1" spans="1:17">
      <c r="A12" s="285"/>
      <c r="B12" s="292"/>
      <c r="C12" s="293"/>
      <c r="D12" s="294"/>
      <c r="E12" s="295"/>
      <c r="F12" s="296"/>
      <c r="G12" s="290"/>
      <c r="H12" s="291"/>
      <c r="I12" s="208"/>
      <c r="J12" s="208"/>
      <c r="K12" s="303"/>
      <c r="L12" s="303"/>
      <c r="M12" s="248"/>
      <c r="N12" s="247"/>
      <c r="O12" s="248"/>
      <c r="P12" s="304"/>
      <c r="Q12" s="249"/>
    </row>
    <row r="13" s="194" customFormat="1" customHeight="1" spans="1:17">
      <c r="A13" s="285"/>
      <c r="B13" s="292"/>
      <c r="C13" s="293"/>
      <c r="D13" s="294"/>
      <c r="E13" s="295"/>
      <c r="F13" s="296"/>
      <c r="G13" s="290"/>
      <c r="H13" s="291"/>
      <c r="I13" s="208"/>
      <c r="J13" s="208"/>
      <c r="K13" s="303"/>
      <c r="L13" s="303"/>
      <c r="M13" s="248"/>
      <c r="N13" s="247"/>
      <c r="O13" s="248"/>
      <c r="P13" s="304"/>
      <c r="Q13" s="249"/>
    </row>
    <row r="14" s="194" customFormat="1" customHeight="1" spans="1:17">
      <c r="A14" s="285"/>
      <c r="B14" s="292"/>
      <c r="C14" s="293"/>
      <c r="D14" s="294"/>
      <c r="E14" s="295"/>
      <c r="F14" s="296"/>
      <c r="G14" s="290"/>
      <c r="H14" s="291"/>
      <c r="I14" s="208"/>
      <c r="J14" s="208"/>
      <c r="K14" s="303"/>
      <c r="L14" s="303"/>
      <c r="M14" s="248"/>
      <c r="N14" s="247"/>
      <c r="O14" s="248"/>
      <c r="P14" s="304"/>
      <c r="Q14" s="249"/>
    </row>
    <row r="15" s="194" customFormat="1" customHeight="1" spans="1:17">
      <c r="A15" s="285"/>
      <c r="B15" s="292"/>
      <c r="C15" s="293"/>
      <c r="D15" s="294"/>
      <c r="E15" s="295"/>
      <c r="F15" s="296"/>
      <c r="G15" s="290"/>
      <c r="H15" s="291"/>
      <c r="I15" s="208"/>
      <c r="J15" s="208"/>
      <c r="K15" s="303"/>
      <c r="L15" s="303"/>
      <c r="M15" s="248"/>
      <c r="N15" s="247"/>
      <c r="O15" s="248"/>
      <c r="P15" s="304"/>
      <c r="Q15" s="249"/>
    </row>
    <row r="16" s="194" customFormat="1" customHeight="1" spans="1:17">
      <c r="A16" s="285"/>
      <c r="B16" s="292"/>
      <c r="C16" s="293"/>
      <c r="D16" s="294"/>
      <c r="E16" s="295"/>
      <c r="F16" s="296"/>
      <c r="G16" s="290"/>
      <c r="H16" s="291"/>
      <c r="I16" s="208"/>
      <c r="J16" s="208"/>
      <c r="K16" s="303"/>
      <c r="L16" s="303"/>
      <c r="M16" s="248"/>
      <c r="N16" s="247"/>
      <c r="O16" s="248"/>
      <c r="P16" s="304"/>
      <c r="Q16" s="249"/>
    </row>
    <row r="17" s="194" customFormat="1" customHeight="1" spans="1:17">
      <c r="A17" s="285"/>
      <c r="B17" s="292"/>
      <c r="C17" s="293"/>
      <c r="D17" s="294"/>
      <c r="E17" s="295"/>
      <c r="F17" s="296"/>
      <c r="G17" s="290"/>
      <c r="H17" s="291"/>
      <c r="I17" s="208"/>
      <c r="J17" s="208"/>
      <c r="K17" s="303"/>
      <c r="L17" s="303"/>
      <c r="M17" s="248"/>
      <c r="N17" s="247"/>
      <c r="O17" s="248"/>
      <c r="P17" s="304"/>
      <c r="Q17" s="249"/>
    </row>
    <row r="18" s="194" customFormat="1" customHeight="1" spans="1:17">
      <c r="A18" s="285"/>
      <c r="B18" s="292"/>
      <c r="C18" s="294"/>
      <c r="D18" s="294"/>
      <c r="E18" s="295"/>
      <c r="F18" s="296"/>
      <c r="G18" s="290"/>
      <c r="H18" s="291"/>
      <c r="I18" s="268"/>
      <c r="J18" s="268"/>
      <c r="K18" s="303"/>
      <c r="L18" s="303"/>
      <c r="M18" s="301"/>
      <c r="N18" s="247"/>
      <c r="O18" s="248"/>
      <c r="P18" s="304"/>
      <c r="Q18" s="311"/>
    </row>
    <row r="19" s="191" customFormat="1" customHeight="1" spans="1:17">
      <c r="A19" s="285"/>
      <c r="B19" s="297"/>
      <c r="C19" s="298"/>
      <c r="D19" s="298"/>
      <c r="E19" s="295"/>
      <c r="F19" s="297"/>
      <c r="G19" s="290"/>
      <c r="H19" s="291"/>
      <c r="I19" s="268"/>
      <c r="J19" s="268"/>
      <c r="K19" s="305"/>
      <c r="L19" s="305"/>
      <c r="M19" s="301"/>
      <c r="N19" s="247"/>
      <c r="O19" s="248"/>
      <c r="P19" s="304"/>
      <c r="Q19" s="311"/>
    </row>
    <row r="20" s="191" customFormat="1" customHeight="1" spans="1:17">
      <c r="A20" s="207"/>
      <c r="B20" s="250"/>
      <c r="C20" s="251"/>
      <c r="D20" s="207"/>
      <c r="E20" s="209"/>
      <c r="F20" s="250"/>
      <c r="G20" s="207"/>
      <c r="H20" s="207"/>
      <c r="I20" s="306"/>
      <c r="J20" s="306"/>
      <c r="K20" s="239"/>
      <c r="L20" s="239"/>
      <c r="M20" s="307"/>
      <c r="N20" s="270"/>
      <c r="O20" s="239"/>
      <c r="P20" s="308"/>
      <c r="Q20" s="312"/>
    </row>
    <row r="21" customHeight="1" spans="1:17">
      <c r="A21" s="207" t="s">
        <v>10260</v>
      </c>
      <c r="B21" s="207"/>
      <c r="C21" s="207"/>
      <c r="D21" s="207"/>
      <c r="E21" s="252"/>
      <c r="F21" s="253"/>
      <c r="G21" s="253"/>
      <c r="H21" s="254"/>
      <c r="I21" s="239"/>
      <c r="J21" s="239"/>
      <c r="K21" s="239">
        <f>SUM(K7:K20)</f>
        <v>122885611.88</v>
      </c>
      <c r="L21" s="239">
        <f>SUM(L7:L20)</f>
        <v>46809280.99</v>
      </c>
      <c r="M21" s="309">
        <f>SUM(M7:M20)</f>
        <v>115451030</v>
      </c>
      <c r="N21" s="239"/>
      <c r="O21" s="239">
        <f>SUM(O7:O20)</f>
        <v>7157964</v>
      </c>
      <c r="P21" s="308">
        <f t="shared" ref="P21:P23" si="0">IF(L21=0,0,ROUND((O21-L21)/L21*100,2))</f>
        <v>-84.71</v>
      </c>
      <c r="Q21" s="312"/>
    </row>
    <row r="22" customHeight="1" spans="1:17">
      <c r="A22" s="255" t="s">
        <v>10261</v>
      </c>
      <c r="B22" s="255"/>
      <c r="C22" s="255"/>
      <c r="D22" s="299"/>
      <c r="E22" s="256"/>
      <c r="F22" s="239"/>
      <c r="G22" s="239"/>
      <c r="H22" s="239"/>
      <c r="I22" s="239"/>
      <c r="J22" s="239"/>
      <c r="K22" s="239"/>
      <c r="L22" s="257"/>
      <c r="M22" s="310"/>
      <c r="N22" s="257"/>
      <c r="O22" s="257"/>
      <c r="P22" s="239">
        <f t="shared" si="0"/>
        <v>0</v>
      </c>
      <c r="Q22" s="313"/>
    </row>
    <row r="23" customHeight="1" spans="1:17">
      <c r="A23" s="207" t="s">
        <v>10262</v>
      </c>
      <c r="B23" s="207"/>
      <c r="C23" s="207"/>
      <c r="D23" s="207"/>
      <c r="E23" s="252"/>
      <c r="F23" s="253"/>
      <c r="G23" s="253"/>
      <c r="H23" s="257"/>
      <c r="I23" s="239"/>
      <c r="J23" s="239"/>
      <c r="K23" s="239">
        <f t="shared" ref="K23:M23" si="1">K21-K22</f>
        <v>122885611.88</v>
      </c>
      <c r="L23" s="239">
        <f t="shared" si="1"/>
        <v>46809280.99</v>
      </c>
      <c r="M23" s="309">
        <f t="shared" si="1"/>
        <v>115451030</v>
      </c>
      <c r="N23" s="239"/>
      <c r="O23" s="239">
        <f>O21-O22</f>
        <v>7157964</v>
      </c>
      <c r="P23" s="239">
        <f t="shared" si="0"/>
        <v>-84.71</v>
      </c>
      <c r="Q23" s="281"/>
    </row>
    <row r="24" customHeight="1" spans="1:17">
      <c r="A24" s="258" t="str">
        <f>申报表封面!C18</f>
        <v>被评估单位填表人：郭艳</v>
      </c>
      <c r="B24" s="259"/>
      <c r="C24" s="260"/>
      <c r="D24" s="260"/>
      <c r="E24" s="262"/>
      <c r="F24" s="263"/>
      <c r="G24" s="263"/>
      <c r="H24" s="264"/>
      <c r="I24" s="264"/>
      <c r="J24" s="264"/>
      <c r="K24" s="273" t="str">
        <f>CONCATENATE(索引!$D$6,"：",索引!$D51,"    ",索引!$E51)</f>
        <v>评估人员：    </v>
      </c>
      <c r="L24" s="274"/>
      <c r="M24" s="275"/>
      <c r="N24" s="276"/>
      <c r="O24" s="276"/>
      <c r="P24" s="276"/>
      <c r="Q24" s="282"/>
    </row>
    <row r="25" customHeight="1" spans="1:17">
      <c r="A25" s="264" t="str">
        <f>申报表封面!C20</f>
        <v>填表日期：2022年9月6日</v>
      </c>
      <c r="B25" s="263"/>
      <c r="C25" s="265"/>
      <c r="D25" s="265"/>
      <c r="E25" s="262"/>
      <c r="F25" s="263"/>
      <c r="G25" s="263"/>
      <c r="H25" s="264"/>
      <c r="I25" s="264"/>
      <c r="J25" s="264"/>
      <c r="K25" s="264"/>
      <c r="L25" s="277"/>
      <c r="O25" s="278"/>
      <c r="Q25" s="283"/>
    </row>
    <row r="26" customHeight="1" spans="1:17">
      <c r="A26" s="266" t="s">
        <v>499</v>
      </c>
      <c r="H26" s="206"/>
      <c r="I26" s="206"/>
      <c r="J26" s="206"/>
      <c r="K26" s="206"/>
      <c r="O26" s="278"/>
      <c r="Q26" s="283"/>
    </row>
    <row r="27" customHeight="1" spans="1:17">
      <c r="A27" s="206"/>
      <c r="B27" s="267" t="s">
        <v>10263</v>
      </c>
      <c r="H27" s="206"/>
      <c r="I27" s="206"/>
      <c r="J27" s="206"/>
      <c r="K27" s="206"/>
      <c r="O27" s="278"/>
      <c r="Q27" s="283"/>
    </row>
    <row r="28" customHeight="1" spans="1:17">
      <c r="A28" s="206"/>
      <c r="B28" s="267" t="s">
        <v>10264</v>
      </c>
      <c r="H28" s="206"/>
      <c r="I28" s="206"/>
      <c r="J28" s="206"/>
      <c r="K28" s="206"/>
      <c r="O28" s="278"/>
      <c r="Q28" s="283"/>
    </row>
    <row r="29" customHeight="1" spans="1:17">
      <c r="A29" s="206"/>
      <c r="B29" s="267" t="s">
        <v>10265</v>
      </c>
      <c r="H29" s="206"/>
      <c r="I29" s="206"/>
      <c r="J29" s="206"/>
      <c r="K29" s="206"/>
      <c r="O29" s="278"/>
      <c r="Q29" s="283"/>
    </row>
    <row r="30" customHeight="1" spans="1:17">
      <c r="A30" s="206"/>
      <c r="B30" s="267" t="s">
        <v>10266</v>
      </c>
      <c r="H30" s="206"/>
      <c r="I30" s="206"/>
      <c r="J30" s="206"/>
      <c r="K30" s="206"/>
      <c r="O30" s="278"/>
      <c r="Q30" s="283"/>
    </row>
    <row r="31" customHeight="1" spans="1:17">
      <c r="A31" s="206"/>
      <c r="B31" s="267" t="s">
        <v>10267</v>
      </c>
      <c r="H31" s="206"/>
      <c r="I31" s="206"/>
      <c r="J31" s="206"/>
      <c r="K31" s="206">
        <f>K23+'4-6-4机器设备 (附属设备)'!K353</f>
        <v>378630562.46</v>
      </c>
      <c r="Q31" s="283"/>
    </row>
    <row r="32" customHeight="1" spans="1:17">
      <c r="A32" s="206"/>
      <c r="B32" s="267" t="s">
        <v>10268</v>
      </c>
      <c r="H32" s="206"/>
      <c r="I32" s="206"/>
      <c r="J32" s="206"/>
      <c r="K32" s="206"/>
      <c r="O32" s="278"/>
      <c r="Q32" s="283"/>
    </row>
    <row r="33" customHeight="1" spans="1:17">
      <c r="A33" s="206"/>
      <c r="B33" s="267" t="s">
        <v>10269</v>
      </c>
      <c r="H33" s="206"/>
      <c r="I33" s="206"/>
      <c r="J33" s="206"/>
      <c r="K33" s="206"/>
      <c r="Q33" s="283"/>
    </row>
    <row r="34" customHeight="1" spans="1:17">
      <c r="A34" s="206"/>
      <c r="H34" s="206"/>
      <c r="I34" s="206"/>
      <c r="J34" s="206"/>
      <c r="K34" s="206"/>
      <c r="Q34" s="283"/>
    </row>
    <row r="35" customHeight="1" spans="1:17">
      <c r="A35" s="206"/>
      <c r="H35" s="206"/>
      <c r="I35" s="206"/>
      <c r="J35" s="206"/>
      <c r="K35" s="206"/>
      <c r="Q35" s="283"/>
    </row>
    <row r="36" customHeight="1" spans="1:17">
      <c r="A36" s="206"/>
      <c r="H36" s="206"/>
      <c r="I36" s="206"/>
      <c r="J36" s="206"/>
      <c r="K36" s="206"/>
      <c r="Q36" s="283"/>
    </row>
    <row r="37" customHeight="1" spans="1:17">
      <c r="A37" s="206"/>
      <c r="H37" s="206"/>
      <c r="I37" s="206"/>
      <c r="J37" s="206"/>
      <c r="K37" s="206"/>
      <c r="Q37" s="283"/>
    </row>
    <row r="38" customHeight="1" spans="1:17">
      <c r="A38" s="206"/>
      <c r="H38" s="206"/>
      <c r="I38" s="206"/>
      <c r="J38" s="206"/>
      <c r="K38" s="206"/>
      <c r="Q38" s="283"/>
    </row>
    <row r="39" customHeight="1" spans="1:17">
      <c r="A39" s="206"/>
      <c r="H39" s="206"/>
      <c r="I39" s="206"/>
      <c r="J39" s="206"/>
      <c r="K39" s="206"/>
      <c r="Q39" s="283"/>
    </row>
    <row r="40" customHeight="1" spans="1:11">
      <c r="A40" s="206"/>
      <c r="H40" s="206"/>
      <c r="I40" s="206"/>
      <c r="J40" s="206"/>
      <c r="K40" s="206"/>
    </row>
    <row r="41" customHeight="1" spans="1:11">
      <c r="A41" s="206"/>
      <c r="H41" s="206"/>
      <c r="I41" s="206"/>
      <c r="J41" s="206"/>
      <c r="K41" s="206"/>
    </row>
    <row r="42" customHeight="1" spans="1:11">
      <c r="A42" s="206"/>
      <c r="H42" s="206"/>
      <c r="I42" s="206"/>
      <c r="J42" s="206"/>
      <c r="K42" s="206"/>
    </row>
    <row r="43" customHeight="1" spans="1:11">
      <c r="A43" s="206"/>
      <c r="H43" s="206"/>
      <c r="I43" s="206"/>
      <c r="J43" s="206"/>
      <c r="K43" s="206"/>
    </row>
    <row r="44" customHeight="1" spans="1:11">
      <c r="A44" s="206"/>
      <c r="H44" s="206"/>
      <c r="I44" s="206"/>
      <c r="J44" s="206"/>
      <c r="K44" s="206"/>
    </row>
    <row r="45" customHeight="1" spans="1:11">
      <c r="A45" s="206"/>
      <c r="H45" s="206"/>
      <c r="I45" s="206"/>
      <c r="J45" s="206"/>
      <c r="K45" s="206"/>
    </row>
    <row r="46" customHeight="1" spans="1:11">
      <c r="A46" s="206"/>
      <c r="H46" s="206"/>
      <c r="I46" s="206"/>
      <c r="J46" s="206"/>
      <c r="K46" s="206"/>
    </row>
    <row r="47" customHeight="1" spans="1:11">
      <c r="A47" s="206"/>
      <c r="H47" s="206"/>
      <c r="I47" s="206"/>
      <c r="J47" s="206"/>
      <c r="K47" s="206"/>
    </row>
    <row r="48" customHeight="1" spans="1:11">
      <c r="A48" s="206"/>
      <c r="H48" s="206"/>
      <c r="I48" s="206"/>
      <c r="J48" s="206"/>
      <c r="K48" s="206"/>
    </row>
    <row r="49" customHeight="1" spans="1:11">
      <c r="A49" s="206"/>
      <c r="H49" s="206"/>
      <c r="I49" s="206"/>
      <c r="J49" s="206"/>
      <c r="K49" s="206"/>
    </row>
    <row r="50" customHeight="1" spans="1:11">
      <c r="A50" s="206"/>
      <c r="H50" s="206"/>
      <c r="I50" s="206"/>
      <c r="J50" s="206"/>
      <c r="K50" s="206"/>
    </row>
    <row r="51" customHeight="1" spans="1:11">
      <c r="A51" s="206"/>
      <c r="H51" s="206"/>
      <c r="I51" s="206"/>
      <c r="J51" s="206"/>
      <c r="K51" s="206"/>
    </row>
    <row r="52" customHeight="1" spans="1:11">
      <c r="A52" s="206"/>
      <c r="H52" s="206"/>
      <c r="I52" s="206"/>
      <c r="J52" s="206"/>
      <c r="K52" s="206"/>
    </row>
    <row r="53" customHeight="1" spans="1:11">
      <c r="A53" s="206"/>
      <c r="H53" s="206"/>
      <c r="I53" s="206"/>
      <c r="J53" s="206"/>
      <c r="K53" s="206"/>
    </row>
  </sheetData>
  <mergeCells count="20">
    <mergeCell ref="A1:Q1"/>
    <mergeCell ref="O2:Q2"/>
    <mergeCell ref="A3:Q3"/>
    <mergeCell ref="K5:L5"/>
    <mergeCell ref="M5:O5"/>
    <mergeCell ref="A21:C21"/>
    <mergeCell ref="A22:C22"/>
    <mergeCell ref="A23:C23"/>
    <mergeCell ref="A5:A6"/>
    <mergeCell ref="B5:B6"/>
    <mergeCell ref="C5:C6"/>
    <mergeCell ref="D5:D6"/>
    <mergeCell ref="E5:E6"/>
    <mergeCell ref="F5:F6"/>
    <mergeCell ref="G5:G6"/>
    <mergeCell ref="H5:H6"/>
    <mergeCell ref="I5:I6"/>
    <mergeCell ref="J5:J6"/>
    <mergeCell ref="P5:P6"/>
    <mergeCell ref="Q5:Q6"/>
  </mergeCells>
  <printOptions horizontalCentered="1"/>
  <pageMargins left="0.279166666666667" right="0.227777777777778" top="0.904861111111111" bottom="0.239583333333333" header="0.472222222222222" footer="0.161111111111111"/>
  <pageSetup paperSize="9" scale="71" fitToHeight="0" orientation="landscape" blackAndWhite="1" useFirstPageNumber="1" horizontalDpi="600"/>
  <headerFooter scaleWithDoc="0">
    <oddHeader>&amp;R&amp;"宋体,常规"&amp;10第&amp;"Arial Narrow,常规"&amp;P&amp;"宋体,常规"页，共&amp;"Arial Narrow,常规"&amp;N&amp;"宋体,常规"页</oddHeader>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XP385"/>
  <sheetViews>
    <sheetView tabSelected="1" zoomScale="90" zoomScaleNormal="90" workbookViewId="0">
      <selection activeCell="O104" sqref="O104"/>
    </sheetView>
  </sheetViews>
  <sheetFormatPr defaultColWidth="9" defaultRowHeight="15.75" customHeight="1"/>
  <cols>
    <col min="1" max="1" width="4.375" style="191" customWidth="1"/>
    <col min="2" max="2" width="10" style="195" hidden="1" customWidth="1"/>
    <col min="3" max="3" width="28.5" style="196" customWidth="1"/>
    <col min="4" max="4" width="20.4416666666667" style="197" customWidth="1"/>
    <col min="5" max="5" width="20.6" style="197" customWidth="1"/>
    <col min="6" max="6" width="19.625" style="195" hidden="1" customWidth="1"/>
    <col min="7" max="7" width="7" style="195" customWidth="1"/>
    <col min="8" max="8" width="6.125" style="191" customWidth="1"/>
    <col min="9" max="9" width="10.2166666666667" style="191" customWidth="1"/>
    <col min="10" max="10" width="10.1083333333333" style="191" customWidth="1"/>
    <col min="11" max="12" width="16.75" style="191" customWidth="1"/>
    <col min="13" max="13" width="15.875" style="198" customWidth="1"/>
    <col min="14" max="14" width="7" style="191" customWidth="1"/>
    <col min="15" max="15" width="16" style="191" customWidth="1"/>
    <col min="16" max="16" width="7.625" style="191" customWidth="1"/>
    <col min="17" max="17" width="14.3" style="199" customWidth="1"/>
    <col min="18" max="6026" width="9" style="191"/>
    <col min="6049" max="16384" width="9" style="191"/>
  </cols>
  <sheetData>
    <row r="1" s="190" customFormat="1" ht="25.5" customHeight="1" spans="1:17">
      <c r="A1" s="200" t="s">
        <v>10270</v>
      </c>
      <c r="B1" s="200"/>
      <c r="C1" s="200"/>
      <c r="D1" s="201"/>
      <c r="E1" s="201"/>
      <c r="F1" s="200"/>
      <c r="G1" s="200"/>
      <c r="H1" s="200"/>
      <c r="I1" s="200"/>
      <c r="J1" s="200"/>
      <c r="K1" s="200"/>
      <c r="L1" s="200"/>
      <c r="M1" s="220"/>
      <c r="N1" s="200"/>
      <c r="O1" s="200"/>
      <c r="P1" s="200"/>
      <c r="Q1" s="220"/>
    </row>
    <row r="2" s="191" customFormat="1" customHeight="1" spans="1:6048">
      <c r="A2" s="202"/>
      <c r="B2" s="203"/>
      <c r="C2" s="203"/>
      <c r="D2" s="204"/>
      <c r="E2" s="204"/>
      <c r="F2" s="203"/>
      <c r="G2" s="203"/>
      <c r="H2" s="202"/>
      <c r="I2" s="221"/>
      <c r="J2" s="221"/>
      <c r="K2" s="221"/>
      <c r="L2" s="222"/>
      <c r="M2" s="222"/>
      <c r="N2" s="222"/>
      <c r="O2" s="223" t="s">
        <v>10249</v>
      </c>
      <c r="P2" s="224"/>
      <c r="Q2" s="241"/>
      <c r="HWU2"/>
      <c r="HWV2"/>
      <c r="HWW2"/>
      <c r="HWX2"/>
      <c r="HWY2"/>
      <c r="HWZ2"/>
      <c r="HXA2"/>
      <c r="HXB2"/>
      <c r="HXC2"/>
      <c r="HXD2"/>
      <c r="HXE2"/>
      <c r="HXF2"/>
      <c r="HXG2"/>
      <c r="HXH2"/>
      <c r="HXI2"/>
      <c r="HXJ2"/>
      <c r="HXK2"/>
      <c r="HXL2"/>
      <c r="HXM2"/>
      <c r="HXN2"/>
      <c r="HXO2"/>
      <c r="HXP2"/>
    </row>
    <row r="3" s="192" customFormat="1" ht="24" customHeight="1" spans="1:6048">
      <c r="A3" s="203" t="str">
        <f>申报表封面!A8</f>
        <v>评估基准日：2022年8月31日</v>
      </c>
      <c r="B3" s="203"/>
      <c r="C3" s="203"/>
      <c r="D3" s="204"/>
      <c r="E3" s="204"/>
      <c r="F3" s="203"/>
      <c r="G3" s="203"/>
      <c r="H3" s="203"/>
      <c r="I3" s="203"/>
      <c r="J3" s="203"/>
      <c r="K3" s="203"/>
      <c r="L3" s="203"/>
      <c r="M3" s="225"/>
      <c r="N3" s="203"/>
      <c r="O3" s="203"/>
      <c r="P3" s="203"/>
      <c r="Q3" s="225"/>
      <c r="HWU3" s="246"/>
      <c r="HWV3" s="246"/>
      <c r="HWW3" s="246"/>
      <c r="HWX3" s="246"/>
      <c r="HWY3" s="246"/>
      <c r="HWZ3" s="246"/>
      <c r="HXA3" s="246"/>
      <c r="HXB3" s="246"/>
      <c r="HXC3" s="246"/>
      <c r="HXD3" s="246"/>
      <c r="HXE3" s="246"/>
      <c r="HXF3" s="246"/>
      <c r="HXG3" s="246"/>
      <c r="HXH3" s="246"/>
      <c r="HXI3" s="246"/>
      <c r="HXJ3" s="246"/>
      <c r="HXK3" s="246"/>
      <c r="HXL3" s="246"/>
      <c r="HXM3" s="246"/>
      <c r="HXN3" s="246"/>
      <c r="HXO3" s="246"/>
      <c r="HXP3" s="246"/>
    </row>
    <row r="4" s="191" customFormat="1" customHeight="1" spans="1:6048">
      <c r="A4" s="205" t="str">
        <f>申报表封面!C14</f>
        <v>被评估单位：湖南森华木业有限公司</v>
      </c>
      <c r="B4" s="195"/>
      <c r="C4" s="196"/>
      <c r="D4" s="197"/>
      <c r="E4" s="197"/>
      <c r="F4" s="195"/>
      <c r="G4" s="195"/>
      <c r="H4" s="206"/>
      <c r="I4" s="206"/>
      <c r="J4" s="206"/>
      <c r="K4" s="206"/>
      <c r="M4" s="222"/>
      <c r="O4" s="226"/>
      <c r="P4" s="227"/>
      <c r="Q4" s="242" t="s">
        <v>373</v>
      </c>
      <c r="HWU4"/>
      <c r="HWV4"/>
      <c r="HWW4"/>
      <c r="HWX4"/>
      <c r="HWY4"/>
      <c r="HWZ4"/>
      <c r="HXA4"/>
      <c r="HXB4"/>
      <c r="HXC4"/>
      <c r="HXD4"/>
      <c r="HXE4"/>
      <c r="HXF4"/>
      <c r="HXG4"/>
      <c r="HXH4"/>
      <c r="HXI4"/>
      <c r="HXJ4"/>
      <c r="HXK4"/>
      <c r="HXL4"/>
      <c r="HXM4"/>
      <c r="HXN4"/>
      <c r="HXO4"/>
      <c r="HXP4"/>
    </row>
    <row r="5" s="193" customFormat="1" customHeight="1" spans="1:17">
      <c r="A5" s="154" t="s">
        <v>413</v>
      </c>
      <c r="B5" s="207" t="s">
        <v>10250</v>
      </c>
      <c r="C5" s="208" t="s">
        <v>10251</v>
      </c>
      <c r="D5" s="209" t="s">
        <v>657</v>
      </c>
      <c r="E5" s="209" t="s">
        <v>10252</v>
      </c>
      <c r="F5" s="210" t="s">
        <v>10253</v>
      </c>
      <c r="G5" s="208" t="s">
        <v>658</v>
      </c>
      <c r="H5" s="211" t="s">
        <v>632</v>
      </c>
      <c r="I5" s="211" t="s">
        <v>10254</v>
      </c>
      <c r="J5" s="211" t="s">
        <v>10039</v>
      </c>
      <c r="K5" s="228" t="s">
        <v>375</v>
      </c>
      <c r="L5" s="229"/>
      <c r="M5" s="230" t="s">
        <v>575</v>
      </c>
      <c r="N5" s="231"/>
      <c r="O5" s="231"/>
      <c r="P5" s="232" t="s">
        <v>530</v>
      </c>
      <c r="Q5" s="243" t="s">
        <v>506</v>
      </c>
    </row>
    <row r="6" s="193" customFormat="1" customHeight="1" spans="1:17">
      <c r="A6" s="212"/>
      <c r="B6" s="213"/>
      <c r="C6" s="213"/>
      <c r="D6" s="214"/>
      <c r="E6" s="214"/>
      <c r="F6" s="215"/>
      <c r="G6" s="213"/>
      <c r="H6" s="212"/>
      <c r="I6" s="212"/>
      <c r="J6" s="212"/>
      <c r="K6" s="233" t="s">
        <v>10112</v>
      </c>
      <c r="L6" s="234" t="s">
        <v>10147</v>
      </c>
      <c r="M6" s="235" t="s">
        <v>10146</v>
      </c>
      <c r="N6" s="236" t="s">
        <v>10148</v>
      </c>
      <c r="O6" s="234" t="s">
        <v>10147</v>
      </c>
      <c r="P6" s="237"/>
      <c r="Q6" s="244"/>
    </row>
    <row r="7" s="194" customFormat="1" customHeight="1" spans="1:17">
      <c r="A7" s="207">
        <v>1</v>
      </c>
      <c r="B7" s="216"/>
      <c r="C7" s="208" t="s">
        <v>9873</v>
      </c>
      <c r="D7" s="217" t="s">
        <v>10271</v>
      </c>
      <c r="E7" s="209" t="s">
        <v>10257</v>
      </c>
      <c r="F7" s="218"/>
      <c r="G7" s="207" t="s">
        <v>698</v>
      </c>
      <c r="H7" s="219">
        <v>1</v>
      </c>
      <c r="I7" s="208" t="s">
        <v>10272</v>
      </c>
      <c r="J7" s="208" t="s">
        <v>10272</v>
      </c>
      <c r="K7" s="238">
        <v>9401.7</v>
      </c>
      <c r="L7" s="238">
        <v>3929.93</v>
      </c>
      <c r="M7" s="239">
        <v>8910</v>
      </c>
      <c r="N7" s="240">
        <v>10</v>
      </c>
      <c r="O7" s="239">
        <f>ROUND(M7*N7/100,0)</f>
        <v>891</v>
      </c>
      <c r="P7" s="239"/>
      <c r="Q7" s="245"/>
    </row>
    <row r="8" s="194" customFormat="1" customHeight="1" spans="1:17">
      <c r="A8" s="207">
        <v>2</v>
      </c>
      <c r="B8" s="216"/>
      <c r="C8" s="208" t="s">
        <v>4408</v>
      </c>
      <c r="D8" s="217" t="s">
        <v>10273</v>
      </c>
      <c r="E8" s="209" t="s">
        <v>10257</v>
      </c>
      <c r="F8" s="218"/>
      <c r="G8" s="207" t="s">
        <v>703</v>
      </c>
      <c r="H8" s="219">
        <v>1</v>
      </c>
      <c r="I8" s="208" t="s">
        <v>10272</v>
      </c>
      <c r="J8" s="208" t="s">
        <v>10272</v>
      </c>
      <c r="K8" s="238">
        <v>6517.95</v>
      </c>
      <c r="L8" s="238">
        <v>2724.54</v>
      </c>
      <c r="M8" s="239">
        <v>6180</v>
      </c>
      <c r="N8" s="240">
        <v>10</v>
      </c>
      <c r="O8" s="239">
        <f t="shared" ref="O8:O22" si="0">ROUND(M8*N8/100,0)</f>
        <v>618</v>
      </c>
      <c r="P8" s="239"/>
      <c r="Q8" s="245"/>
    </row>
    <row r="9" s="194" customFormat="1" customHeight="1" spans="1:17">
      <c r="A9" s="207">
        <v>3</v>
      </c>
      <c r="B9" s="216"/>
      <c r="C9" s="208" t="s">
        <v>10274</v>
      </c>
      <c r="D9" s="217" t="s">
        <v>10275</v>
      </c>
      <c r="E9" s="209" t="s">
        <v>10276</v>
      </c>
      <c r="F9" s="218"/>
      <c r="G9" s="207" t="s">
        <v>698</v>
      </c>
      <c r="H9" s="219">
        <v>1</v>
      </c>
      <c r="I9" s="208" t="s">
        <v>10277</v>
      </c>
      <c r="J9" s="208" t="s">
        <v>10277</v>
      </c>
      <c r="K9" s="238">
        <v>13931.62</v>
      </c>
      <c r="L9" s="238">
        <v>3796.32</v>
      </c>
      <c r="M9" s="239">
        <v>13800</v>
      </c>
      <c r="N9" s="240">
        <v>16</v>
      </c>
      <c r="O9" s="239">
        <f t="shared" si="0"/>
        <v>2208</v>
      </c>
      <c r="P9" s="239"/>
      <c r="Q9" s="245"/>
    </row>
    <row r="10" s="194" customFormat="1" customHeight="1" spans="1:17">
      <c r="A10" s="207">
        <v>4</v>
      </c>
      <c r="B10" s="216"/>
      <c r="C10" s="208" t="s">
        <v>10278</v>
      </c>
      <c r="D10" s="217" t="s">
        <v>10279</v>
      </c>
      <c r="E10" s="209" t="s">
        <v>10280</v>
      </c>
      <c r="F10" s="218"/>
      <c r="G10" s="207" t="s">
        <v>698</v>
      </c>
      <c r="H10" s="219">
        <v>1</v>
      </c>
      <c r="I10" s="208" t="s">
        <v>10281</v>
      </c>
      <c r="J10" s="208" t="s">
        <v>10281</v>
      </c>
      <c r="K10" s="238">
        <v>2368.38</v>
      </c>
      <c r="L10" s="238">
        <v>977.36</v>
      </c>
      <c r="M10" s="239">
        <v>2250</v>
      </c>
      <c r="N10" s="240">
        <v>10</v>
      </c>
      <c r="O10" s="239">
        <f t="shared" si="0"/>
        <v>225</v>
      </c>
      <c r="P10" s="239"/>
      <c r="Q10" s="245"/>
    </row>
    <row r="11" s="194" customFormat="1" customHeight="1" spans="1:17">
      <c r="A11" s="207">
        <v>5</v>
      </c>
      <c r="B11" s="216"/>
      <c r="C11" s="208" t="s">
        <v>10282</v>
      </c>
      <c r="D11" s="217" t="s">
        <v>10283</v>
      </c>
      <c r="E11" s="209" t="s">
        <v>10284</v>
      </c>
      <c r="F11" s="218"/>
      <c r="G11" s="207" t="s">
        <v>703</v>
      </c>
      <c r="H11" s="219">
        <v>1</v>
      </c>
      <c r="I11" s="208" t="s">
        <v>10258</v>
      </c>
      <c r="J11" s="208" t="s">
        <v>10258</v>
      </c>
      <c r="K11" s="238">
        <v>299692.32</v>
      </c>
      <c r="L11" s="238">
        <v>112351.19</v>
      </c>
      <c r="M11" s="239">
        <v>281560</v>
      </c>
      <c r="N11" s="240">
        <v>10</v>
      </c>
      <c r="O11" s="239">
        <f t="shared" si="0"/>
        <v>28156</v>
      </c>
      <c r="P11" s="239"/>
      <c r="Q11" s="245"/>
    </row>
    <row r="12" s="194" customFormat="1" customHeight="1" spans="1:17">
      <c r="A12" s="207">
        <v>6</v>
      </c>
      <c r="B12" s="216"/>
      <c r="C12" s="208" t="s">
        <v>10285</v>
      </c>
      <c r="D12" s="217" t="s">
        <v>10286</v>
      </c>
      <c r="E12" s="209" t="s">
        <v>10284</v>
      </c>
      <c r="F12" s="218"/>
      <c r="G12" s="207" t="s">
        <v>703</v>
      </c>
      <c r="H12" s="219">
        <v>1</v>
      </c>
      <c r="I12" s="208" t="s">
        <v>10258</v>
      </c>
      <c r="J12" s="208" t="s">
        <v>10258</v>
      </c>
      <c r="K12" s="238">
        <v>1691910.45</v>
      </c>
      <c r="L12" s="238">
        <v>634278.27</v>
      </c>
      <c r="M12" s="239">
        <v>1589550</v>
      </c>
      <c r="N12" s="240">
        <v>10</v>
      </c>
      <c r="O12" s="239">
        <f t="shared" si="0"/>
        <v>158955</v>
      </c>
      <c r="P12" s="239"/>
      <c r="Q12" s="245"/>
    </row>
    <row r="13" s="194" customFormat="1" customHeight="1" spans="1:17">
      <c r="A13" s="207">
        <v>7</v>
      </c>
      <c r="B13" s="216"/>
      <c r="C13" s="208" t="s">
        <v>10287</v>
      </c>
      <c r="D13" s="217" t="s">
        <v>10286</v>
      </c>
      <c r="E13" s="209" t="s">
        <v>10288</v>
      </c>
      <c r="F13" s="218"/>
      <c r="G13" s="207" t="s">
        <v>703</v>
      </c>
      <c r="H13" s="219">
        <v>1</v>
      </c>
      <c r="I13" s="208" t="s">
        <v>10258</v>
      </c>
      <c r="J13" s="208" t="s">
        <v>10258</v>
      </c>
      <c r="K13" s="238">
        <v>2184743.53</v>
      </c>
      <c r="L13" s="238">
        <v>819036.09</v>
      </c>
      <c r="M13" s="239">
        <v>2052570</v>
      </c>
      <c r="N13" s="240">
        <v>10</v>
      </c>
      <c r="O13" s="239">
        <f t="shared" si="0"/>
        <v>205257</v>
      </c>
      <c r="P13" s="239"/>
      <c r="Q13" s="245"/>
    </row>
    <row r="14" s="194" customFormat="1" customHeight="1" spans="1:17">
      <c r="A14" s="207">
        <v>8</v>
      </c>
      <c r="B14" s="216"/>
      <c r="C14" s="208" t="s">
        <v>10289</v>
      </c>
      <c r="D14" s="217" t="s">
        <v>10286</v>
      </c>
      <c r="E14" s="209" t="s">
        <v>10284</v>
      </c>
      <c r="F14" s="218"/>
      <c r="G14" s="207" t="s">
        <v>703</v>
      </c>
      <c r="H14" s="219">
        <v>1</v>
      </c>
      <c r="I14" s="208" t="s">
        <v>10258</v>
      </c>
      <c r="J14" s="208" t="s">
        <v>10258</v>
      </c>
      <c r="K14" s="238">
        <v>8445751.29</v>
      </c>
      <c r="L14" s="238">
        <v>3188221.56</v>
      </c>
      <c r="M14" s="239">
        <v>7934780</v>
      </c>
      <c r="N14" s="240">
        <v>12</v>
      </c>
      <c r="O14" s="239">
        <f t="shared" si="0"/>
        <v>952174</v>
      </c>
      <c r="P14" s="239"/>
      <c r="Q14" s="245"/>
    </row>
    <row r="15" s="194" customFormat="1" customHeight="1" spans="1:17">
      <c r="A15" s="207">
        <v>9</v>
      </c>
      <c r="B15" s="216"/>
      <c r="C15" s="208" t="s">
        <v>10290</v>
      </c>
      <c r="D15" s="217" t="s">
        <v>10286</v>
      </c>
      <c r="E15" s="209" t="s">
        <v>10288</v>
      </c>
      <c r="F15" s="218"/>
      <c r="G15" s="207" t="s">
        <v>703</v>
      </c>
      <c r="H15" s="219">
        <v>1</v>
      </c>
      <c r="I15" s="208" t="s">
        <v>10258</v>
      </c>
      <c r="J15" s="208" t="s">
        <v>10258</v>
      </c>
      <c r="K15" s="238">
        <v>2799760.6</v>
      </c>
      <c r="L15" s="238">
        <v>1049599.03</v>
      </c>
      <c r="M15" s="239">
        <v>2630380</v>
      </c>
      <c r="N15" s="240">
        <v>10</v>
      </c>
      <c r="O15" s="239">
        <f t="shared" si="0"/>
        <v>263038</v>
      </c>
      <c r="P15" s="239"/>
      <c r="Q15" s="245"/>
    </row>
    <row r="16" s="194" customFormat="1" customHeight="1" spans="1:17">
      <c r="A16" s="207">
        <v>10</v>
      </c>
      <c r="B16" s="216"/>
      <c r="C16" s="208" t="s">
        <v>10291</v>
      </c>
      <c r="D16" s="217"/>
      <c r="E16" s="209" t="s">
        <v>10292</v>
      </c>
      <c r="F16" s="218"/>
      <c r="G16" s="207" t="s">
        <v>698</v>
      </c>
      <c r="H16" s="219">
        <v>1</v>
      </c>
      <c r="I16" s="208" t="s">
        <v>10258</v>
      </c>
      <c r="J16" s="208" t="s">
        <v>10258</v>
      </c>
      <c r="K16" s="238">
        <v>4444.44</v>
      </c>
      <c r="L16" s="238">
        <v>1666.23</v>
      </c>
      <c r="M16" s="239">
        <v>4180</v>
      </c>
      <c r="N16" s="240">
        <v>10</v>
      </c>
      <c r="O16" s="239">
        <f t="shared" si="0"/>
        <v>418</v>
      </c>
      <c r="P16" s="239"/>
      <c r="Q16" s="245"/>
    </row>
    <row r="17" s="194" customFormat="1" customHeight="1" spans="1:17">
      <c r="A17" s="207">
        <v>11</v>
      </c>
      <c r="B17" s="216"/>
      <c r="C17" s="208" t="s">
        <v>10293</v>
      </c>
      <c r="D17" s="209" t="s">
        <v>10286</v>
      </c>
      <c r="E17" s="209" t="s">
        <v>10284</v>
      </c>
      <c r="F17" s="218"/>
      <c r="G17" s="207" t="s">
        <v>703</v>
      </c>
      <c r="H17" s="219">
        <v>1</v>
      </c>
      <c r="I17" s="208" t="s">
        <v>10258</v>
      </c>
      <c r="J17" s="208" t="s">
        <v>10258</v>
      </c>
      <c r="K17" s="238">
        <v>1399880.3</v>
      </c>
      <c r="L17" s="238">
        <v>524799.51</v>
      </c>
      <c r="M17" s="239">
        <v>1315190</v>
      </c>
      <c r="N17" s="240">
        <v>10</v>
      </c>
      <c r="O17" s="239">
        <f t="shared" si="0"/>
        <v>131519</v>
      </c>
      <c r="P17" s="239"/>
      <c r="Q17" s="245"/>
    </row>
    <row r="18" s="194" customFormat="1" customHeight="1" spans="1:17">
      <c r="A18" s="207">
        <v>12</v>
      </c>
      <c r="B18" s="216"/>
      <c r="C18" s="208" t="s">
        <v>10294</v>
      </c>
      <c r="D18" s="217" t="s">
        <v>10295</v>
      </c>
      <c r="E18" s="209" t="s">
        <v>10296</v>
      </c>
      <c r="F18" s="218"/>
      <c r="G18" s="207" t="s">
        <v>698</v>
      </c>
      <c r="H18" s="219">
        <v>1</v>
      </c>
      <c r="I18" s="208" t="s">
        <v>10297</v>
      </c>
      <c r="J18" s="208" t="s">
        <v>10297</v>
      </c>
      <c r="K18" s="238">
        <v>58974.36</v>
      </c>
      <c r="L18" s="238">
        <v>22426.55</v>
      </c>
      <c r="M18" s="239">
        <v>55910</v>
      </c>
      <c r="N18" s="240">
        <v>15</v>
      </c>
      <c r="O18" s="239">
        <f t="shared" si="0"/>
        <v>8387</v>
      </c>
      <c r="P18" s="239"/>
      <c r="Q18" s="245"/>
    </row>
    <row r="19" s="194" customFormat="1" customHeight="1" spans="1:17">
      <c r="A19" s="207">
        <v>13</v>
      </c>
      <c r="B19" s="216"/>
      <c r="C19" s="208" t="s">
        <v>10285</v>
      </c>
      <c r="D19" s="217" t="s">
        <v>10286</v>
      </c>
      <c r="E19" s="209" t="s">
        <v>10284</v>
      </c>
      <c r="F19" s="218"/>
      <c r="G19" s="207" t="s">
        <v>703</v>
      </c>
      <c r="H19" s="219">
        <v>1</v>
      </c>
      <c r="I19" s="208" t="s">
        <v>10298</v>
      </c>
      <c r="J19" s="208" t="s">
        <v>10298</v>
      </c>
      <c r="K19" s="238">
        <v>95000</v>
      </c>
      <c r="L19" s="238">
        <v>41757.82</v>
      </c>
      <c r="M19" s="239">
        <v>90060</v>
      </c>
      <c r="N19" s="240">
        <v>12</v>
      </c>
      <c r="O19" s="239">
        <f t="shared" si="0"/>
        <v>10807</v>
      </c>
      <c r="P19" s="239"/>
      <c r="Q19" s="245"/>
    </row>
    <row r="20" s="194" customFormat="1" customHeight="1" spans="1:17">
      <c r="A20" s="207">
        <v>14</v>
      </c>
      <c r="B20" s="216"/>
      <c r="C20" s="208" t="s">
        <v>10299</v>
      </c>
      <c r="D20" s="217" t="s">
        <v>10300</v>
      </c>
      <c r="E20" s="209" t="s">
        <v>10301</v>
      </c>
      <c r="F20" s="218"/>
      <c r="G20" s="207" t="s">
        <v>698</v>
      </c>
      <c r="H20" s="219">
        <v>1</v>
      </c>
      <c r="I20" s="208" t="s">
        <v>10302</v>
      </c>
      <c r="J20" s="208" t="s">
        <v>10302</v>
      </c>
      <c r="K20" s="238">
        <v>11538.46</v>
      </c>
      <c r="L20" s="238">
        <v>5258.28</v>
      </c>
      <c r="M20" s="239">
        <v>11080</v>
      </c>
      <c r="N20" s="240">
        <v>16</v>
      </c>
      <c r="O20" s="239">
        <f t="shared" si="0"/>
        <v>1773</v>
      </c>
      <c r="P20" s="239"/>
      <c r="Q20" s="245"/>
    </row>
    <row r="21" s="194" customFormat="1" customHeight="1" spans="1:17">
      <c r="A21" s="207">
        <v>15</v>
      </c>
      <c r="B21" s="216"/>
      <c r="C21" s="208" t="s">
        <v>10303</v>
      </c>
      <c r="D21" s="209" t="s">
        <v>10304</v>
      </c>
      <c r="E21" s="209" t="s">
        <v>10305</v>
      </c>
      <c r="F21" s="218"/>
      <c r="G21" s="207" t="s">
        <v>698</v>
      </c>
      <c r="H21" s="219">
        <v>1</v>
      </c>
      <c r="I21" s="208" t="s">
        <v>10306</v>
      </c>
      <c r="J21" s="208" t="s">
        <v>10306</v>
      </c>
      <c r="K21" s="238">
        <v>56410.26</v>
      </c>
      <c r="L21" s="238">
        <v>20843.46</v>
      </c>
      <c r="M21" s="239">
        <v>53000</v>
      </c>
      <c r="N21" s="240">
        <v>10</v>
      </c>
      <c r="O21" s="239">
        <f t="shared" si="0"/>
        <v>5300</v>
      </c>
      <c r="P21" s="239"/>
      <c r="Q21" s="245"/>
    </row>
    <row r="22" s="194" customFormat="1" customHeight="1" spans="1:17">
      <c r="A22" s="207">
        <v>16</v>
      </c>
      <c r="B22" s="216"/>
      <c r="C22" s="208" t="s">
        <v>10307</v>
      </c>
      <c r="D22" s="217" t="s">
        <v>10308</v>
      </c>
      <c r="E22" s="209" t="s">
        <v>10309</v>
      </c>
      <c r="F22" s="218"/>
      <c r="G22" s="207" t="s">
        <v>703</v>
      </c>
      <c r="H22" s="219">
        <v>1</v>
      </c>
      <c r="I22" s="208" t="s">
        <v>10258</v>
      </c>
      <c r="J22" s="208" t="s">
        <v>10258</v>
      </c>
      <c r="K22" s="238">
        <v>15590529.15</v>
      </c>
      <c r="L22" s="238">
        <v>5844716.09</v>
      </c>
      <c r="M22" s="239">
        <v>14647300</v>
      </c>
      <c r="N22" s="240">
        <v>10</v>
      </c>
      <c r="O22" s="239">
        <f t="shared" si="0"/>
        <v>1464730</v>
      </c>
      <c r="P22" s="239"/>
      <c r="Q22" s="245"/>
    </row>
    <row r="23" s="194" customFormat="1" customHeight="1" spans="1:17">
      <c r="A23" s="207">
        <v>17</v>
      </c>
      <c r="B23" s="216"/>
      <c r="C23" s="208" t="s">
        <v>10310</v>
      </c>
      <c r="D23" s="217" t="s">
        <v>10311</v>
      </c>
      <c r="E23" s="209" t="s">
        <v>10312</v>
      </c>
      <c r="F23" s="218"/>
      <c r="G23" s="207" t="s">
        <v>698</v>
      </c>
      <c r="H23" s="219">
        <v>1</v>
      </c>
      <c r="I23" s="208" t="s">
        <v>10258</v>
      </c>
      <c r="J23" s="208" t="s">
        <v>10258</v>
      </c>
      <c r="K23" s="238">
        <v>8690446.16</v>
      </c>
      <c r="L23" s="238">
        <v>3257951.59</v>
      </c>
      <c r="M23" s="239"/>
      <c r="N23" s="240"/>
      <c r="O23" s="239"/>
      <c r="P23" s="239"/>
      <c r="Q23" s="245" t="s">
        <v>9844</v>
      </c>
    </row>
    <row r="24" s="194" customFormat="1" customHeight="1" spans="1:17">
      <c r="A24" s="207">
        <v>18</v>
      </c>
      <c r="B24" s="216"/>
      <c r="C24" s="208" t="s">
        <v>10313</v>
      </c>
      <c r="D24" s="217" t="s">
        <v>10286</v>
      </c>
      <c r="E24" s="209" t="s">
        <v>10288</v>
      </c>
      <c r="F24" s="218"/>
      <c r="G24" s="207" t="s">
        <v>703</v>
      </c>
      <c r="H24" s="219">
        <v>1</v>
      </c>
      <c r="I24" s="208" t="s">
        <v>10258</v>
      </c>
      <c r="J24" s="208" t="s">
        <v>10258</v>
      </c>
      <c r="K24" s="238">
        <v>154529.92</v>
      </c>
      <c r="L24" s="238">
        <v>57931.58</v>
      </c>
      <c r="M24" s="239">
        <v>145180</v>
      </c>
      <c r="N24" s="240">
        <v>10</v>
      </c>
      <c r="O24" s="239">
        <f>ROUND(M24*N24/100,0)</f>
        <v>14518</v>
      </c>
      <c r="P24" s="239"/>
      <c r="Q24" s="245"/>
    </row>
    <row r="25" s="194" customFormat="1" customHeight="1" spans="1:17">
      <c r="A25" s="207">
        <v>19</v>
      </c>
      <c r="B25" s="216"/>
      <c r="C25" s="208" t="s">
        <v>10314</v>
      </c>
      <c r="D25" s="217"/>
      <c r="E25" s="209" t="s">
        <v>10315</v>
      </c>
      <c r="F25" s="218"/>
      <c r="G25" s="207" t="s">
        <v>703</v>
      </c>
      <c r="H25" s="219">
        <v>1</v>
      </c>
      <c r="I25" s="208" t="s">
        <v>10258</v>
      </c>
      <c r="J25" s="208" t="s">
        <v>10258</v>
      </c>
      <c r="K25" s="238">
        <v>1199293.68</v>
      </c>
      <c r="L25" s="238">
        <v>449601.91</v>
      </c>
      <c r="M25" s="239">
        <v>1126740</v>
      </c>
      <c r="N25" s="240">
        <v>10</v>
      </c>
      <c r="O25" s="239">
        <f>ROUND(M25*N25/100,0)</f>
        <v>112674</v>
      </c>
      <c r="P25" s="239"/>
      <c r="Q25" s="245"/>
    </row>
    <row r="26" s="194" customFormat="1" customHeight="1" spans="1:17">
      <c r="A26" s="207">
        <v>20</v>
      </c>
      <c r="B26" s="216"/>
      <c r="C26" s="208" t="s">
        <v>10316</v>
      </c>
      <c r="D26" s="217" t="s">
        <v>10317</v>
      </c>
      <c r="E26" s="209" t="s">
        <v>10318</v>
      </c>
      <c r="F26" s="218"/>
      <c r="G26" s="207" t="s">
        <v>698</v>
      </c>
      <c r="H26" s="219">
        <v>1</v>
      </c>
      <c r="I26" s="208" t="s">
        <v>10319</v>
      </c>
      <c r="J26" s="208" t="s">
        <v>10319</v>
      </c>
      <c r="K26" s="238">
        <v>4098.29</v>
      </c>
      <c r="L26" s="238">
        <v>1271.37</v>
      </c>
      <c r="M26" s="239"/>
      <c r="N26" s="240"/>
      <c r="O26" s="239"/>
      <c r="P26" s="239"/>
      <c r="Q26" s="245" t="s">
        <v>9844</v>
      </c>
    </row>
    <row r="27" s="194" customFormat="1" customHeight="1" spans="1:17">
      <c r="A27" s="207">
        <v>21</v>
      </c>
      <c r="B27" s="216"/>
      <c r="C27" s="208" t="s">
        <v>10320</v>
      </c>
      <c r="D27" s="217" t="s">
        <v>10321</v>
      </c>
      <c r="E27" s="209" t="s">
        <v>10318</v>
      </c>
      <c r="F27" s="218"/>
      <c r="G27" s="207" t="s">
        <v>698</v>
      </c>
      <c r="H27" s="219">
        <v>1</v>
      </c>
      <c r="I27" s="208" t="s">
        <v>10319</v>
      </c>
      <c r="J27" s="208" t="s">
        <v>10319</v>
      </c>
      <c r="K27" s="238">
        <v>3688.03</v>
      </c>
      <c r="L27" s="238">
        <v>1144.14</v>
      </c>
      <c r="M27" s="239">
        <v>3650</v>
      </c>
      <c r="N27" s="240">
        <v>10</v>
      </c>
      <c r="O27" s="239">
        <f t="shared" ref="O27:O36" si="1">ROUND(M27*N27/100,0)</f>
        <v>365</v>
      </c>
      <c r="P27" s="239"/>
      <c r="Q27" s="245"/>
    </row>
    <row r="28" s="194" customFormat="1" customHeight="1" spans="1:17">
      <c r="A28" s="207">
        <v>22</v>
      </c>
      <c r="B28" s="216"/>
      <c r="C28" s="208" t="s">
        <v>10322</v>
      </c>
      <c r="D28" s="217" t="s">
        <v>10323</v>
      </c>
      <c r="E28" s="209" t="s">
        <v>10324</v>
      </c>
      <c r="F28" s="218"/>
      <c r="G28" s="207" t="s">
        <v>698</v>
      </c>
      <c r="H28" s="219">
        <v>1</v>
      </c>
      <c r="I28" s="208" t="s">
        <v>10319</v>
      </c>
      <c r="J28" s="208" t="s">
        <v>10319</v>
      </c>
      <c r="K28" s="238">
        <v>9401.71</v>
      </c>
      <c r="L28" s="238">
        <v>2916.63</v>
      </c>
      <c r="M28" s="239">
        <v>9310</v>
      </c>
      <c r="N28" s="240">
        <v>10</v>
      </c>
      <c r="O28" s="239">
        <f t="shared" si="1"/>
        <v>931</v>
      </c>
      <c r="P28" s="239"/>
      <c r="Q28" s="245"/>
    </row>
    <row r="29" s="194" customFormat="1" customHeight="1" spans="1:17">
      <c r="A29" s="207">
        <v>23</v>
      </c>
      <c r="B29" s="216"/>
      <c r="C29" s="208" t="s">
        <v>9873</v>
      </c>
      <c r="D29" s="217" t="s">
        <v>10271</v>
      </c>
      <c r="E29" s="209" t="s">
        <v>10257</v>
      </c>
      <c r="F29" s="218"/>
      <c r="G29" s="207" t="s">
        <v>698</v>
      </c>
      <c r="H29" s="219">
        <v>1</v>
      </c>
      <c r="I29" s="208" t="s">
        <v>10272</v>
      </c>
      <c r="J29" s="208" t="s">
        <v>10272</v>
      </c>
      <c r="K29" s="238">
        <v>670</v>
      </c>
      <c r="L29" s="238">
        <v>280.11</v>
      </c>
      <c r="M29" s="239">
        <v>640</v>
      </c>
      <c r="N29" s="240">
        <v>10</v>
      </c>
      <c r="O29" s="239">
        <f t="shared" si="1"/>
        <v>64</v>
      </c>
      <c r="P29" s="239"/>
      <c r="Q29" s="245"/>
    </row>
    <row r="30" s="194" customFormat="1" customHeight="1" spans="1:17">
      <c r="A30" s="207">
        <v>24</v>
      </c>
      <c r="B30" s="216"/>
      <c r="C30" s="208" t="s">
        <v>10325</v>
      </c>
      <c r="D30" s="217" t="s">
        <v>10326</v>
      </c>
      <c r="E30" s="209" t="s">
        <v>10327</v>
      </c>
      <c r="F30" s="218"/>
      <c r="G30" s="207" t="s">
        <v>698</v>
      </c>
      <c r="H30" s="219">
        <v>1</v>
      </c>
      <c r="I30" s="208" t="s">
        <v>10328</v>
      </c>
      <c r="J30" s="208" t="s">
        <v>10328</v>
      </c>
      <c r="K30" s="238">
        <v>37985.84</v>
      </c>
      <c r="L30" s="238">
        <v>11374.78</v>
      </c>
      <c r="M30" s="239">
        <v>37610</v>
      </c>
      <c r="N30" s="240">
        <v>10</v>
      </c>
      <c r="O30" s="239">
        <f t="shared" si="1"/>
        <v>3761</v>
      </c>
      <c r="P30" s="239"/>
      <c r="Q30" s="245"/>
    </row>
    <row r="31" s="194" customFormat="1" customHeight="1" spans="1:17">
      <c r="A31" s="207">
        <v>25</v>
      </c>
      <c r="B31" s="216"/>
      <c r="C31" s="208" t="s">
        <v>10329</v>
      </c>
      <c r="D31" s="217"/>
      <c r="E31" s="209" t="s">
        <v>10330</v>
      </c>
      <c r="F31" s="218"/>
      <c r="G31" s="207" t="s">
        <v>703</v>
      </c>
      <c r="H31" s="219">
        <v>1</v>
      </c>
      <c r="I31" s="208" t="s">
        <v>10258</v>
      </c>
      <c r="J31" s="208" t="s">
        <v>10258</v>
      </c>
      <c r="K31" s="238">
        <v>1886920.81</v>
      </c>
      <c r="L31" s="238">
        <v>707385.54</v>
      </c>
      <c r="M31" s="239">
        <v>1772760</v>
      </c>
      <c r="N31" s="240">
        <v>10</v>
      </c>
      <c r="O31" s="239">
        <f t="shared" si="1"/>
        <v>177276</v>
      </c>
      <c r="P31" s="239"/>
      <c r="Q31" s="245"/>
    </row>
    <row r="32" s="194" customFormat="1" customHeight="1" spans="1:17">
      <c r="A32" s="207">
        <v>26</v>
      </c>
      <c r="B32" s="216"/>
      <c r="C32" s="208" t="s">
        <v>9873</v>
      </c>
      <c r="D32" s="217" t="s">
        <v>10271</v>
      </c>
      <c r="E32" s="209" t="s">
        <v>10257</v>
      </c>
      <c r="F32" s="218"/>
      <c r="G32" s="207" t="s">
        <v>698</v>
      </c>
      <c r="H32" s="219">
        <v>1</v>
      </c>
      <c r="I32" s="208" t="s">
        <v>10331</v>
      </c>
      <c r="J32" s="208" t="s">
        <v>10331</v>
      </c>
      <c r="K32" s="238">
        <v>4700.85</v>
      </c>
      <c r="L32" s="238">
        <v>1990.48</v>
      </c>
      <c r="M32" s="239">
        <v>4460</v>
      </c>
      <c r="N32" s="240">
        <v>10</v>
      </c>
      <c r="O32" s="239">
        <f t="shared" si="1"/>
        <v>446</v>
      </c>
      <c r="P32" s="239"/>
      <c r="Q32" s="245"/>
    </row>
    <row r="33" s="194" customFormat="1" customHeight="1" spans="1:17">
      <c r="A33" s="207">
        <v>27</v>
      </c>
      <c r="B33" s="216"/>
      <c r="C33" s="208" t="s">
        <v>10332</v>
      </c>
      <c r="D33" s="217"/>
      <c r="E33" s="209"/>
      <c r="F33" s="218"/>
      <c r="G33" s="207" t="s">
        <v>698</v>
      </c>
      <c r="H33" s="219">
        <v>1</v>
      </c>
      <c r="I33" s="208" t="s">
        <v>10328</v>
      </c>
      <c r="J33" s="208" t="s">
        <v>10328</v>
      </c>
      <c r="K33" s="238">
        <v>8034.19</v>
      </c>
      <c r="L33" s="238">
        <v>241.03</v>
      </c>
      <c r="M33" s="239">
        <v>7960</v>
      </c>
      <c r="N33" s="240">
        <v>10</v>
      </c>
      <c r="O33" s="239">
        <f t="shared" si="1"/>
        <v>796</v>
      </c>
      <c r="P33" s="239"/>
      <c r="Q33" s="245"/>
    </row>
    <row r="34" s="194" customFormat="1" customHeight="1" spans="1:17">
      <c r="A34" s="207">
        <v>28</v>
      </c>
      <c r="B34" s="216"/>
      <c r="C34" s="208" t="s">
        <v>10333</v>
      </c>
      <c r="D34" s="217"/>
      <c r="E34" s="209"/>
      <c r="F34" s="218"/>
      <c r="G34" s="207" t="s">
        <v>698</v>
      </c>
      <c r="H34" s="219">
        <v>1</v>
      </c>
      <c r="I34" s="208" t="s">
        <v>10328</v>
      </c>
      <c r="J34" s="208" t="s">
        <v>10328</v>
      </c>
      <c r="K34" s="238">
        <v>38461.54</v>
      </c>
      <c r="L34" s="238">
        <v>1153.85</v>
      </c>
      <c r="M34" s="239">
        <v>38080</v>
      </c>
      <c r="N34" s="240">
        <v>10</v>
      </c>
      <c r="O34" s="239">
        <f t="shared" si="1"/>
        <v>3808</v>
      </c>
      <c r="P34" s="239"/>
      <c r="Q34" s="245"/>
    </row>
    <row r="35" s="194" customFormat="1" customHeight="1" spans="1:17">
      <c r="A35" s="207">
        <v>29</v>
      </c>
      <c r="B35" s="216"/>
      <c r="C35" s="208" t="s">
        <v>10334</v>
      </c>
      <c r="D35" s="217"/>
      <c r="E35" s="209"/>
      <c r="F35" s="218"/>
      <c r="G35" s="207" t="s">
        <v>698</v>
      </c>
      <c r="H35" s="219">
        <v>1</v>
      </c>
      <c r="I35" s="208" t="s">
        <v>10328</v>
      </c>
      <c r="J35" s="208" t="s">
        <v>10328</v>
      </c>
      <c r="K35" s="238">
        <v>4786.32</v>
      </c>
      <c r="L35" s="238">
        <v>143.59</v>
      </c>
      <c r="M35" s="239">
        <v>4740</v>
      </c>
      <c r="N35" s="240">
        <v>10</v>
      </c>
      <c r="O35" s="239">
        <f t="shared" si="1"/>
        <v>474</v>
      </c>
      <c r="P35" s="239"/>
      <c r="Q35" s="245"/>
    </row>
    <row r="36" s="194" customFormat="1" customHeight="1" spans="1:17">
      <c r="A36" s="207">
        <v>30</v>
      </c>
      <c r="B36" s="216"/>
      <c r="C36" s="208" t="s">
        <v>10335</v>
      </c>
      <c r="D36" s="217"/>
      <c r="E36" s="209" t="s">
        <v>10336</v>
      </c>
      <c r="F36" s="218"/>
      <c r="G36" s="207" t="s">
        <v>698</v>
      </c>
      <c r="H36" s="219">
        <v>1</v>
      </c>
      <c r="I36" s="208" t="s">
        <v>10328</v>
      </c>
      <c r="J36" s="208" t="s">
        <v>10328</v>
      </c>
      <c r="K36" s="238">
        <v>86573.68</v>
      </c>
      <c r="L36" s="238">
        <v>25923.96</v>
      </c>
      <c r="M36" s="239">
        <v>85730</v>
      </c>
      <c r="N36" s="240">
        <v>10</v>
      </c>
      <c r="O36" s="239">
        <f t="shared" si="1"/>
        <v>8573</v>
      </c>
      <c r="P36" s="239"/>
      <c r="Q36" s="245"/>
    </row>
    <row r="37" s="194" customFormat="1" customHeight="1" spans="1:17">
      <c r="A37" s="207">
        <v>31</v>
      </c>
      <c r="B37" s="216"/>
      <c r="C37" s="208" t="s">
        <v>10337</v>
      </c>
      <c r="D37" s="217" t="s">
        <v>10338</v>
      </c>
      <c r="E37" s="209" t="s">
        <v>10339</v>
      </c>
      <c r="F37" s="218"/>
      <c r="G37" s="207" t="s">
        <v>698</v>
      </c>
      <c r="H37" s="219">
        <v>1</v>
      </c>
      <c r="I37" s="208" t="s">
        <v>10340</v>
      </c>
      <c r="J37" s="208" t="s">
        <v>10340</v>
      </c>
      <c r="K37" s="238">
        <v>5709.4</v>
      </c>
      <c r="L37" s="238">
        <v>1740.29</v>
      </c>
      <c r="M37" s="239"/>
      <c r="N37" s="240"/>
      <c r="O37" s="239"/>
      <c r="P37" s="239"/>
      <c r="Q37" s="245" t="s">
        <v>9844</v>
      </c>
    </row>
    <row r="38" s="194" customFormat="1" customHeight="1" spans="1:17">
      <c r="A38" s="207">
        <v>32</v>
      </c>
      <c r="B38" s="216"/>
      <c r="C38" s="208" t="s">
        <v>10341</v>
      </c>
      <c r="D38" s="217" t="s">
        <v>10342</v>
      </c>
      <c r="E38" s="209" t="s">
        <v>10343</v>
      </c>
      <c r="F38" s="218"/>
      <c r="G38" s="207" t="s">
        <v>698</v>
      </c>
      <c r="H38" s="219">
        <v>1</v>
      </c>
      <c r="I38" s="208" t="s">
        <v>10258</v>
      </c>
      <c r="J38" s="208" t="s">
        <v>10258</v>
      </c>
      <c r="K38" s="238">
        <v>160967.52</v>
      </c>
      <c r="L38" s="238">
        <v>60344.87</v>
      </c>
      <c r="M38" s="239">
        <v>151230</v>
      </c>
      <c r="N38" s="240">
        <v>10</v>
      </c>
      <c r="O38" s="239">
        <f>ROUND(M38*N38/100,0)</f>
        <v>15123</v>
      </c>
      <c r="P38" s="239"/>
      <c r="Q38" s="245"/>
    </row>
    <row r="39" s="194" customFormat="1" customHeight="1" spans="1:17">
      <c r="A39" s="207">
        <v>33</v>
      </c>
      <c r="B39" s="216"/>
      <c r="C39" s="208" t="s">
        <v>10344</v>
      </c>
      <c r="D39" s="217" t="s">
        <v>10345</v>
      </c>
      <c r="E39" s="209" t="s">
        <v>10346</v>
      </c>
      <c r="F39" s="218"/>
      <c r="G39" s="207" t="s">
        <v>698</v>
      </c>
      <c r="H39" s="219">
        <v>1</v>
      </c>
      <c r="I39" s="208" t="s">
        <v>10258</v>
      </c>
      <c r="J39" s="208" t="s">
        <v>10258</v>
      </c>
      <c r="K39" s="238">
        <v>1745.3</v>
      </c>
      <c r="L39" s="238">
        <v>654.28</v>
      </c>
      <c r="M39" s="239">
        <v>1640</v>
      </c>
      <c r="N39" s="240">
        <v>10</v>
      </c>
      <c r="O39" s="239">
        <f>ROUND(M39*N39/100,0)</f>
        <v>164</v>
      </c>
      <c r="P39" s="239"/>
      <c r="Q39" s="245"/>
    </row>
    <row r="40" s="194" customFormat="1" customHeight="1" spans="1:17">
      <c r="A40" s="207">
        <v>34</v>
      </c>
      <c r="B40" s="216"/>
      <c r="C40" s="208" t="s">
        <v>10347</v>
      </c>
      <c r="D40" s="217" t="s">
        <v>10348</v>
      </c>
      <c r="E40" s="209" t="s">
        <v>10349</v>
      </c>
      <c r="F40" s="218"/>
      <c r="G40" s="207" t="s">
        <v>698</v>
      </c>
      <c r="H40" s="219">
        <v>1</v>
      </c>
      <c r="I40" s="208" t="s">
        <v>10258</v>
      </c>
      <c r="J40" s="208" t="s">
        <v>10258</v>
      </c>
      <c r="K40" s="238">
        <v>11538.46</v>
      </c>
      <c r="L40" s="238">
        <v>4325.59</v>
      </c>
      <c r="M40" s="239">
        <v>10840</v>
      </c>
      <c r="N40" s="240">
        <v>10</v>
      </c>
      <c r="O40" s="239">
        <f>ROUND(M40*N40/100,0)</f>
        <v>1084</v>
      </c>
      <c r="P40" s="239"/>
      <c r="Q40" s="245"/>
    </row>
    <row r="41" s="194" customFormat="1" customHeight="1" spans="1:17">
      <c r="A41" s="207">
        <v>35</v>
      </c>
      <c r="B41" s="216"/>
      <c r="C41" s="208" t="s">
        <v>10350</v>
      </c>
      <c r="D41" s="217" t="s">
        <v>10351</v>
      </c>
      <c r="E41" s="209" t="s">
        <v>10352</v>
      </c>
      <c r="F41" s="218"/>
      <c r="G41" s="207" t="s">
        <v>698</v>
      </c>
      <c r="H41" s="219">
        <v>1</v>
      </c>
      <c r="I41" s="208" t="s">
        <v>10258</v>
      </c>
      <c r="J41" s="208" t="s">
        <v>10258</v>
      </c>
      <c r="K41" s="238">
        <v>292307.69</v>
      </c>
      <c r="L41" s="238">
        <v>109582.99</v>
      </c>
      <c r="M41" s="239">
        <v>274620</v>
      </c>
      <c r="N41" s="240">
        <v>10</v>
      </c>
      <c r="O41" s="239">
        <f>ROUND(M41*N41/100,0)</f>
        <v>27462</v>
      </c>
      <c r="P41" s="239"/>
      <c r="Q41" s="245"/>
    </row>
    <row r="42" s="194" customFormat="1" customHeight="1" spans="1:17">
      <c r="A42" s="207">
        <v>36</v>
      </c>
      <c r="B42" s="216"/>
      <c r="C42" s="208" t="s">
        <v>10335</v>
      </c>
      <c r="D42" s="217"/>
      <c r="E42" s="209" t="s">
        <v>10336</v>
      </c>
      <c r="F42" s="218"/>
      <c r="G42" s="207" t="s">
        <v>698</v>
      </c>
      <c r="H42" s="219">
        <v>1</v>
      </c>
      <c r="I42" s="208" t="s">
        <v>10258</v>
      </c>
      <c r="J42" s="208" t="s">
        <v>10258</v>
      </c>
      <c r="K42" s="238">
        <v>85225.93</v>
      </c>
      <c r="L42" s="238">
        <v>31950.38</v>
      </c>
      <c r="M42" s="239">
        <v>80070</v>
      </c>
      <c r="N42" s="240">
        <v>10</v>
      </c>
      <c r="O42" s="239">
        <f>ROUND(M42*N42/100,0)</f>
        <v>8007</v>
      </c>
      <c r="P42" s="239"/>
      <c r="Q42" s="245"/>
    </row>
    <row r="43" s="194" customFormat="1" customHeight="1" spans="1:17">
      <c r="A43" s="207">
        <v>37</v>
      </c>
      <c r="B43" s="216"/>
      <c r="C43" s="208" t="s">
        <v>10353</v>
      </c>
      <c r="D43" s="217" t="s">
        <v>10354</v>
      </c>
      <c r="E43" s="209" t="s">
        <v>10355</v>
      </c>
      <c r="F43" s="218"/>
      <c r="G43" s="207" t="s">
        <v>698</v>
      </c>
      <c r="H43" s="219">
        <v>1</v>
      </c>
      <c r="I43" s="208" t="s">
        <v>10356</v>
      </c>
      <c r="J43" s="208" t="s">
        <v>10356</v>
      </c>
      <c r="K43" s="238">
        <v>5128.21</v>
      </c>
      <c r="L43" s="238">
        <v>2419.92</v>
      </c>
      <c r="M43" s="239"/>
      <c r="N43" s="240"/>
      <c r="O43" s="239"/>
      <c r="P43" s="239"/>
      <c r="Q43" s="245" t="s">
        <v>9844</v>
      </c>
    </row>
    <row r="44" s="194" customFormat="1" customHeight="1" spans="1:17">
      <c r="A44" s="207">
        <v>38</v>
      </c>
      <c r="B44" s="216"/>
      <c r="C44" s="208" t="s">
        <v>10353</v>
      </c>
      <c r="D44" s="217" t="s">
        <v>10354</v>
      </c>
      <c r="E44" s="209" t="s">
        <v>10355</v>
      </c>
      <c r="F44" s="218"/>
      <c r="G44" s="207" t="s">
        <v>698</v>
      </c>
      <c r="H44" s="219">
        <v>1</v>
      </c>
      <c r="I44" s="208" t="s">
        <v>10357</v>
      </c>
      <c r="J44" s="208" t="s">
        <v>10357</v>
      </c>
      <c r="K44" s="238">
        <v>5128.21</v>
      </c>
      <c r="L44" s="238">
        <v>2419.92</v>
      </c>
      <c r="M44" s="239"/>
      <c r="N44" s="240"/>
      <c r="O44" s="239"/>
      <c r="P44" s="239"/>
      <c r="Q44" s="245" t="s">
        <v>9844</v>
      </c>
    </row>
    <row r="45" s="194" customFormat="1" customHeight="1" spans="1:17">
      <c r="A45" s="207">
        <v>39</v>
      </c>
      <c r="B45" s="216"/>
      <c r="C45" s="208" t="s">
        <v>10358</v>
      </c>
      <c r="D45" s="217"/>
      <c r="E45" s="209"/>
      <c r="F45" s="218"/>
      <c r="G45" s="207" t="s">
        <v>698</v>
      </c>
      <c r="H45" s="219">
        <v>1</v>
      </c>
      <c r="I45" s="208" t="s">
        <v>10319</v>
      </c>
      <c r="J45" s="208" t="s">
        <v>10319</v>
      </c>
      <c r="K45" s="238">
        <v>9829.06</v>
      </c>
      <c r="L45" s="238">
        <v>294.87</v>
      </c>
      <c r="M45" s="239">
        <v>9730</v>
      </c>
      <c r="N45" s="240">
        <v>10</v>
      </c>
      <c r="O45" s="239">
        <f t="shared" ref="O45:O53" si="2">ROUND(M45*N45/100,0)</f>
        <v>973</v>
      </c>
      <c r="P45" s="239"/>
      <c r="Q45" s="245"/>
    </row>
    <row r="46" s="194" customFormat="1" customHeight="1" spans="1:17">
      <c r="A46" s="207">
        <v>40</v>
      </c>
      <c r="B46" s="216"/>
      <c r="C46" s="208" t="s">
        <v>10359</v>
      </c>
      <c r="D46" s="217" t="s">
        <v>10360</v>
      </c>
      <c r="E46" s="209" t="s">
        <v>10361</v>
      </c>
      <c r="F46" s="218"/>
      <c r="G46" s="207" t="s">
        <v>703</v>
      </c>
      <c r="H46" s="219">
        <v>1</v>
      </c>
      <c r="I46" s="208" t="s">
        <v>10258</v>
      </c>
      <c r="J46" s="208" t="s">
        <v>10258</v>
      </c>
      <c r="K46" s="238">
        <v>6262600.5</v>
      </c>
      <c r="L46" s="238">
        <v>2408712.82</v>
      </c>
      <c r="M46" s="239">
        <v>5883710</v>
      </c>
      <c r="N46" s="240">
        <v>12</v>
      </c>
      <c r="O46" s="239">
        <f t="shared" si="2"/>
        <v>706045</v>
      </c>
      <c r="P46" s="239"/>
      <c r="Q46" s="245"/>
    </row>
    <row r="47" s="194" customFormat="1" customHeight="1" spans="1:17">
      <c r="A47" s="207">
        <v>41</v>
      </c>
      <c r="B47" s="216"/>
      <c r="C47" s="208" t="s">
        <v>10359</v>
      </c>
      <c r="D47" s="217" t="s">
        <v>10360</v>
      </c>
      <c r="E47" s="209" t="s">
        <v>10361</v>
      </c>
      <c r="F47" s="218"/>
      <c r="G47" s="207" t="s">
        <v>703</v>
      </c>
      <c r="H47" s="219">
        <v>1</v>
      </c>
      <c r="I47" s="208" t="s">
        <v>10258</v>
      </c>
      <c r="J47" s="208" t="s">
        <v>10258</v>
      </c>
      <c r="K47" s="238">
        <v>1292471.13</v>
      </c>
      <c r="L47" s="238">
        <v>484533.17</v>
      </c>
      <c r="M47" s="239">
        <v>1214280</v>
      </c>
      <c r="N47" s="240">
        <v>10</v>
      </c>
      <c r="O47" s="239">
        <f t="shared" si="2"/>
        <v>121428</v>
      </c>
      <c r="P47" s="239"/>
      <c r="Q47" s="245"/>
    </row>
    <row r="48" s="194" customFormat="1" customHeight="1" spans="1:17">
      <c r="A48" s="207">
        <v>42</v>
      </c>
      <c r="B48" s="216"/>
      <c r="C48" s="208" t="s">
        <v>10362</v>
      </c>
      <c r="D48" s="217"/>
      <c r="E48" s="209" t="s">
        <v>10363</v>
      </c>
      <c r="F48" s="218"/>
      <c r="G48" s="207" t="s">
        <v>703</v>
      </c>
      <c r="H48" s="219">
        <v>1</v>
      </c>
      <c r="I48" s="208" t="s">
        <v>10258</v>
      </c>
      <c r="J48" s="208" t="s">
        <v>10258</v>
      </c>
      <c r="K48" s="238">
        <v>2758974.35</v>
      </c>
      <c r="L48" s="238">
        <v>1034308.75</v>
      </c>
      <c r="M48" s="239">
        <v>2592060</v>
      </c>
      <c r="N48" s="240">
        <v>10</v>
      </c>
      <c r="O48" s="239">
        <f t="shared" si="2"/>
        <v>259206</v>
      </c>
      <c r="P48" s="239"/>
      <c r="Q48" s="245"/>
    </row>
    <row r="49" s="194" customFormat="1" customHeight="1" spans="1:17">
      <c r="A49" s="207">
        <v>43</v>
      </c>
      <c r="B49" s="216"/>
      <c r="C49" s="208" t="s">
        <v>10364</v>
      </c>
      <c r="D49" s="217" t="s">
        <v>10365</v>
      </c>
      <c r="E49" s="209" t="s">
        <v>10257</v>
      </c>
      <c r="F49" s="218"/>
      <c r="G49" s="207" t="s">
        <v>703</v>
      </c>
      <c r="H49" s="219">
        <v>1</v>
      </c>
      <c r="I49" s="208" t="s">
        <v>10258</v>
      </c>
      <c r="J49" s="208" t="s">
        <v>10258</v>
      </c>
      <c r="K49" s="238">
        <v>6968241.86</v>
      </c>
      <c r="L49" s="238">
        <v>2612316.55</v>
      </c>
      <c r="M49" s="239">
        <v>6546660</v>
      </c>
      <c r="N49" s="240">
        <v>12</v>
      </c>
      <c r="O49" s="239">
        <f t="shared" si="2"/>
        <v>785599</v>
      </c>
      <c r="P49" s="239"/>
      <c r="Q49" s="245"/>
    </row>
    <row r="50" s="194" customFormat="1" customHeight="1" spans="1:17">
      <c r="A50" s="207">
        <v>44</v>
      </c>
      <c r="B50" s="216"/>
      <c r="C50" s="208" t="s">
        <v>10366</v>
      </c>
      <c r="D50" s="217" t="s">
        <v>10367</v>
      </c>
      <c r="E50" s="209" t="s">
        <v>10368</v>
      </c>
      <c r="F50" s="218"/>
      <c r="G50" s="207" t="s">
        <v>698</v>
      </c>
      <c r="H50" s="219">
        <v>1</v>
      </c>
      <c r="I50" s="208" t="s">
        <v>10258</v>
      </c>
      <c r="J50" s="208" t="s">
        <v>10258</v>
      </c>
      <c r="K50" s="238">
        <v>9572.64</v>
      </c>
      <c r="L50" s="238">
        <v>3588.62</v>
      </c>
      <c r="M50" s="239">
        <v>8990</v>
      </c>
      <c r="N50" s="240">
        <v>10</v>
      </c>
      <c r="O50" s="239">
        <f t="shared" si="2"/>
        <v>899</v>
      </c>
      <c r="P50" s="239"/>
      <c r="Q50" s="245"/>
    </row>
    <row r="51" s="194" customFormat="1" customHeight="1" spans="1:17">
      <c r="A51" s="207">
        <v>45</v>
      </c>
      <c r="B51" s="216"/>
      <c r="C51" s="208" t="s">
        <v>10369</v>
      </c>
      <c r="D51" s="217" t="s">
        <v>10370</v>
      </c>
      <c r="E51" s="209" t="s">
        <v>10371</v>
      </c>
      <c r="F51" s="218"/>
      <c r="G51" s="207" t="s">
        <v>698</v>
      </c>
      <c r="H51" s="219">
        <v>1</v>
      </c>
      <c r="I51" s="208" t="s">
        <v>10258</v>
      </c>
      <c r="J51" s="208" t="s">
        <v>10258</v>
      </c>
      <c r="K51" s="238">
        <v>70854.7</v>
      </c>
      <c r="L51" s="238">
        <v>26562.47</v>
      </c>
      <c r="M51" s="239">
        <v>66570</v>
      </c>
      <c r="N51" s="240">
        <v>10</v>
      </c>
      <c r="O51" s="239">
        <f t="shared" si="2"/>
        <v>6657</v>
      </c>
      <c r="P51" s="239"/>
      <c r="Q51" s="245"/>
    </row>
    <row r="52" s="194" customFormat="1" customHeight="1" spans="1:17">
      <c r="A52" s="207">
        <v>46</v>
      </c>
      <c r="B52" s="216"/>
      <c r="C52" s="208" t="s">
        <v>10372</v>
      </c>
      <c r="D52" s="217" t="s">
        <v>10373</v>
      </c>
      <c r="E52" s="209" t="s">
        <v>10315</v>
      </c>
      <c r="F52" s="218"/>
      <c r="G52" s="207" t="s">
        <v>703</v>
      </c>
      <c r="H52" s="219">
        <v>1</v>
      </c>
      <c r="I52" s="208" t="s">
        <v>10258</v>
      </c>
      <c r="J52" s="208" t="s">
        <v>10258</v>
      </c>
      <c r="K52" s="238">
        <v>42269.37</v>
      </c>
      <c r="L52" s="238">
        <v>15846.32</v>
      </c>
      <c r="M52" s="239">
        <v>39710</v>
      </c>
      <c r="N52" s="240">
        <v>10</v>
      </c>
      <c r="O52" s="239">
        <f t="shared" si="2"/>
        <v>3971</v>
      </c>
      <c r="P52" s="239"/>
      <c r="Q52" s="245"/>
    </row>
    <row r="53" s="194" customFormat="1" customHeight="1" spans="1:17">
      <c r="A53" s="207">
        <v>47</v>
      </c>
      <c r="B53" s="216"/>
      <c r="C53" s="208" t="s">
        <v>10374</v>
      </c>
      <c r="D53" s="217" t="s">
        <v>10375</v>
      </c>
      <c r="E53" s="209" t="s">
        <v>10376</v>
      </c>
      <c r="F53" s="218"/>
      <c r="G53" s="207" t="s">
        <v>703</v>
      </c>
      <c r="H53" s="219">
        <v>1</v>
      </c>
      <c r="I53" s="208" t="s">
        <v>10258</v>
      </c>
      <c r="J53" s="208" t="s">
        <v>10258</v>
      </c>
      <c r="K53" s="238">
        <v>33333.33</v>
      </c>
      <c r="L53" s="238">
        <v>12496.26</v>
      </c>
      <c r="M53" s="239">
        <v>31320</v>
      </c>
      <c r="N53" s="240">
        <v>10</v>
      </c>
      <c r="O53" s="239">
        <f t="shared" si="2"/>
        <v>3132</v>
      </c>
      <c r="P53" s="239"/>
      <c r="Q53" s="245"/>
    </row>
    <row r="54" s="194" customFormat="1" customHeight="1" spans="1:17">
      <c r="A54" s="207">
        <v>48</v>
      </c>
      <c r="B54" s="216"/>
      <c r="C54" s="208" t="s">
        <v>10377</v>
      </c>
      <c r="D54" s="217" t="s">
        <v>10378</v>
      </c>
      <c r="E54" s="209" t="s">
        <v>10305</v>
      </c>
      <c r="F54" s="218"/>
      <c r="G54" s="207" t="s">
        <v>698</v>
      </c>
      <c r="H54" s="219">
        <v>1</v>
      </c>
      <c r="I54" s="208" t="s">
        <v>10258</v>
      </c>
      <c r="J54" s="208" t="s">
        <v>10258</v>
      </c>
      <c r="K54" s="238">
        <v>710390.99</v>
      </c>
      <c r="L54" s="238">
        <v>266317.52</v>
      </c>
      <c r="M54" s="239"/>
      <c r="N54" s="240"/>
      <c r="O54" s="239"/>
      <c r="P54" s="239"/>
      <c r="Q54" s="245" t="s">
        <v>9844</v>
      </c>
    </row>
    <row r="55" s="194" customFormat="1" customHeight="1" spans="1:17">
      <c r="A55" s="207">
        <v>49</v>
      </c>
      <c r="B55" s="216"/>
      <c r="C55" s="208" t="s">
        <v>10379</v>
      </c>
      <c r="D55" s="217" t="s">
        <v>10380</v>
      </c>
      <c r="E55" s="209" t="s">
        <v>10381</v>
      </c>
      <c r="F55" s="218"/>
      <c r="G55" s="207" t="s">
        <v>703</v>
      </c>
      <c r="H55" s="219">
        <v>1</v>
      </c>
      <c r="I55" s="208" t="s">
        <v>10258</v>
      </c>
      <c r="J55" s="208" t="s">
        <v>10258</v>
      </c>
      <c r="K55" s="238">
        <v>30291262.24</v>
      </c>
      <c r="L55" s="238">
        <v>11355857.55</v>
      </c>
      <c r="M55" s="239">
        <v>10700000</v>
      </c>
      <c r="N55" s="240">
        <v>10</v>
      </c>
      <c r="O55" s="239">
        <f t="shared" ref="O55:O69" si="3">ROUND(M55*N55/100,0)</f>
        <v>1070000</v>
      </c>
      <c r="P55" s="239"/>
      <c r="Q55" s="245"/>
    </row>
    <row r="56" s="194" customFormat="1" customHeight="1" spans="1:17">
      <c r="A56" s="207">
        <v>50</v>
      </c>
      <c r="B56" s="216"/>
      <c r="C56" s="208" t="s">
        <v>10382</v>
      </c>
      <c r="D56" s="217" t="s">
        <v>10383</v>
      </c>
      <c r="E56" s="209" t="s">
        <v>10384</v>
      </c>
      <c r="F56" s="218"/>
      <c r="G56" s="207" t="s">
        <v>698</v>
      </c>
      <c r="H56" s="219">
        <v>1</v>
      </c>
      <c r="I56" s="208" t="s">
        <v>10258</v>
      </c>
      <c r="J56" s="208" t="s">
        <v>10258</v>
      </c>
      <c r="K56" s="238">
        <v>58119.65</v>
      </c>
      <c r="L56" s="238">
        <v>21788.44</v>
      </c>
      <c r="M56" s="239">
        <v>54600</v>
      </c>
      <c r="N56" s="240">
        <v>10</v>
      </c>
      <c r="O56" s="239">
        <f t="shared" si="3"/>
        <v>5460</v>
      </c>
      <c r="P56" s="239"/>
      <c r="Q56" s="245"/>
    </row>
    <row r="57" s="194" customFormat="1" customHeight="1" spans="1:17">
      <c r="A57" s="207">
        <v>51</v>
      </c>
      <c r="B57" s="216"/>
      <c r="C57" s="208" t="s">
        <v>10385</v>
      </c>
      <c r="D57" s="217"/>
      <c r="E57" s="209" t="s">
        <v>10292</v>
      </c>
      <c r="F57" s="218"/>
      <c r="G57" s="207" t="s">
        <v>698</v>
      </c>
      <c r="H57" s="219">
        <v>1</v>
      </c>
      <c r="I57" s="208" t="s">
        <v>10258</v>
      </c>
      <c r="J57" s="208" t="s">
        <v>10258</v>
      </c>
      <c r="K57" s="238">
        <v>3247.86</v>
      </c>
      <c r="L57" s="238">
        <v>1217.76</v>
      </c>
      <c r="M57" s="239">
        <v>3050</v>
      </c>
      <c r="N57" s="240">
        <v>10</v>
      </c>
      <c r="O57" s="239">
        <f t="shared" si="3"/>
        <v>305</v>
      </c>
      <c r="P57" s="239"/>
      <c r="Q57" s="245"/>
    </row>
    <row r="58" s="194" customFormat="1" customHeight="1" spans="1:17">
      <c r="A58" s="207">
        <v>52</v>
      </c>
      <c r="B58" s="216"/>
      <c r="C58" s="208" t="s">
        <v>9920</v>
      </c>
      <c r="D58" s="217" t="s">
        <v>10386</v>
      </c>
      <c r="E58" s="209" t="s">
        <v>10387</v>
      </c>
      <c r="F58" s="218"/>
      <c r="G58" s="207" t="s">
        <v>698</v>
      </c>
      <c r="H58" s="219">
        <v>1</v>
      </c>
      <c r="I58" s="208" t="s">
        <v>10388</v>
      </c>
      <c r="J58" s="208" t="s">
        <v>10388</v>
      </c>
      <c r="K58" s="238">
        <v>198290.6</v>
      </c>
      <c r="L58" s="238">
        <v>76474.01</v>
      </c>
      <c r="M58" s="239">
        <v>187980</v>
      </c>
      <c r="N58" s="240">
        <v>10</v>
      </c>
      <c r="O58" s="239">
        <f t="shared" si="3"/>
        <v>18798</v>
      </c>
      <c r="P58" s="239"/>
      <c r="Q58" s="245"/>
    </row>
    <row r="59" s="194" customFormat="1" customHeight="1" spans="1:17">
      <c r="A59" s="207">
        <v>53</v>
      </c>
      <c r="B59" s="216"/>
      <c r="C59" s="208" t="s">
        <v>10389</v>
      </c>
      <c r="D59" s="217" t="s">
        <v>10390</v>
      </c>
      <c r="E59" s="209" t="s">
        <v>10305</v>
      </c>
      <c r="F59" s="218"/>
      <c r="G59" s="207" t="s">
        <v>698</v>
      </c>
      <c r="H59" s="219">
        <v>1</v>
      </c>
      <c r="I59" s="208" t="s">
        <v>10391</v>
      </c>
      <c r="J59" s="208" t="s">
        <v>10391</v>
      </c>
      <c r="K59" s="238">
        <v>56410.26</v>
      </c>
      <c r="L59" s="238">
        <v>22363.41</v>
      </c>
      <c r="M59" s="239">
        <v>53480</v>
      </c>
      <c r="N59" s="240">
        <v>10</v>
      </c>
      <c r="O59" s="239">
        <f t="shared" si="3"/>
        <v>5348</v>
      </c>
      <c r="P59" s="239"/>
      <c r="Q59" s="245"/>
    </row>
    <row r="60" s="194" customFormat="1" customHeight="1" spans="1:17">
      <c r="A60" s="207">
        <v>54</v>
      </c>
      <c r="B60" s="216"/>
      <c r="C60" s="208" t="s">
        <v>10392</v>
      </c>
      <c r="D60" s="217" t="s">
        <v>10393</v>
      </c>
      <c r="E60" s="209" t="s">
        <v>10280</v>
      </c>
      <c r="F60" s="218"/>
      <c r="G60" s="207" t="s">
        <v>698</v>
      </c>
      <c r="H60" s="219">
        <v>1</v>
      </c>
      <c r="I60" s="208" t="s">
        <v>10394</v>
      </c>
      <c r="J60" s="208" t="s">
        <v>10394</v>
      </c>
      <c r="K60" s="238">
        <v>478632.48</v>
      </c>
      <c r="L60" s="238">
        <v>138165.13</v>
      </c>
      <c r="M60" s="239">
        <v>473940</v>
      </c>
      <c r="N60" s="240">
        <v>18</v>
      </c>
      <c r="O60" s="239">
        <f t="shared" si="3"/>
        <v>85309</v>
      </c>
      <c r="P60" s="239"/>
      <c r="Q60" s="245"/>
    </row>
    <row r="61" s="194" customFormat="1" customHeight="1" spans="1:17">
      <c r="A61" s="207">
        <v>55</v>
      </c>
      <c r="B61" s="216"/>
      <c r="C61" s="208" t="s">
        <v>10395</v>
      </c>
      <c r="D61" s="217" t="s">
        <v>10396</v>
      </c>
      <c r="E61" s="209" t="s">
        <v>10327</v>
      </c>
      <c r="F61" s="218"/>
      <c r="G61" s="207" t="s">
        <v>698</v>
      </c>
      <c r="H61" s="219">
        <v>1</v>
      </c>
      <c r="I61" s="208" t="s">
        <v>10258</v>
      </c>
      <c r="J61" s="208" t="s">
        <v>10258</v>
      </c>
      <c r="K61" s="238">
        <v>10940.17</v>
      </c>
      <c r="L61" s="238">
        <v>4101.33</v>
      </c>
      <c r="M61" s="239">
        <v>10280</v>
      </c>
      <c r="N61" s="240">
        <v>10</v>
      </c>
      <c r="O61" s="239">
        <f t="shared" si="3"/>
        <v>1028</v>
      </c>
      <c r="P61" s="239"/>
      <c r="Q61" s="245"/>
    </row>
    <row r="62" s="194" customFormat="1" customHeight="1" spans="1:17">
      <c r="A62" s="207">
        <v>56</v>
      </c>
      <c r="B62" s="216"/>
      <c r="C62" s="208" t="s">
        <v>10397</v>
      </c>
      <c r="D62" s="217" t="s">
        <v>10398</v>
      </c>
      <c r="E62" s="209" t="s">
        <v>10399</v>
      </c>
      <c r="F62" s="218"/>
      <c r="G62" s="207" t="s">
        <v>698</v>
      </c>
      <c r="H62" s="219">
        <v>1</v>
      </c>
      <c r="I62" s="208" t="s">
        <v>10258</v>
      </c>
      <c r="J62" s="208" t="s">
        <v>10258</v>
      </c>
      <c r="K62" s="238">
        <v>686068.38</v>
      </c>
      <c r="L62" s="238">
        <v>257199.33</v>
      </c>
      <c r="M62" s="239">
        <v>644560</v>
      </c>
      <c r="N62" s="240">
        <v>10</v>
      </c>
      <c r="O62" s="239">
        <f t="shared" si="3"/>
        <v>64456</v>
      </c>
      <c r="P62" s="239"/>
      <c r="Q62" s="245"/>
    </row>
    <row r="63" s="194" customFormat="1" customHeight="1" spans="1:17">
      <c r="A63" s="207">
        <v>57</v>
      </c>
      <c r="B63" s="216"/>
      <c r="C63" s="208" t="s">
        <v>10400</v>
      </c>
      <c r="D63" s="217" t="s">
        <v>10401</v>
      </c>
      <c r="E63" s="209" t="s">
        <v>10402</v>
      </c>
      <c r="F63" s="218"/>
      <c r="G63" s="207" t="s">
        <v>698</v>
      </c>
      <c r="H63" s="219">
        <v>1</v>
      </c>
      <c r="I63" s="208" t="s">
        <v>10258</v>
      </c>
      <c r="J63" s="208" t="s">
        <v>10258</v>
      </c>
      <c r="K63" s="238">
        <v>109401.71</v>
      </c>
      <c r="L63" s="238">
        <v>41013.57</v>
      </c>
      <c r="M63" s="239">
        <v>102780</v>
      </c>
      <c r="N63" s="240">
        <v>10</v>
      </c>
      <c r="O63" s="239">
        <f t="shared" si="3"/>
        <v>10278</v>
      </c>
      <c r="P63" s="239"/>
      <c r="Q63" s="245"/>
    </row>
    <row r="64" s="194" customFormat="1" customHeight="1" spans="1:17">
      <c r="A64" s="207">
        <v>58</v>
      </c>
      <c r="B64" s="216"/>
      <c r="C64" s="208" t="s">
        <v>10403</v>
      </c>
      <c r="D64" s="217"/>
      <c r="E64" s="209" t="s">
        <v>10404</v>
      </c>
      <c r="F64" s="218"/>
      <c r="G64" s="207" t="s">
        <v>679</v>
      </c>
      <c r="H64" s="219">
        <v>1</v>
      </c>
      <c r="I64" s="208" t="s">
        <v>10258</v>
      </c>
      <c r="J64" s="208" t="s">
        <v>10258</v>
      </c>
      <c r="K64" s="238">
        <v>1025.64</v>
      </c>
      <c r="L64" s="238">
        <v>384.37</v>
      </c>
      <c r="M64" s="239">
        <v>960</v>
      </c>
      <c r="N64" s="240">
        <v>10</v>
      </c>
      <c r="O64" s="239">
        <f t="shared" si="3"/>
        <v>96</v>
      </c>
      <c r="P64" s="239"/>
      <c r="Q64" s="245"/>
    </row>
    <row r="65" s="194" customFormat="1" customHeight="1" spans="1:17">
      <c r="A65" s="207">
        <v>59</v>
      </c>
      <c r="B65" s="216"/>
      <c r="C65" s="208" t="s">
        <v>10405</v>
      </c>
      <c r="D65" s="217"/>
      <c r="E65" s="209" t="s">
        <v>10404</v>
      </c>
      <c r="F65" s="218"/>
      <c r="G65" s="207" t="s">
        <v>679</v>
      </c>
      <c r="H65" s="219">
        <v>1</v>
      </c>
      <c r="I65" s="208" t="s">
        <v>10258</v>
      </c>
      <c r="J65" s="208" t="s">
        <v>10258</v>
      </c>
      <c r="K65" s="238">
        <v>1196.58</v>
      </c>
      <c r="L65" s="238">
        <v>448.42</v>
      </c>
      <c r="M65" s="239">
        <v>1120</v>
      </c>
      <c r="N65" s="240">
        <v>10</v>
      </c>
      <c r="O65" s="239">
        <f t="shared" si="3"/>
        <v>112</v>
      </c>
      <c r="P65" s="239"/>
      <c r="Q65" s="245"/>
    </row>
    <row r="66" s="194" customFormat="1" customHeight="1" spans="1:17">
      <c r="A66" s="207">
        <v>60</v>
      </c>
      <c r="B66" s="216"/>
      <c r="C66" s="208" t="s">
        <v>10406</v>
      </c>
      <c r="D66" s="217"/>
      <c r="E66" s="209" t="s">
        <v>10292</v>
      </c>
      <c r="F66" s="218"/>
      <c r="G66" s="207" t="s">
        <v>698</v>
      </c>
      <c r="H66" s="219">
        <v>1</v>
      </c>
      <c r="I66" s="208" t="s">
        <v>10258</v>
      </c>
      <c r="J66" s="208" t="s">
        <v>10258</v>
      </c>
      <c r="K66" s="238">
        <v>2094.02</v>
      </c>
      <c r="L66" s="238">
        <v>785.06</v>
      </c>
      <c r="M66" s="239">
        <v>1970</v>
      </c>
      <c r="N66" s="240">
        <v>10</v>
      </c>
      <c r="O66" s="239">
        <f t="shared" si="3"/>
        <v>197</v>
      </c>
      <c r="P66" s="239"/>
      <c r="Q66" s="245"/>
    </row>
    <row r="67" s="194" customFormat="1" customHeight="1" spans="1:17">
      <c r="A67" s="207">
        <v>61</v>
      </c>
      <c r="B67" s="216"/>
      <c r="C67" s="208" t="s">
        <v>10407</v>
      </c>
      <c r="D67" s="217" t="s">
        <v>10408</v>
      </c>
      <c r="E67" s="209" t="s">
        <v>10409</v>
      </c>
      <c r="F67" s="218"/>
      <c r="G67" s="207" t="s">
        <v>698</v>
      </c>
      <c r="H67" s="219">
        <v>1</v>
      </c>
      <c r="I67" s="208" t="s">
        <v>10258</v>
      </c>
      <c r="J67" s="208" t="s">
        <v>10258</v>
      </c>
      <c r="K67" s="238">
        <v>165811.96</v>
      </c>
      <c r="L67" s="238">
        <v>62161.24</v>
      </c>
      <c r="M67" s="239">
        <v>155780</v>
      </c>
      <c r="N67" s="240">
        <v>10</v>
      </c>
      <c r="O67" s="239">
        <f t="shared" si="3"/>
        <v>15578</v>
      </c>
      <c r="P67" s="239"/>
      <c r="Q67" s="245"/>
    </row>
    <row r="68" s="194" customFormat="1" customHeight="1" spans="1:17">
      <c r="A68" s="207">
        <v>62</v>
      </c>
      <c r="B68" s="216"/>
      <c r="C68" s="208" t="s">
        <v>10410</v>
      </c>
      <c r="D68" s="217" t="s">
        <v>10411</v>
      </c>
      <c r="E68" s="209" t="s">
        <v>10412</v>
      </c>
      <c r="F68" s="218"/>
      <c r="G68" s="207" t="s">
        <v>698</v>
      </c>
      <c r="H68" s="219">
        <v>1</v>
      </c>
      <c r="I68" s="208" t="s">
        <v>10258</v>
      </c>
      <c r="J68" s="208" t="s">
        <v>10258</v>
      </c>
      <c r="K68" s="238">
        <v>13675.21</v>
      </c>
      <c r="L68" s="238">
        <v>5126.74</v>
      </c>
      <c r="M68" s="239">
        <v>12850</v>
      </c>
      <c r="N68" s="240">
        <v>10</v>
      </c>
      <c r="O68" s="239">
        <f t="shared" si="3"/>
        <v>1285</v>
      </c>
      <c r="P68" s="239"/>
      <c r="Q68" s="245"/>
    </row>
    <row r="69" s="194" customFormat="1" customHeight="1" spans="1:17">
      <c r="A69" s="207">
        <v>63</v>
      </c>
      <c r="B69" s="216"/>
      <c r="C69" s="208" t="s">
        <v>9873</v>
      </c>
      <c r="D69" s="217" t="s">
        <v>10271</v>
      </c>
      <c r="E69" s="209" t="s">
        <v>10257</v>
      </c>
      <c r="F69" s="218"/>
      <c r="G69" s="207" t="s">
        <v>698</v>
      </c>
      <c r="H69" s="219">
        <v>1</v>
      </c>
      <c r="I69" s="208" t="s">
        <v>10258</v>
      </c>
      <c r="J69" s="208" t="s">
        <v>10258</v>
      </c>
      <c r="K69" s="238">
        <v>10641.02</v>
      </c>
      <c r="L69" s="238">
        <v>3989.31</v>
      </c>
      <c r="M69" s="239">
        <v>10000</v>
      </c>
      <c r="N69" s="240">
        <v>10</v>
      </c>
      <c r="O69" s="239">
        <f t="shared" si="3"/>
        <v>1000</v>
      </c>
      <c r="P69" s="239"/>
      <c r="Q69" s="245"/>
    </row>
    <row r="70" s="194" customFormat="1" customHeight="1" spans="1:17">
      <c r="A70" s="207">
        <v>64</v>
      </c>
      <c r="B70" s="216"/>
      <c r="C70" s="208" t="s">
        <v>10413</v>
      </c>
      <c r="D70" s="217"/>
      <c r="E70" s="209" t="s">
        <v>10414</v>
      </c>
      <c r="F70" s="218"/>
      <c r="G70" s="207" t="s">
        <v>703</v>
      </c>
      <c r="H70" s="219">
        <v>1</v>
      </c>
      <c r="I70" s="208" t="s">
        <v>10258</v>
      </c>
      <c r="J70" s="208" t="s">
        <v>10258</v>
      </c>
      <c r="K70" s="238">
        <v>6793410.19</v>
      </c>
      <c r="L70" s="238">
        <v>2546774.15</v>
      </c>
      <c r="M70" s="239"/>
      <c r="N70" s="240"/>
      <c r="O70" s="239"/>
      <c r="P70" s="239"/>
      <c r="Q70" s="245" t="s">
        <v>10415</v>
      </c>
    </row>
    <row r="71" s="194" customFormat="1" customHeight="1" spans="1:17">
      <c r="A71" s="207">
        <v>65</v>
      </c>
      <c r="B71" s="216"/>
      <c r="C71" s="208" t="s">
        <v>10416</v>
      </c>
      <c r="D71" s="217"/>
      <c r="E71" s="209" t="s">
        <v>10292</v>
      </c>
      <c r="F71" s="218"/>
      <c r="G71" s="207" t="s">
        <v>698</v>
      </c>
      <c r="H71" s="219">
        <v>1</v>
      </c>
      <c r="I71" s="208" t="s">
        <v>10258</v>
      </c>
      <c r="J71" s="208" t="s">
        <v>10258</v>
      </c>
      <c r="K71" s="238">
        <v>1136.75</v>
      </c>
      <c r="L71" s="238">
        <v>426.1</v>
      </c>
      <c r="M71" s="239">
        <v>1070</v>
      </c>
      <c r="N71" s="240">
        <v>10</v>
      </c>
      <c r="O71" s="239">
        <f t="shared" ref="O71:O82" si="4">ROUND(M71*N71/100,0)</f>
        <v>107</v>
      </c>
      <c r="P71" s="239"/>
      <c r="Q71" s="245"/>
    </row>
    <row r="72" s="194" customFormat="1" customHeight="1" spans="1:17">
      <c r="A72" s="207">
        <v>66</v>
      </c>
      <c r="B72" s="216"/>
      <c r="C72" s="208" t="s">
        <v>10417</v>
      </c>
      <c r="D72" s="217" t="s">
        <v>10418</v>
      </c>
      <c r="E72" s="209" t="s">
        <v>10412</v>
      </c>
      <c r="F72" s="218"/>
      <c r="G72" s="207" t="s">
        <v>698</v>
      </c>
      <c r="H72" s="219">
        <v>1</v>
      </c>
      <c r="I72" s="208" t="s">
        <v>10258</v>
      </c>
      <c r="J72" s="208" t="s">
        <v>10258</v>
      </c>
      <c r="K72" s="238">
        <v>58974.36</v>
      </c>
      <c r="L72" s="238">
        <v>22108.75</v>
      </c>
      <c r="M72" s="239">
        <v>55410</v>
      </c>
      <c r="N72" s="240">
        <v>10</v>
      </c>
      <c r="O72" s="239">
        <f t="shared" si="4"/>
        <v>5541</v>
      </c>
      <c r="P72" s="239"/>
      <c r="Q72" s="245"/>
    </row>
    <row r="73" s="194" customFormat="1" customHeight="1" spans="1:17">
      <c r="A73" s="207">
        <v>67</v>
      </c>
      <c r="B73" s="216"/>
      <c r="C73" s="208" t="s">
        <v>10419</v>
      </c>
      <c r="D73" s="217"/>
      <c r="E73" s="209" t="s">
        <v>10420</v>
      </c>
      <c r="F73" s="218"/>
      <c r="G73" s="207" t="s">
        <v>703</v>
      </c>
      <c r="H73" s="219">
        <v>1</v>
      </c>
      <c r="I73" s="208" t="s">
        <v>10258</v>
      </c>
      <c r="J73" s="208" t="s">
        <v>10258</v>
      </c>
      <c r="K73" s="238">
        <v>438119.67</v>
      </c>
      <c r="L73" s="238">
        <v>164246.03</v>
      </c>
      <c r="M73" s="239">
        <v>411610</v>
      </c>
      <c r="N73" s="240">
        <v>10</v>
      </c>
      <c r="O73" s="239">
        <f t="shared" si="4"/>
        <v>41161</v>
      </c>
      <c r="P73" s="239"/>
      <c r="Q73" s="245"/>
    </row>
    <row r="74" s="194" customFormat="1" customHeight="1" spans="1:17">
      <c r="A74" s="207">
        <v>68</v>
      </c>
      <c r="B74" s="216"/>
      <c r="C74" s="208" t="s">
        <v>10421</v>
      </c>
      <c r="D74" s="217"/>
      <c r="E74" s="209" t="s">
        <v>10422</v>
      </c>
      <c r="F74" s="218"/>
      <c r="G74" s="207" t="s">
        <v>703</v>
      </c>
      <c r="H74" s="219">
        <v>1</v>
      </c>
      <c r="I74" s="208" t="s">
        <v>10258</v>
      </c>
      <c r="J74" s="208" t="s">
        <v>10258</v>
      </c>
      <c r="K74" s="238">
        <v>1225470.09</v>
      </c>
      <c r="L74" s="238">
        <v>459415.3</v>
      </c>
      <c r="M74" s="239">
        <v>1151330</v>
      </c>
      <c r="N74" s="240">
        <v>10</v>
      </c>
      <c r="O74" s="239">
        <f t="shared" si="4"/>
        <v>115133</v>
      </c>
      <c r="P74" s="239"/>
      <c r="Q74" s="245"/>
    </row>
    <row r="75" s="194" customFormat="1" customHeight="1" spans="1:17">
      <c r="A75" s="207">
        <v>69</v>
      </c>
      <c r="B75" s="216"/>
      <c r="C75" s="208" t="s">
        <v>10423</v>
      </c>
      <c r="D75" s="217" t="s">
        <v>10424</v>
      </c>
      <c r="E75" s="209" t="s">
        <v>10425</v>
      </c>
      <c r="F75" s="218"/>
      <c r="G75" s="207" t="s">
        <v>679</v>
      </c>
      <c r="H75" s="219">
        <v>1</v>
      </c>
      <c r="I75" s="208" t="s">
        <v>10258</v>
      </c>
      <c r="J75" s="208" t="s">
        <v>10258</v>
      </c>
      <c r="K75" s="238">
        <v>5470.09</v>
      </c>
      <c r="L75" s="238">
        <v>2050.5</v>
      </c>
      <c r="M75" s="239">
        <v>5140</v>
      </c>
      <c r="N75" s="240">
        <v>10</v>
      </c>
      <c r="O75" s="239">
        <f t="shared" si="4"/>
        <v>514</v>
      </c>
      <c r="P75" s="239"/>
      <c r="Q75" s="245"/>
    </row>
    <row r="76" s="194" customFormat="1" customHeight="1" spans="1:17">
      <c r="A76" s="207">
        <v>70</v>
      </c>
      <c r="B76" s="216"/>
      <c r="C76" s="208" t="s">
        <v>10426</v>
      </c>
      <c r="D76" s="217" t="s">
        <v>10427</v>
      </c>
      <c r="E76" s="209" t="s">
        <v>10425</v>
      </c>
      <c r="F76" s="218"/>
      <c r="G76" s="207" t="s">
        <v>679</v>
      </c>
      <c r="H76" s="219">
        <v>1</v>
      </c>
      <c r="I76" s="208" t="s">
        <v>10258</v>
      </c>
      <c r="J76" s="208" t="s">
        <v>10258</v>
      </c>
      <c r="K76" s="238">
        <v>5470.09</v>
      </c>
      <c r="L76" s="238">
        <v>2050.5</v>
      </c>
      <c r="M76" s="239">
        <v>5140</v>
      </c>
      <c r="N76" s="240">
        <v>10</v>
      </c>
      <c r="O76" s="239">
        <f t="shared" si="4"/>
        <v>514</v>
      </c>
      <c r="P76" s="239"/>
      <c r="Q76" s="245"/>
    </row>
    <row r="77" s="194" customFormat="1" customHeight="1" spans="1:17">
      <c r="A77" s="207">
        <v>71</v>
      </c>
      <c r="B77" s="216"/>
      <c r="C77" s="208" t="s">
        <v>10428</v>
      </c>
      <c r="D77" s="217" t="s">
        <v>10429</v>
      </c>
      <c r="E77" s="209" t="s">
        <v>10430</v>
      </c>
      <c r="F77" s="218"/>
      <c r="G77" s="207" t="s">
        <v>698</v>
      </c>
      <c r="H77" s="219">
        <v>1</v>
      </c>
      <c r="I77" s="208" t="s">
        <v>10258</v>
      </c>
      <c r="J77" s="208" t="s">
        <v>10258</v>
      </c>
      <c r="K77" s="238">
        <v>20683.77</v>
      </c>
      <c r="L77" s="238">
        <v>7754.27</v>
      </c>
      <c r="M77" s="239">
        <v>19430</v>
      </c>
      <c r="N77" s="240">
        <v>10</v>
      </c>
      <c r="O77" s="239">
        <f t="shared" si="4"/>
        <v>1943</v>
      </c>
      <c r="P77" s="239"/>
      <c r="Q77" s="245"/>
    </row>
    <row r="78" s="194" customFormat="1" customHeight="1" spans="1:17">
      <c r="A78" s="207">
        <v>72</v>
      </c>
      <c r="B78" s="216"/>
      <c r="C78" s="208" t="s">
        <v>10431</v>
      </c>
      <c r="D78" s="217" t="s">
        <v>10432</v>
      </c>
      <c r="E78" s="209" t="s">
        <v>10433</v>
      </c>
      <c r="F78" s="218"/>
      <c r="G78" s="207" t="s">
        <v>703</v>
      </c>
      <c r="H78" s="219">
        <v>1</v>
      </c>
      <c r="I78" s="208" t="s">
        <v>10258</v>
      </c>
      <c r="J78" s="208" t="s">
        <v>10258</v>
      </c>
      <c r="K78" s="238">
        <v>745192.66</v>
      </c>
      <c r="L78" s="238">
        <v>279364.49</v>
      </c>
      <c r="M78" s="239">
        <v>700110</v>
      </c>
      <c r="N78" s="240">
        <v>10</v>
      </c>
      <c r="O78" s="239">
        <f t="shared" si="4"/>
        <v>70011</v>
      </c>
      <c r="P78" s="239"/>
      <c r="Q78" s="245"/>
    </row>
    <row r="79" s="194" customFormat="1" customHeight="1" spans="1:17">
      <c r="A79" s="207">
        <v>73</v>
      </c>
      <c r="B79" s="216"/>
      <c r="C79" s="208" t="s">
        <v>10434</v>
      </c>
      <c r="D79" s="217" t="s">
        <v>10435</v>
      </c>
      <c r="E79" s="209" t="s">
        <v>10436</v>
      </c>
      <c r="F79" s="218"/>
      <c r="G79" s="207" t="s">
        <v>698</v>
      </c>
      <c r="H79" s="219">
        <v>1</v>
      </c>
      <c r="I79" s="208" t="s">
        <v>10258</v>
      </c>
      <c r="J79" s="208" t="s">
        <v>10258</v>
      </c>
      <c r="K79" s="238">
        <v>11965.82</v>
      </c>
      <c r="L79" s="238">
        <v>4486.01</v>
      </c>
      <c r="M79" s="239">
        <v>11240</v>
      </c>
      <c r="N79" s="240">
        <v>10</v>
      </c>
      <c r="O79" s="239">
        <f t="shared" si="4"/>
        <v>1124</v>
      </c>
      <c r="P79" s="239"/>
      <c r="Q79" s="245"/>
    </row>
    <row r="80" s="194" customFormat="1" customHeight="1" spans="1:17">
      <c r="A80" s="207">
        <v>74</v>
      </c>
      <c r="B80" s="216"/>
      <c r="C80" s="208" t="s">
        <v>10437</v>
      </c>
      <c r="D80" s="217" t="s">
        <v>10438</v>
      </c>
      <c r="E80" s="209" t="s">
        <v>10439</v>
      </c>
      <c r="F80" s="218"/>
      <c r="G80" s="207" t="s">
        <v>703</v>
      </c>
      <c r="H80" s="219">
        <v>1</v>
      </c>
      <c r="I80" s="208" t="s">
        <v>10258</v>
      </c>
      <c r="J80" s="208" t="s">
        <v>10258</v>
      </c>
      <c r="K80" s="238">
        <v>11965.81</v>
      </c>
      <c r="L80" s="238">
        <v>4486.01</v>
      </c>
      <c r="M80" s="239">
        <v>11240</v>
      </c>
      <c r="N80" s="240">
        <v>10</v>
      </c>
      <c r="O80" s="239">
        <f t="shared" si="4"/>
        <v>1124</v>
      </c>
      <c r="P80" s="239"/>
      <c r="Q80" s="245"/>
    </row>
    <row r="81" s="194" customFormat="1" customHeight="1" spans="1:17">
      <c r="A81" s="207">
        <v>75</v>
      </c>
      <c r="B81" s="216"/>
      <c r="C81" s="208" t="s">
        <v>4408</v>
      </c>
      <c r="D81" s="217" t="s">
        <v>10273</v>
      </c>
      <c r="E81" s="209" t="s">
        <v>10257</v>
      </c>
      <c r="F81" s="218"/>
      <c r="G81" s="207" t="s">
        <v>703</v>
      </c>
      <c r="H81" s="219">
        <v>1</v>
      </c>
      <c r="I81" s="208" t="s">
        <v>10258</v>
      </c>
      <c r="J81" s="208" t="s">
        <v>10258</v>
      </c>
      <c r="K81" s="238">
        <v>43760.69</v>
      </c>
      <c r="L81" s="238">
        <v>16405.53</v>
      </c>
      <c r="M81" s="239">
        <v>41110</v>
      </c>
      <c r="N81" s="240">
        <v>10</v>
      </c>
      <c r="O81" s="239">
        <f t="shared" si="4"/>
        <v>4111</v>
      </c>
      <c r="P81" s="239"/>
      <c r="Q81" s="245"/>
    </row>
    <row r="82" s="194" customFormat="1" customHeight="1" spans="1:17">
      <c r="A82" s="207">
        <v>76</v>
      </c>
      <c r="B82" s="216"/>
      <c r="C82" s="208" t="s">
        <v>10440</v>
      </c>
      <c r="D82" s="217" t="s">
        <v>10441</v>
      </c>
      <c r="E82" s="209" t="s">
        <v>10442</v>
      </c>
      <c r="F82" s="218"/>
      <c r="G82" s="207" t="s">
        <v>698</v>
      </c>
      <c r="H82" s="219">
        <v>1</v>
      </c>
      <c r="I82" s="208" t="s">
        <v>10258</v>
      </c>
      <c r="J82" s="208" t="s">
        <v>10258</v>
      </c>
      <c r="K82" s="238">
        <v>565125.95</v>
      </c>
      <c r="L82" s="238">
        <v>229922.18</v>
      </c>
      <c r="M82" s="239">
        <v>530940</v>
      </c>
      <c r="N82" s="240">
        <v>10</v>
      </c>
      <c r="O82" s="239">
        <f t="shared" si="4"/>
        <v>53094</v>
      </c>
      <c r="P82" s="239"/>
      <c r="Q82" s="245"/>
    </row>
    <row r="83" s="194" customFormat="1" customHeight="1" spans="1:17">
      <c r="A83" s="207">
        <v>77</v>
      </c>
      <c r="B83" s="216"/>
      <c r="C83" s="208" t="s">
        <v>10443</v>
      </c>
      <c r="D83" s="217" t="s">
        <v>10444</v>
      </c>
      <c r="E83" s="209" t="s">
        <v>10445</v>
      </c>
      <c r="F83" s="218"/>
      <c r="G83" s="207" t="s">
        <v>679</v>
      </c>
      <c r="H83" s="219">
        <v>1</v>
      </c>
      <c r="I83" s="208" t="s">
        <v>10258</v>
      </c>
      <c r="J83" s="208" t="s">
        <v>10258</v>
      </c>
      <c r="K83" s="238">
        <v>7521.37</v>
      </c>
      <c r="L83" s="238">
        <v>2819.85</v>
      </c>
      <c r="M83" s="239"/>
      <c r="N83" s="240"/>
      <c r="O83" s="239"/>
      <c r="P83" s="239"/>
      <c r="Q83" s="245" t="s">
        <v>9844</v>
      </c>
    </row>
    <row r="84" s="194" customFormat="1" customHeight="1" spans="1:17">
      <c r="A84" s="207">
        <v>78</v>
      </c>
      <c r="B84" s="216"/>
      <c r="C84" s="208" t="s">
        <v>10446</v>
      </c>
      <c r="D84" s="217" t="s">
        <v>10447</v>
      </c>
      <c r="E84" s="209" t="s">
        <v>10445</v>
      </c>
      <c r="F84" s="218"/>
      <c r="G84" s="207" t="s">
        <v>679</v>
      </c>
      <c r="H84" s="219">
        <v>1</v>
      </c>
      <c r="I84" s="208" t="s">
        <v>10258</v>
      </c>
      <c r="J84" s="208" t="s">
        <v>10258</v>
      </c>
      <c r="K84" s="238">
        <v>6923.07</v>
      </c>
      <c r="L84" s="238">
        <v>2595.21</v>
      </c>
      <c r="M84" s="239">
        <v>6500</v>
      </c>
      <c r="N84" s="240">
        <v>10</v>
      </c>
      <c r="O84" s="239">
        <f t="shared" ref="O84:O129" si="5">ROUND(M84*N84/100,0)</f>
        <v>650</v>
      </c>
      <c r="P84" s="239"/>
      <c r="Q84" s="245"/>
    </row>
    <row r="85" s="194" customFormat="1" customHeight="1" spans="1:17">
      <c r="A85" s="207">
        <v>79</v>
      </c>
      <c r="B85" s="216"/>
      <c r="C85" s="208" t="s">
        <v>10448</v>
      </c>
      <c r="D85" s="217" t="s">
        <v>10449</v>
      </c>
      <c r="E85" s="209" t="s">
        <v>10450</v>
      </c>
      <c r="F85" s="218"/>
      <c r="G85" s="207" t="s">
        <v>679</v>
      </c>
      <c r="H85" s="219">
        <v>1</v>
      </c>
      <c r="I85" s="208" t="s">
        <v>10258</v>
      </c>
      <c r="J85" s="208" t="s">
        <v>10258</v>
      </c>
      <c r="K85" s="238">
        <v>79487.18</v>
      </c>
      <c r="L85" s="238">
        <v>29798.7</v>
      </c>
      <c r="M85" s="239">
        <v>74680</v>
      </c>
      <c r="N85" s="240">
        <v>10</v>
      </c>
      <c r="O85" s="239">
        <f t="shared" si="5"/>
        <v>7468</v>
      </c>
      <c r="P85" s="239"/>
      <c r="Q85" s="245"/>
    </row>
    <row r="86" s="194" customFormat="1" customHeight="1" spans="1:17">
      <c r="A86" s="207">
        <v>80</v>
      </c>
      <c r="B86" s="216"/>
      <c r="C86" s="208" t="s">
        <v>10451</v>
      </c>
      <c r="D86" s="217" t="s">
        <v>10452</v>
      </c>
      <c r="E86" s="209" t="s">
        <v>10453</v>
      </c>
      <c r="F86" s="218"/>
      <c r="G86" s="207" t="s">
        <v>698</v>
      </c>
      <c r="H86" s="219">
        <v>1</v>
      </c>
      <c r="I86" s="208" t="s">
        <v>10258</v>
      </c>
      <c r="J86" s="208" t="s">
        <v>10258</v>
      </c>
      <c r="K86" s="238">
        <v>31623.92</v>
      </c>
      <c r="L86" s="238">
        <v>11855.28</v>
      </c>
      <c r="M86" s="239">
        <v>29710</v>
      </c>
      <c r="N86" s="240">
        <v>10</v>
      </c>
      <c r="O86" s="239">
        <f t="shared" si="5"/>
        <v>2971</v>
      </c>
      <c r="P86" s="239"/>
      <c r="Q86" s="245"/>
    </row>
    <row r="87" s="194" customFormat="1" customHeight="1" spans="1:17">
      <c r="A87" s="207">
        <v>81</v>
      </c>
      <c r="B87" s="216"/>
      <c r="C87" s="208" t="s">
        <v>10454</v>
      </c>
      <c r="D87" s="217" t="s">
        <v>10455</v>
      </c>
      <c r="E87" s="209" t="s">
        <v>10327</v>
      </c>
      <c r="F87" s="218"/>
      <c r="G87" s="207" t="s">
        <v>698</v>
      </c>
      <c r="H87" s="219">
        <v>1</v>
      </c>
      <c r="I87" s="208" t="s">
        <v>10258</v>
      </c>
      <c r="J87" s="208" t="s">
        <v>10258</v>
      </c>
      <c r="K87" s="238">
        <v>2649.57</v>
      </c>
      <c r="L87" s="238">
        <v>993.13</v>
      </c>
      <c r="M87" s="239">
        <v>2490</v>
      </c>
      <c r="N87" s="240">
        <v>10</v>
      </c>
      <c r="O87" s="239">
        <f t="shared" si="5"/>
        <v>249</v>
      </c>
      <c r="P87" s="239"/>
      <c r="Q87" s="245"/>
    </row>
    <row r="88" s="194" customFormat="1" customHeight="1" spans="1:17">
      <c r="A88" s="207">
        <v>82</v>
      </c>
      <c r="B88" s="216"/>
      <c r="C88" s="208" t="s">
        <v>10456</v>
      </c>
      <c r="D88" s="217"/>
      <c r="E88" s="209" t="s">
        <v>10457</v>
      </c>
      <c r="F88" s="218"/>
      <c r="G88" s="207" t="s">
        <v>698</v>
      </c>
      <c r="H88" s="219">
        <v>1</v>
      </c>
      <c r="I88" s="208" t="s">
        <v>10258</v>
      </c>
      <c r="J88" s="208" t="s">
        <v>10258</v>
      </c>
      <c r="K88" s="238">
        <v>1367.53</v>
      </c>
      <c r="L88" s="238">
        <v>512.62</v>
      </c>
      <c r="M88" s="239">
        <v>1280</v>
      </c>
      <c r="N88" s="240">
        <v>10</v>
      </c>
      <c r="O88" s="239">
        <f t="shared" si="5"/>
        <v>128</v>
      </c>
      <c r="P88" s="239"/>
      <c r="Q88" s="245"/>
    </row>
    <row r="89" s="194" customFormat="1" customHeight="1" spans="1:17">
      <c r="A89" s="207">
        <v>83</v>
      </c>
      <c r="B89" s="216"/>
      <c r="C89" s="208" t="s">
        <v>10458</v>
      </c>
      <c r="D89" s="217" t="s">
        <v>10459</v>
      </c>
      <c r="E89" s="209" t="s">
        <v>10425</v>
      </c>
      <c r="F89" s="218"/>
      <c r="G89" s="207" t="s">
        <v>679</v>
      </c>
      <c r="H89" s="219">
        <v>1</v>
      </c>
      <c r="I89" s="208" t="s">
        <v>10258</v>
      </c>
      <c r="J89" s="208" t="s">
        <v>10258</v>
      </c>
      <c r="K89" s="238">
        <v>16410.26</v>
      </c>
      <c r="L89" s="238">
        <v>6152.15</v>
      </c>
      <c r="M89" s="239">
        <v>15420</v>
      </c>
      <c r="N89" s="240">
        <v>10</v>
      </c>
      <c r="O89" s="239">
        <f t="shared" si="5"/>
        <v>1542</v>
      </c>
      <c r="P89" s="239"/>
      <c r="Q89" s="245"/>
    </row>
    <row r="90" s="194" customFormat="1" customHeight="1" spans="1:17">
      <c r="A90" s="207">
        <v>84</v>
      </c>
      <c r="B90" s="216"/>
      <c r="C90" s="208" t="s">
        <v>10460</v>
      </c>
      <c r="D90" s="217" t="s">
        <v>10461</v>
      </c>
      <c r="E90" s="209" t="s">
        <v>10425</v>
      </c>
      <c r="F90" s="218"/>
      <c r="G90" s="207" t="s">
        <v>679</v>
      </c>
      <c r="H90" s="219">
        <v>1</v>
      </c>
      <c r="I90" s="208" t="s">
        <v>10258</v>
      </c>
      <c r="J90" s="208" t="s">
        <v>10258</v>
      </c>
      <c r="K90" s="238">
        <v>39316.24</v>
      </c>
      <c r="L90" s="238">
        <v>14739.3</v>
      </c>
      <c r="M90" s="239">
        <v>36940</v>
      </c>
      <c r="N90" s="240">
        <v>10</v>
      </c>
      <c r="O90" s="239">
        <f t="shared" si="5"/>
        <v>3694</v>
      </c>
      <c r="P90" s="239"/>
      <c r="Q90" s="245"/>
    </row>
    <row r="91" s="194" customFormat="1" customHeight="1" spans="1:17">
      <c r="A91" s="207">
        <v>85</v>
      </c>
      <c r="B91" s="216"/>
      <c r="C91" s="208" t="s">
        <v>10462</v>
      </c>
      <c r="D91" s="217" t="s">
        <v>10463</v>
      </c>
      <c r="E91" s="209" t="s">
        <v>10425</v>
      </c>
      <c r="F91" s="218"/>
      <c r="G91" s="207" t="s">
        <v>679</v>
      </c>
      <c r="H91" s="219">
        <v>1</v>
      </c>
      <c r="I91" s="208" t="s">
        <v>10258</v>
      </c>
      <c r="J91" s="208" t="s">
        <v>10258</v>
      </c>
      <c r="K91" s="238">
        <v>20512.82</v>
      </c>
      <c r="L91" s="238">
        <v>7690.15</v>
      </c>
      <c r="M91" s="239">
        <v>19270</v>
      </c>
      <c r="N91" s="240">
        <v>10</v>
      </c>
      <c r="O91" s="239">
        <f t="shared" si="5"/>
        <v>1927</v>
      </c>
      <c r="P91" s="239"/>
      <c r="Q91" s="245"/>
    </row>
    <row r="92" s="194" customFormat="1" customHeight="1" spans="1:17">
      <c r="A92" s="207">
        <v>86</v>
      </c>
      <c r="B92" s="216"/>
      <c r="C92" s="208" t="s">
        <v>10464</v>
      </c>
      <c r="D92" s="217"/>
      <c r="E92" s="209" t="s">
        <v>10425</v>
      </c>
      <c r="F92" s="218"/>
      <c r="G92" s="207" t="s">
        <v>679</v>
      </c>
      <c r="H92" s="219">
        <v>1</v>
      </c>
      <c r="I92" s="208" t="s">
        <v>10258</v>
      </c>
      <c r="J92" s="208" t="s">
        <v>10258</v>
      </c>
      <c r="K92" s="238">
        <v>11623.93</v>
      </c>
      <c r="L92" s="238">
        <v>4357.69</v>
      </c>
      <c r="M92" s="239">
        <v>10920</v>
      </c>
      <c r="N92" s="240">
        <v>10</v>
      </c>
      <c r="O92" s="239">
        <f t="shared" si="5"/>
        <v>1092</v>
      </c>
      <c r="P92" s="239"/>
      <c r="Q92" s="245"/>
    </row>
    <row r="93" s="194" customFormat="1" customHeight="1" spans="1:17">
      <c r="A93" s="207">
        <v>87</v>
      </c>
      <c r="B93" s="216"/>
      <c r="C93" s="208" t="s">
        <v>10465</v>
      </c>
      <c r="D93" s="217"/>
      <c r="E93" s="209" t="s">
        <v>10425</v>
      </c>
      <c r="F93" s="218"/>
      <c r="G93" s="207" t="s">
        <v>679</v>
      </c>
      <c r="H93" s="219">
        <v>1</v>
      </c>
      <c r="I93" s="208" t="s">
        <v>10258</v>
      </c>
      <c r="J93" s="208" t="s">
        <v>10258</v>
      </c>
      <c r="K93" s="238">
        <v>13675.21</v>
      </c>
      <c r="L93" s="238">
        <v>5126.74</v>
      </c>
      <c r="M93" s="239">
        <v>12850</v>
      </c>
      <c r="N93" s="240">
        <v>10</v>
      </c>
      <c r="O93" s="239">
        <f t="shared" si="5"/>
        <v>1285</v>
      </c>
      <c r="P93" s="239"/>
      <c r="Q93" s="245"/>
    </row>
    <row r="94" s="194" customFormat="1" customHeight="1" spans="1:17">
      <c r="A94" s="207">
        <v>88</v>
      </c>
      <c r="B94" s="216"/>
      <c r="C94" s="208" t="s">
        <v>10466</v>
      </c>
      <c r="D94" s="217" t="s">
        <v>10467</v>
      </c>
      <c r="E94" s="209" t="s">
        <v>10296</v>
      </c>
      <c r="F94" s="218"/>
      <c r="G94" s="207" t="s">
        <v>698</v>
      </c>
      <c r="H94" s="219">
        <v>1</v>
      </c>
      <c r="I94" s="208" t="s">
        <v>10258</v>
      </c>
      <c r="J94" s="208" t="s">
        <v>10258</v>
      </c>
      <c r="K94" s="238">
        <v>111965.82</v>
      </c>
      <c r="L94" s="238">
        <v>41974.87</v>
      </c>
      <c r="M94" s="239">
        <v>105190</v>
      </c>
      <c r="N94" s="240">
        <v>10</v>
      </c>
      <c r="O94" s="239">
        <f t="shared" si="5"/>
        <v>10519</v>
      </c>
      <c r="P94" s="239"/>
      <c r="Q94" s="245"/>
    </row>
    <row r="95" s="194" customFormat="1" customHeight="1" spans="1:17">
      <c r="A95" s="207">
        <v>89</v>
      </c>
      <c r="B95" s="216"/>
      <c r="C95" s="208" t="s">
        <v>10468</v>
      </c>
      <c r="D95" s="217"/>
      <c r="E95" s="209" t="s">
        <v>10425</v>
      </c>
      <c r="F95" s="218"/>
      <c r="G95" s="207" t="s">
        <v>698</v>
      </c>
      <c r="H95" s="219">
        <v>1</v>
      </c>
      <c r="I95" s="208" t="s">
        <v>10258</v>
      </c>
      <c r="J95" s="208" t="s">
        <v>10258</v>
      </c>
      <c r="K95" s="238">
        <v>26837.61</v>
      </c>
      <c r="L95" s="238">
        <v>10061.13</v>
      </c>
      <c r="M95" s="239">
        <v>25210</v>
      </c>
      <c r="N95" s="240">
        <v>10</v>
      </c>
      <c r="O95" s="239">
        <f t="shared" si="5"/>
        <v>2521</v>
      </c>
      <c r="P95" s="239"/>
      <c r="Q95" s="245"/>
    </row>
    <row r="96" s="194" customFormat="1" customHeight="1" spans="1:17">
      <c r="A96" s="207">
        <v>90</v>
      </c>
      <c r="B96" s="216"/>
      <c r="C96" s="208" t="s">
        <v>10469</v>
      </c>
      <c r="D96" s="217"/>
      <c r="E96" s="209" t="s">
        <v>10425</v>
      </c>
      <c r="F96" s="218"/>
      <c r="G96" s="207" t="s">
        <v>698</v>
      </c>
      <c r="H96" s="219">
        <v>1</v>
      </c>
      <c r="I96" s="208" t="s">
        <v>10258</v>
      </c>
      <c r="J96" s="208" t="s">
        <v>10258</v>
      </c>
      <c r="K96" s="238">
        <v>29401.71</v>
      </c>
      <c r="L96" s="238">
        <v>11022.53</v>
      </c>
      <c r="M96" s="239">
        <v>27620</v>
      </c>
      <c r="N96" s="240">
        <v>10</v>
      </c>
      <c r="O96" s="239">
        <f t="shared" si="5"/>
        <v>2762</v>
      </c>
      <c r="P96" s="239"/>
      <c r="Q96" s="245"/>
    </row>
    <row r="97" s="194" customFormat="1" customHeight="1" spans="1:17">
      <c r="A97" s="207">
        <v>91</v>
      </c>
      <c r="B97" s="216"/>
      <c r="C97" s="208" t="s">
        <v>10470</v>
      </c>
      <c r="D97" s="217"/>
      <c r="E97" s="209" t="s">
        <v>10292</v>
      </c>
      <c r="F97" s="218"/>
      <c r="G97" s="207" t="s">
        <v>698</v>
      </c>
      <c r="H97" s="219">
        <v>1</v>
      </c>
      <c r="I97" s="208" t="s">
        <v>10258</v>
      </c>
      <c r="J97" s="208" t="s">
        <v>10258</v>
      </c>
      <c r="K97" s="238">
        <v>12564.11</v>
      </c>
      <c r="L97" s="238">
        <v>4710.04</v>
      </c>
      <c r="M97" s="239">
        <v>11800</v>
      </c>
      <c r="N97" s="240">
        <v>10</v>
      </c>
      <c r="O97" s="239">
        <f t="shared" si="5"/>
        <v>1180</v>
      </c>
      <c r="P97" s="239"/>
      <c r="Q97" s="245"/>
    </row>
    <row r="98" s="194" customFormat="1" customHeight="1" spans="1:17">
      <c r="A98" s="207">
        <v>92</v>
      </c>
      <c r="B98" s="216"/>
      <c r="C98" s="208" t="s">
        <v>10471</v>
      </c>
      <c r="D98" s="217" t="s">
        <v>10472</v>
      </c>
      <c r="E98" s="209" t="s">
        <v>10473</v>
      </c>
      <c r="F98" s="218"/>
      <c r="G98" s="207" t="s">
        <v>698</v>
      </c>
      <c r="H98" s="219">
        <v>1</v>
      </c>
      <c r="I98" s="208" t="s">
        <v>10474</v>
      </c>
      <c r="J98" s="208" t="s">
        <v>10474</v>
      </c>
      <c r="K98" s="238">
        <v>329059.84</v>
      </c>
      <c r="L98" s="238">
        <v>151733</v>
      </c>
      <c r="M98" s="239">
        <v>299800</v>
      </c>
      <c r="N98" s="240">
        <v>11</v>
      </c>
      <c r="O98" s="239">
        <f t="shared" si="5"/>
        <v>32978</v>
      </c>
      <c r="P98" s="239"/>
      <c r="Q98" s="245"/>
    </row>
    <row r="99" s="194" customFormat="1" customHeight="1" spans="1:17">
      <c r="A99" s="207">
        <v>93</v>
      </c>
      <c r="B99" s="216"/>
      <c r="C99" s="208" t="s">
        <v>10475</v>
      </c>
      <c r="D99" s="217"/>
      <c r="E99" s="209" t="s">
        <v>10476</v>
      </c>
      <c r="F99" s="218"/>
      <c r="G99" s="207" t="s">
        <v>10477</v>
      </c>
      <c r="H99" s="219">
        <v>1</v>
      </c>
      <c r="I99" s="208" t="s">
        <v>10478</v>
      </c>
      <c r="J99" s="208" t="s">
        <v>10478</v>
      </c>
      <c r="K99" s="238">
        <v>818000</v>
      </c>
      <c r="L99" s="238">
        <v>377188.99</v>
      </c>
      <c r="M99" s="239">
        <v>785690</v>
      </c>
      <c r="N99" s="240">
        <v>11</v>
      </c>
      <c r="O99" s="239">
        <f t="shared" si="5"/>
        <v>86426</v>
      </c>
      <c r="P99" s="239"/>
      <c r="Q99" s="245"/>
    </row>
    <row r="100" s="194" customFormat="1" customHeight="1" spans="1:17">
      <c r="A100" s="207">
        <v>94</v>
      </c>
      <c r="B100" s="216"/>
      <c r="C100" s="208" t="s">
        <v>10479</v>
      </c>
      <c r="D100" s="217" t="s">
        <v>10480</v>
      </c>
      <c r="E100" s="209" t="s">
        <v>10481</v>
      </c>
      <c r="F100" s="218"/>
      <c r="G100" s="207" t="s">
        <v>698</v>
      </c>
      <c r="H100" s="219">
        <v>1</v>
      </c>
      <c r="I100" s="208" t="s">
        <v>10328</v>
      </c>
      <c r="J100" s="208" t="s">
        <v>10328</v>
      </c>
      <c r="K100" s="238">
        <v>12820.51</v>
      </c>
      <c r="L100" s="238">
        <v>3838.87</v>
      </c>
      <c r="M100" s="239">
        <v>12690</v>
      </c>
      <c r="N100" s="240">
        <v>10</v>
      </c>
      <c r="O100" s="239">
        <f t="shared" si="5"/>
        <v>1269</v>
      </c>
      <c r="P100" s="239"/>
      <c r="Q100" s="245"/>
    </row>
    <row r="101" s="194" customFormat="1" customHeight="1" spans="1:17">
      <c r="A101" s="207">
        <v>95</v>
      </c>
      <c r="B101" s="216"/>
      <c r="C101" s="208" t="s">
        <v>10482</v>
      </c>
      <c r="D101" s="217" t="s">
        <v>10461</v>
      </c>
      <c r="E101" s="209" t="s">
        <v>10327</v>
      </c>
      <c r="F101" s="218"/>
      <c r="G101" s="207" t="s">
        <v>698</v>
      </c>
      <c r="H101" s="219">
        <v>1</v>
      </c>
      <c r="I101" s="208" t="s">
        <v>10306</v>
      </c>
      <c r="J101" s="208" t="s">
        <v>10306</v>
      </c>
      <c r="K101" s="238">
        <v>31623.93</v>
      </c>
      <c r="L101" s="238">
        <v>11684.86</v>
      </c>
      <c r="M101" s="239">
        <v>29710</v>
      </c>
      <c r="N101" s="240">
        <v>10</v>
      </c>
      <c r="O101" s="239">
        <f t="shared" si="5"/>
        <v>2971</v>
      </c>
      <c r="P101" s="239"/>
      <c r="Q101" s="245"/>
    </row>
    <row r="102" s="194" customFormat="1" customHeight="1" spans="1:17">
      <c r="A102" s="207">
        <v>96</v>
      </c>
      <c r="B102" s="216"/>
      <c r="C102" s="208" t="s">
        <v>10483</v>
      </c>
      <c r="D102" s="217" t="s">
        <v>10484</v>
      </c>
      <c r="E102" s="209" t="s">
        <v>10422</v>
      </c>
      <c r="F102" s="218"/>
      <c r="G102" s="207" t="s">
        <v>703</v>
      </c>
      <c r="H102" s="219">
        <v>1</v>
      </c>
      <c r="I102" s="208" t="s">
        <v>10258</v>
      </c>
      <c r="J102" s="208" t="s">
        <v>10258</v>
      </c>
      <c r="K102" s="238">
        <v>1538461.54</v>
      </c>
      <c r="L102" s="238">
        <v>576751.98</v>
      </c>
      <c r="M102" s="239">
        <v>1445380</v>
      </c>
      <c r="N102" s="240">
        <v>10</v>
      </c>
      <c r="O102" s="239">
        <f t="shared" si="5"/>
        <v>144538</v>
      </c>
      <c r="P102" s="239"/>
      <c r="Q102" s="245"/>
    </row>
    <row r="103" s="194" customFormat="1" customHeight="1" spans="1:17">
      <c r="A103" s="207">
        <v>97</v>
      </c>
      <c r="B103" s="216"/>
      <c r="C103" s="208" t="s">
        <v>10485</v>
      </c>
      <c r="D103" s="217" t="s">
        <v>10486</v>
      </c>
      <c r="E103" s="209" t="s">
        <v>10257</v>
      </c>
      <c r="F103" s="218"/>
      <c r="G103" s="207" t="s">
        <v>703</v>
      </c>
      <c r="H103" s="219">
        <v>1</v>
      </c>
      <c r="I103" s="208" t="s">
        <v>10258</v>
      </c>
      <c r="J103" s="208" t="s">
        <v>10258</v>
      </c>
      <c r="K103" s="238">
        <v>3752130.23</v>
      </c>
      <c r="L103" s="238">
        <v>1424481.03</v>
      </c>
      <c r="M103" s="239">
        <v>3525130</v>
      </c>
      <c r="N103" s="240">
        <v>10</v>
      </c>
      <c r="O103" s="239">
        <f t="shared" si="5"/>
        <v>352513</v>
      </c>
      <c r="P103" s="239"/>
      <c r="Q103" s="245"/>
    </row>
    <row r="104" s="194" customFormat="1" customHeight="1" spans="1:17">
      <c r="A104" s="207">
        <v>98</v>
      </c>
      <c r="B104" s="216"/>
      <c r="C104" s="208" t="s">
        <v>10487</v>
      </c>
      <c r="D104" s="217" t="s">
        <v>10488</v>
      </c>
      <c r="E104" s="209" t="s">
        <v>10257</v>
      </c>
      <c r="F104" s="218"/>
      <c r="G104" s="207" t="s">
        <v>703</v>
      </c>
      <c r="H104" s="219">
        <v>1</v>
      </c>
      <c r="I104" s="208" t="s">
        <v>10258</v>
      </c>
      <c r="J104" s="208" t="s">
        <v>10258</v>
      </c>
      <c r="K104" s="238">
        <v>4824167.44</v>
      </c>
      <c r="L104" s="238">
        <v>1831475.8</v>
      </c>
      <c r="M104" s="239">
        <v>4532310</v>
      </c>
      <c r="N104" s="247">
        <v>14</v>
      </c>
      <c r="O104" s="248">
        <v>634523</v>
      </c>
      <c r="P104" s="239"/>
      <c r="Q104" s="245" t="s">
        <v>10259</v>
      </c>
    </row>
    <row r="105" s="194" customFormat="1" customHeight="1" spans="1:17">
      <c r="A105" s="207">
        <v>99</v>
      </c>
      <c r="B105" s="216"/>
      <c r="C105" s="208" t="s">
        <v>9031</v>
      </c>
      <c r="D105" s="217" t="s">
        <v>10489</v>
      </c>
      <c r="E105" s="209" t="s">
        <v>10490</v>
      </c>
      <c r="F105" s="218"/>
      <c r="G105" s="207" t="s">
        <v>698</v>
      </c>
      <c r="H105" s="219">
        <v>1</v>
      </c>
      <c r="I105" s="208" t="s">
        <v>10258</v>
      </c>
      <c r="J105" s="208" t="s">
        <v>10258</v>
      </c>
      <c r="K105" s="238">
        <v>17435.91</v>
      </c>
      <c r="L105" s="238">
        <v>6536.55</v>
      </c>
      <c r="M105" s="239">
        <v>16380</v>
      </c>
      <c r="N105" s="240">
        <v>10</v>
      </c>
      <c r="O105" s="239">
        <f t="shared" si="5"/>
        <v>1638</v>
      </c>
      <c r="P105" s="239"/>
      <c r="Q105" s="245"/>
    </row>
    <row r="106" s="194" customFormat="1" customHeight="1" spans="1:17">
      <c r="A106" s="207">
        <v>100</v>
      </c>
      <c r="B106" s="216"/>
      <c r="C106" s="208" t="s">
        <v>10491</v>
      </c>
      <c r="D106" s="217" t="s">
        <v>10492</v>
      </c>
      <c r="E106" s="209" t="s">
        <v>10493</v>
      </c>
      <c r="F106" s="218"/>
      <c r="G106" s="207" t="s">
        <v>698</v>
      </c>
      <c r="H106" s="219">
        <v>1</v>
      </c>
      <c r="I106" s="208" t="s">
        <v>10258</v>
      </c>
      <c r="J106" s="208" t="s">
        <v>10258</v>
      </c>
      <c r="K106" s="238">
        <v>19853173.91</v>
      </c>
      <c r="L106" s="238">
        <v>7444264.98</v>
      </c>
      <c r="M106" s="239">
        <v>10300000</v>
      </c>
      <c r="N106" s="240">
        <v>10</v>
      </c>
      <c r="O106" s="239">
        <f t="shared" si="5"/>
        <v>1030000</v>
      </c>
      <c r="P106" s="239"/>
      <c r="Q106" s="245" t="s">
        <v>10259</v>
      </c>
    </row>
    <row r="107" s="194" customFormat="1" customHeight="1" spans="1:17">
      <c r="A107" s="207">
        <v>101</v>
      </c>
      <c r="B107" s="216"/>
      <c r="C107" s="208" t="s">
        <v>10494</v>
      </c>
      <c r="D107" s="217" t="s">
        <v>10365</v>
      </c>
      <c r="E107" s="209" t="s">
        <v>10495</v>
      </c>
      <c r="F107" s="218"/>
      <c r="G107" s="207" t="s">
        <v>703</v>
      </c>
      <c r="H107" s="219">
        <v>1</v>
      </c>
      <c r="I107" s="208" t="s">
        <v>10258</v>
      </c>
      <c r="J107" s="208" t="s">
        <v>10258</v>
      </c>
      <c r="K107" s="238">
        <v>843854.71</v>
      </c>
      <c r="L107" s="238">
        <v>316351.69</v>
      </c>
      <c r="M107" s="239">
        <v>792800</v>
      </c>
      <c r="N107" s="240">
        <v>10</v>
      </c>
      <c r="O107" s="239">
        <f t="shared" si="5"/>
        <v>79280</v>
      </c>
      <c r="P107" s="239"/>
      <c r="Q107" s="245"/>
    </row>
    <row r="108" s="194" customFormat="1" customHeight="1" spans="1:17">
      <c r="A108" s="207">
        <v>102</v>
      </c>
      <c r="B108" s="216"/>
      <c r="C108" s="208" t="s">
        <v>10496</v>
      </c>
      <c r="D108" s="217" t="s">
        <v>10373</v>
      </c>
      <c r="E108" s="209" t="s">
        <v>10497</v>
      </c>
      <c r="F108" s="218"/>
      <c r="G108" s="207" t="s">
        <v>698</v>
      </c>
      <c r="H108" s="219">
        <v>1</v>
      </c>
      <c r="I108" s="208" t="s">
        <v>10258</v>
      </c>
      <c r="J108" s="208" t="s">
        <v>10258</v>
      </c>
      <c r="K108" s="238">
        <v>61538.46</v>
      </c>
      <c r="L108" s="238">
        <v>23070.15</v>
      </c>
      <c r="M108" s="239">
        <v>57820</v>
      </c>
      <c r="N108" s="240">
        <v>10</v>
      </c>
      <c r="O108" s="239">
        <f t="shared" si="5"/>
        <v>5782</v>
      </c>
      <c r="P108" s="239"/>
      <c r="Q108" s="245"/>
    </row>
    <row r="109" s="194" customFormat="1" customHeight="1" spans="1:17">
      <c r="A109" s="207">
        <v>103</v>
      </c>
      <c r="B109" s="216"/>
      <c r="C109" s="208" t="s">
        <v>10498</v>
      </c>
      <c r="D109" s="217" t="s">
        <v>10373</v>
      </c>
      <c r="E109" s="209" t="s">
        <v>10497</v>
      </c>
      <c r="F109" s="218"/>
      <c r="G109" s="207" t="s">
        <v>698</v>
      </c>
      <c r="H109" s="219">
        <v>1</v>
      </c>
      <c r="I109" s="208" t="s">
        <v>10258</v>
      </c>
      <c r="J109" s="208" t="s">
        <v>10258</v>
      </c>
      <c r="K109" s="238">
        <v>6649.57</v>
      </c>
      <c r="L109" s="238">
        <v>2492.93</v>
      </c>
      <c r="M109" s="239">
        <v>6250</v>
      </c>
      <c r="N109" s="240">
        <v>10</v>
      </c>
      <c r="O109" s="239">
        <f t="shared" si="5"/>
        <v>625</v>
      </c>
      <c r="P109" s="239"/>
      <c r="Q109" s="245"/>
    </row>
    <row r="110" s="194" customFormat="1" customHeight="1" spans="1:17">
      <c r="A110" s="207">
        <v>104</v>
      </c>
      <c r="B110" s="216"/>
      <c r="C110" s="208" t="s">
        <v>10479</v>
      </c>
      <c r="D110" s="217" t="s">
        <v>10480</v>
      </c>
      <c r="E110" s="209" t="s">
        <v>10481</v>
      </c>
      <c r="F110" s="218"/>
      <c r="G110" s="207" t="s">
        <v>698</v>
      </c>
      <c r="H110" s="219">
        <v>1</v>
      </c>
      <c r="I110" s="208" t="s">
        <v>10258</v>
      </c>
      <c r="J110" s="208" t="s">
        <v>10258</v>
      </c>
      <c r="K110" s="238">
        <v>12820.51</v>
      </c>
      <c r="L110" s="238">
        <v>4806.11</v>
      </c>
      <c r="M110" s="239">
        <v>12040</v>
      </c>
      <c r="N110" s="240">
        <v>10</v>
      </c>
      <c r="O110" s="239">
        <f t="shared" si="5"/>
        <v>1204</v>
      </c>
      <c r="P110" s="239"/>
      <c r="Q110" s="245"/>
    </row>
    <row r="111" s="194" customFormat="1" customHeight="1" spans="1:17">
      <c r="A111" s="207">
        <v>105</v>
      </c>
      <c r="B111" s="216"/>
      <c r="C111" s="208" t="s">
        <v>10499</v>
      </c>
      <c r="D111" s="217" t="s">
        <v>10500</v>
      </c>
      <c r="E111" s="209" t="s">
        <v>10296</v>
      </c>
      <c r="F111" s="218"/>
      <c r="G111" s="207" t="s">
        <v>698</v>
      </c>
      <c r="H111" s="219">
        <v>1</v>
      </c>
      <c r="I111" s="208" t="s">
        <v>10258</v>
      </c>
      <c r="J111" s="208" t="s">
        <v>10258</v>
      </c>
      <c r="K111" s="238">
        <v>2564.11</v>
      </c>
      <c r="L111" s="238">
        <v>961.08</v>
      </c>
      <c r="M111" s="239">
        <v>2410</v>
      </c>
      <c r="N111" s="240">
        <v>10</v>
      </c>
      <c r="O111" s="239">
        <f t="shared" si="5"/>
        <v>241</v>
      </c>
      <c r="P111" s="239"/>
      <c r="Q111" s="245"/>
    </row>
    <row r="112" s="194" customFormat="1" customHeight="1" spans="1:17">
      <c r="A112" s="207">
        <v>106</v>
      </c>
      <c r="B112" s="216"/>
      <c r="C112" s="208" t="s">
        <v>10501</v>
      </c>
      <c r="D112" s="217" t="s">
        <v>10502</v>
      </c>
      <c r="E112" s="209" t="s">
        <v>10481</v>
      </c>
      <c r="F112" s="218"/>
      <c r="G112" s="207" t="s">
        <v>698</v>
      </c>
      <c r="H112" s="219">
        <v>1</v>
      </c>
      <c r="I112" s="208" t="s">
        <v>10258</v>
      </c>
      <c r="J112" s="208" t="s">
        <v>10258</v>
      </c>
      <c r="K112" s="238">
        <v>5470.09</v>
      </c>
      <c r="L112" s="238">
        <v>2050.5</v>
      </c>
      <c r="M112" s="239">
        <v>5140</v>
      </c>
      <c r="N112" s="240">
        <v>10</v>
      </c>
      <c r="O112" s="239">
        <f t="shared" si="5"/>
        <v>514</v>
      </c>
      <c r="P112" s="239"/>
      <c r="Q112" s="245"/>
    </row>
    <row r="113" s="194" customFormat="1" customHeight="1" spans="1:17">
      <c r="A113" s="207">
        <v>107</v>
      </c>
      <c r="B113" s="216"/>
      <c r="C113" s="208" t="s">
        <v>10503</v>
      </c>
      <c r="D113" s="217" t="s">
        <v>10492</v>
      </c>
      <c r="E113" s="209" t="s">
        <v>10504</v>
      </c>
      <c r="F113" s="218"/>
      <c r="G113" s="207" t="s">
        <v>698</v>
      </c>
      <c r="H113" s="219">
        <v>1</v>
      </c>
      <c r="I113" s="208" t="s">
        <v>10258</v>
      </c>
      <c r="J113" s="208" t="s">
        <v>10258</v>
      </c>
      <c r="K113" s="238">
        <v>2098751.28</v>
      </c>
      <c r="L113" s="238">
        <v>805945.9</v>
      </c>
      <c r="M113" s="239">
        <v>1971780</v>
      </c>
      <c r="N113" s="240">
        <v>10</v>
      </c>
      <c r="O113" s="239">
        <f t="shared" si="5"/>
        <v>197178</v>
      </c>
      <c r="P113" s="239"/>
      <c r="Q113" s="245"/>
    </row>
    <row r="114" s="194" customFormat="1" customHeight="1" spans="1:17">
      <c r="A114" s="207">
        <v>108</v>
      </c>
      <c r="B114" s="216"/>
      <c r="C114" s="208" t="s">
        <v>10505</v>
      </c>
      <c r="D114" s="217" t="s">
        <v>10506</v>
      </c>
      <c r="E114" s="209" t="s">
        <v>10497</v>
      </c>
      <c r="F114" s="218"/>
      <c r="G114" s="207" t="s">
        <v>698</v>
      </c>
      <c r="H114" s="219">
        <v>1</v>
      </c>
      <c r="I114" s="208" t="s">
        <v>10258</v>
      </c>
      <c r="J114" s="208" t="s">
        <v>10258</v>
      </c>
      <c r="K114" s="238">
        <v>33333.33</v>
      </c>
      <c r="L114" s="238">
        <v>12496.26</v>
      </c>
      <c r="M114" s="239">
        <v>31320</v>
      </c>
      <c r="N114" s="240">
        <v>10</v>
      </c>
      <c r="O114" s="239">
        <f t="shared" si="5"/>
        <v>3132</v>
      </c>
      <c r="P114" s="239"/>
      <c r="Q114" s="245"/>
    </row>
    <row r="115" s="194" customFormat="1" customHeight="1" spans="1:17">
      <c r="A115" s="207">
        <v>109</v>
      </c>
      <c r="B115" s="216"/>
      <c r="C115" s="208" t="s">
        <v>10507</v>
      </c>
      <c r="D115" s="217" t="s">
        <v>10508</v>
      </c>
      <c r="E115" s="209" t="s">
        <v>10497</v>
      </c>
      <c r="F115" s="218"/>
      <c r="G115" s="207" t="s">
        <v>698</v>
      </c>
      <c r="H115" s="219">
        <v>1</v>
      </c>
      <c r="I115" s="208" t="s">
        <v>10258</v>
      </c>
      <c r="J115" s="208" t="s">
        <v>10258</v>
      </c>
      <c r="K115" s="238">
        <v>53846.15</v>
      </c>
      <c r="L115" s="238">
        <v>20186.41</v>
      </c>
      <c r="M115" s="239">
        <v>50590</v>
      </c>
      <c r="N115" s="240">
        <v>10</v>
      </c>
      <c r="O115" s="239">
        <f t="shared" si="5"/>
        <v>5059</v>
      </c>
      <c r="P115" s="239"/>
      <c r="Q115" s="245"/>
    </row>
    <row r="116" s="194" customFormat="1" customHeight="1" spans="1:17">
      <c r="A116" s="207">
        <v>110</v>
      </c>
      <c r="B116" s="216"/>
      <c r="C116" s="208" t="s">
        <v>10509</v>
      </c>
      <c r="D116" s="217" t="s">
        <v>10510</v>
      </c>
      <c r="E116" s="209" t="s">
        <v>10497</v>
      </c>
      <c r="F116" s="218"/>
      <c r="G116" s="207" t="s">
        <v>698</v>
      </c>
      <c r="H116" s="219">
        <v>1</v>
      </c>
      <c r="I116" s="208" t="s">
        <v>10258</v>
      </c>
      <c r="J116" s="208" t="s">
        <v>10258</v>
      </c>
      <c r="K116" s="238">
        <v>58119.66</v>
      </c>
      <c r="L116" s="238">
        <v>21788.45</v>
      </c>
      <c r="M116" s="239">
        <v>54600</v>
      </c>
      <c r="N116" s="240">
        <v>10</v>
      </c>
      <c r="O116" s="239">
        <f t="shared" si="5"/>
        <v>5460</v>
      </c>
      <c r="P116" s="239"/>
      <c r="Q116" s="245"/>
    </row>
    <row r="117" s="194" customFormat="1" customHeight="1" spans="1:17">
      <c r="A117" s="207">
        <v>111</v>
      </c>
      <c r="B117" s="216"/>
      <c r="C117" s="208" t="s">
        <v>10511</v>
      </c>
      <c r="D117" s="217" t="s">
        <v>10512</v>
      </c>
      <c r="E117" s="209" t="s">
        <v>10513</v>
      </c>
      <c r="F117" s="218"/>
      <c r="G117" s="207" t="s">
        <v>698</v>
      </c>
      <c r="H117" s="219">
        <v>1</v>
      </c>
      <c r="I117" s="208" t="s">
        <v>10258</v>
      </c>
      <c r="J117" s="208" t="s">
        <v>10258</v>
      </c>
      <c r="K117" s="238">
        <v>19487.18</v>
      </c>
      <c r="L117" s="238">
        <v>7305.58</v>
      </c>
      <c r="M117" s="239">
        <v>18310</v>
      </c>
      <c r="N117" s="240">
        <v>10</v>
      </c>
      <c r="O117" s="239">
        <f t="shared" si="5"/>
        <v>1831</v>
      </c>
      <c r="P117" s="239"/>
      <c r="Q117" s="245"/>
    </row>
    <row r="118" s="194" customFormat="1" customHeight="1" spans="1:17">
      <c r="A118" s="207">
        <v>112</v>
      </c>
      <c r="B118" s="216"/>
      <c r="C118" s="208" t="s">
        <v>10514</v>
      </c>
      <c r="D118" s="217" t="s">
        <v>10373</v>
      </c>
      <c r="E118" s="209" t="s">
        <v>10497</v>
      </c>
      <c r="F118" s="218"/>
      <c r="G118" s="207" t="s">
        <v>703</v>
      </c>
      <c r="H118" s="219">
        <v>1</v>
      </c>
      <c r="I118" s="208" t="s">
        <v>10258</v>
      </c>
      <c r="J118" s="208" t="s">
        <v>10258</v>
      </c>
      <c r="K118" s="238">
        <v>92307.7</v>
      </c>
      <c r="L118" s="238">
        <v>34605.07</v>
      </c>
      <c r="M118" s="239">
        <v>86720</v>
      </c>
      <c r="N118" s="240">
        <v>10</v>
      </c>
      <c r="O118" s="239">
        <f t="shared" si="5"/>
        <v>8672</v>
      </c>
      <c r="P118" s="239"/>
      <c r="Q118" s="245"/>
    </row>
    <row r="119" s="194" customFormat="1" customHeight="1" spans="1:17">
      <c r="A119" s="207">
        <v>113</v>
      </c>
      <c r="B119" s="216"/>
      <c r="C119" s="208" t="s">
        <v>10515</v>
      </c>
      <c r="D119" s="217" t="s">
        <v>10516</v>
      </c>
      <c r="E119" s="209" t="s">
        <v>10296</v>
      </c>
      <c r="F119" s="218"/>
      <c r="G119" s="207" t="s">
        <v>698</v>
      </c>
      <c r="H119" s="219">
        <v>1</v>
      </c>
      <c r="I119" s="208" t="s">
        <v>10258</v>
      </c>
      <c r="J119" s="208" t="s">
        <v>10258</v>
      </c>
      <c r="K119" s="238">
        <v>8888.89</v>
      </c>
      <c r="L119" s="238">
        <v>3332.46</v>
      </c>
      <c r="M119" s="239">
        <v>8350</v>
      </c>
      <c r="N119" s="240">
        <v>10</v>
      </c>
      <c r="O119" s="239">
        <f t="shared" si="5"/>
        <v>835</v>
      </c>
      <c r="P119" s="239"/>
      <c r="Q119" s="245"/>
    </row>
    <row r="120" s="194" customFormat="1" customHeight="1" spans="1:17">
      <c r="A120" s="207">
        <v>114</v>
      </c>
      <c r="B120" s="216"/>
      <c r="C120" s="208" t="s">
        <v>10517</v>
      </c>
      <c r="D120" s="209" t="s">
        <v>10518</v>
      </c>
      <c r="E120" s="209" t="s">
        <v>10257</v>
      </c>
      <c r="F120" s="218"/>
      <c r="G120" s="207" t="s">
        <v>703</v>
      </c>
      <c r="H120" s="219">
        <v>1</v>
      </c>
      <c r="I120" s="208" t="s">
        <v>10258</v>
      </c>
      <c r="J120" s="208" t="s">
        <v>10258</v>
      </c>
      <c r="K120" s="238">
        <v>3147820.82</v>
      </c>
      <c r="L120" s="238">
        <v>1195057.66</v>
      </c>
      <c r="M120" s="239">
        <v>2957380</v>
      </c>
      <c r="N120" s="240">
        <v>10</v>
      </c>
      <c r="O120" s="239">
        <f t="shared" si="5"/>
        <v>295738</v>
      </c>
      <c r="P120" s="239"/>
      <c r="Q120" s="245"/>
    </row>
    <row r="121" s="194" customFormat="1" customHeight="1" spans="1:17">
      <c r="A121" s="207">
        <v>115</v>
      </c>
      <c r="B121" s="216"/>
      <c r="C121" s="208" t="s">
        <v>10519</v>
      </c>
      <c r="D121" s="217" t="s">
        <v>10520</v>
      </c>
      <c r="E121" s="209" t="s">
        <v>10257</v>
      </c>
      <c r="F121" s="218"/>
      <c r="G121" s="207" t="s">
        <v>703</v>
      </c>
      <c r="H121" s="219">
        <v>1</v>
      </c>
      <c r="I121" s="208" t="s">
        <v>10258</v>
      </c>
      <c r="J121" s="208" t="s">
        <v>10258</v>
      </c>
      <c r="K121" s="238">
        <v>7504260.46</v>
      </c>
      <c r="L121" s="238">
        <v>2848962.37</v>
      </c>
      <c r="M121" s="239">
        <v>7050250</v>
      </c>
      <c r="N121" s="240">
        <v>12</v>
      </c>
      <c r="O121" s="239">
        <f t="shared" si="5"/>
        <v>846030</v>
      </c>
      <c r="P121" s="239"/>
      <c r="Q121" s="245" t="s">
        <v>10259</v>
      </c>
    </row>
    <row r="122" s="194" customFormat="1" customHeight="1" spans="1:17">
      <c r="A122" s="207">
        <v>116</v>
      </c>
      <c r="B122" s="216"/>
      <c r="C122" s="208" t="s">
        <v>10521</v>
      </c>
      <c r="D122" s="217" t="s">
        <v>10522</v>
      </c>
      <c r="E122" s="209" t="s">
        <v>10257</v>
      </c>
      <c r="F122" s="218"/>
      <c r="G122" s="207" t="s">
        <v>703</v>
      </c>
      <c r="H122" s="219">
        <v>1</v>
      </c>
      <c r="I122" s="208" t="s">
        <v>10258</v>
      </c>
      <c r="J122" s="208" t="s">
        <v>10258</v>
      </c>
      <c r="K122" s="238">
        <v>3216111.63</v>
      </c>
      <c r="L122" s="238">
        <v>1220983.84</v>
      </c>
      <c r="M122" s="239">
        <v>3021540</v>
      </c>
      <c r="N122" s="240">
        <v>10</v>
      </c>
      <c r="O122" s="239">
        <f t="shared" si="5"/>
        <v>302154</v>
      </c>
      <c r="P122" s="239"/>
      <c r="Q122" s="245"/>
    </row>
    <row r="123" s="194" customFormat="1" customHeight="1" spans="1:17">
      <c r="A123" s="207">
        <v>117</v>
      </c>
      <c r="B123" s="216"/>
      <c r="C123" s="208" t="s">
        <v>10523</v>
      </c>
      <c r="D123" s="217" t="s">
        <v>10524</v>
      </c>
      <c r="E123" s="209" t="s">
        <v>10257</v>
      </c>
      <c r="F123" s="218"/>
      <c r="G123" s="207" t="s">
        <v>703</v>
      </c>
      <c r="H123" s="219">
        <v>1</v>
      </c>
      <c r="I123" s="208" t="s">
        <v>10258</v>
      </c>
      <c r="J123" s="208" t="s">
        <v>10258</v>
      </c>
      <c r="K123" s="238">
        <v>9475830.57</v>
      </c>
      <c r="L123" s="238">
        <v>3597461.09</v>
      </c>
      <c r="M123" s="239">
        <v>8902540</v>
      </c>
      <c r="N123" s="240">
        <v>10</v>
      </c>
      <c r="O123" s="239">
        <f t="shared" si="5"/>
        <v>890254</v>
      </c>
      <c r="P123" s="239"/>
      <c r="Q123" s="245" t="s">
        <v>10259</v>
      </c>
    </row>
    <row r="124" s="194" customFormat="1" customHeight="1" spans="1:17">
      <c r="A124" s="207">
        <v>118</v>
      </c>
      <c r="B124" s="216"/>
      <c r="C124" s="208" t="s">
        <v>10525</v>
      </c>
      <c r="D124" s="217" t="s">
        <v>10526</v>
      </c>
      <c r="E124" s="209" t="s">
        <v>10301</v>
      </c>
      <c r="F124" s="218"/>
      <c r="G124" s="207" t="s">
        <v>703</v>
      </c>
      <c r="H124" s="219">
        <v>1</v>
      </c>
      <c r="I124" s="208" t="s">
        <v>10258</v>
      </c>
      <c r="J124" s="208" t="s">
        <v>10258</v>
      </c>
      <c r="K124" s="238">
        <v>3507122.43</v>
      </c>
      <c r="L124" s="238">
        <v>1314781.35</v>
      </c>
      <c r="M124" s="239">
        <v>3294940</v>
      </c>
      <c r="N124" s="240">
        <v>10</v>
      </c>
      <c r="O124" s="239">
        <f t="shared" si="5"/>
        <v>329494</v>
      </c>
      <c r="P124" s="239"/>
      <c r="Q124" s="245"/>
    </row>
    <row r="125" s="194" customFormat="1" customHeight="1" spans="1:17">
      <c r="A125" s="207">
        <v>119</v>
      </c>
      <c r="B125" s="216"/>
      <c r="C125" s="208" t="s">
        <v>10527</v>
      </c>
      <c r="D125" s="217" t="s">
        <v>10528</v>
      </c>
      <c r="E125" s="209" t="s">
        <v>10381</v>
      </c>
      <c r="F125" s="218"/>
      <c r="G125" s="207" t="s">
        <v>703</v>
      </c>
      <c r="H125" s="219">
        <v>1</v>
      </c>
      <c r="I125" s="208" t="s">
        <v>10258</v>
      </c>
      <c r="J125" s="208" t="s">
        <v>10258</v>
      </c>
      <c r="K125" s="238">
        <v>9990353.01</v>
      </c>
      <c r="L125" s="238">
        <v>3745272.51</v>
      </c>
      <c r="M125" s="239">
        <v>9385940</v>
      </c>
      <c r="N125" s="240">
        <v>10</v>
      </c>
      <c r="O125" s="239">
        <f t="shared" si="5"/>
        <v>938594</v>
      </c>
      <c r="P125" s="239"/>
      <c r="Q125" s="245" t="s">
        <v>10259</v>
      </c>
    </row>
    <row r="126" s="194" customFormat="1" customHeight="1" spans="1:17">
      <c r="A126" s="207">
        <v>120</v>
      </c>
      <c r="B126" s="216"/>
      <c r="C126" s="208" t="s">
        <v>10529</v>
      </c>
      <c r="D126" s="217"/>
      <c r="E126" s="209" t="s">
        <v>10530</v>
      </c>
      <c r="F126" s="218"/>
      <c r="G126" s="207" t="s">
        <v>703</v>
      </c>
      <c r="H126" s="219">
        <v>1</v>
      </c>
      <c r="I126" s="208" t="s">
        <v>10258</v>
      </c>
      <c r="J126" s="208" t="s">
        <v>10258</v>
      </c>
      <c r="K126" s="238">
        <v>645552.97</v>
      </c>
      <c r="L126" s="238">
        <v>242010.75</v>
      </c>
      <c r="M126" s="239">
        <v>606500</v>
      </c>
      <c r="N126" s="240">
        <v>10</v>
      </c>
      <c r="O126" s="239">
        <f t="shared" si="5"/>
        <v>60650</v>
      </c>
      <c r="P126" s="239"/>
      <c r="Q126" s="245"/>
    </row>
    <row r="127" s="194" customFormat="1" customHeight="1" spans="1:17">
      <c r="A127" s="207">
        <v>121</v>
      </c>
      <c r="B127" s="216"/>
      <c r="C127" s="208" t="s">
        <v>10531</v>
      </c>
      <c r="D127" s="217"/>
      <c r="E127" s="209" t="s">
        <v>10296</v>
      </c>
      <c r="F127" s="218"/>
      <c r="G127" s="207" t="s">
        <v>698</v>
      </c>
      <c r="H127" s="219">
        <v>1</v>
      </c>
      <c r="I127" s="208" t="s">
        <v>10258</v>
      </c>
      <c r="J127" s="208" t="s">
        <v>10258</v>
      </c>
      <c r="K127" s="238">
        <v>4786.33</v>
      </c>
      <c r="L127" s="238">
        <v>1794.47</v>
      </c>
      <c r="M127" s="239">
        <v>4500</v>
      </c>
      <c r="N127" s="240">
        <v>16</v>
      </c>
      <c r="O127" s="239">
        <f t="shared" si="5"/>
        <v>720</v>
      </c>
      <c r="P127" s="239"/>
      <c r="Q127" s="245"/>
    </row>
    <row r="128" s="194" customFormat="1" customHeight="1" spans="1:17">
      <c r="A128" s="207">
        <v>122</v>
      </c>
      <c r="B128" s="216"/>
      <c r="C128" s="208" t="s">
        <v>10532</v>
      </c>
      <c r="D128" s="217" t="s">
        <v>10488</v>
      </c>
      <c r="E128" s="209" t="s">
        <v>10257</v>
      </c>
      <c r="F128" s="218"/>
      <c r="G128" s="207" t="s">
        <v>698</v>
      </c>
      <c r="H128" s="219">
        <v>1</v>
      </c>
      <c r="I128" s="208" t="s">
        <v>10258</v>
      </c>
      <c r="J128" s="208" t="s">
        <v>10258</v>
      </c>
      <c r="K128" s="238">
        <v>3819952.57</v>
      </c>
      <c r="L128" s="238">
        <v>1450229.62</v>
      </c>
      <c r="M128" s="239">
        <v>3588850</v>
      </c>
      <c r="N128" s="240">
        <v>10</v>
      </c>
      <c r="O128" s="239">
        <f t="shared" si="5"/>
        <v>358885</v>
      </c>
      <c r="P128" s="239"/>
      <c r="Q128" s="245"/>
    </row>
    <row r="129" s="194" customFormat="1" customHeight="1" spans="1:17">
      <c r="A129" s="207">
        <v>123</v>
      </c>
      <c r="B129" s="216"/>
      <c r="C129" s="208" t="s">
        <v>10533</v>
      </c>
      <c r="D129" s="217" t="s">
        <v>10534</v>
      </c>
      <c r="E129" s="209" t="s">
        <v>10439</v>
      </c>
      <c r="F129" s="218"/>
      <c r="G129" s="207" t="s">
        <v>703</v>
      </c>
      <c r="H129" s="219">
        <v>1</v>
      </c>
      <c r="I129" s="208" t="s">
        <v>10258</v>
      </c>
      <c r="J129" s="208" t="s">
        <v>10258</v>
      </c>
      <c r="K129" s="238">
        <v>1410208.79</v>
      </c>
      <c r="L129" s="238">
        <v>561528.99</v>
      </c>
      <c r="M129" s="239">
        <v>1324890</v>
      </c>
      <c r="N129" s="240">
        <v>10</v>
      </c>
      <c r="O129" s="239">
        <f t="shared" si="5"/>
        <v>132489</v>
      </c>
      <c r="P129" s="239"/>
      <c r="Q129" s="245"/>
    </row>
    <row r="130" s="194" customFormat="1" customHeight="1" spans="1:17">
      <c r="A130" s="207">
        <v>124</v>
      </c>
      <c r="B130" s="216"/>
      <c r="C130" s="208" t="s">
        <v>10535</v>
      </c>
      <c r="D130" s="217" t="s">
        <v>10256</v>
      </c>
      <c r="E130" s="209" t="s">
        <v>10536</v>
      </c>
      <c r="F130" s="218"/>
      <c r="G130" s="207" t="s">
        <v>703</v>
      </c>
      <c r="H130" s="219">
        <v>1</v>
      </c>
      <c r="I130" s="208" t="s">
        <v>10258</v>
      </c>
      <c r="J130" s="208" t="s">
        <v>10258</v>
      </c>
      <c r="K130" s="238">
        <v>7935538.91</v>
      </c>
      <c r="L130" s="238">
        <v>3100704.84</v>
      </c>
      <c r="M130" s="239"/>
      <c r="N130" s="240"/>
      <c r="O130" s="239"/>
      <c r="P130" s="239"/>
      <c r="Q130" s="245" t="s">
        <v>10537</v>
      </c>
    </row>
    <row r="131" s="194" customFormat="1" customHeight="1" spans="1:17">
      <c r="A131" s="207">
        <v>125</v>
      </c>
      <c r="B131" s="216"/>
      <c r="C131" s="208" t="s">
        <v>10538</v>
      </c>
      <c r="D131" s="217"/>
      <c r="E131" s="209" t="s">
        <v>10404</v>
      </c>
      <c r="F131" s="218"/>
      <c r="G131" s="207" t="s">
        <v>679</v>
      </c>
      <c r="H131" s="219">
        <v>1</v>
      </c>
      <c r="I131" s="208" t="s">
        <v>10258</v>
      </c>
      <c r="J131" s="208" t="s">
        <v>10258</v>
      </c>
      <c r="K131" s="238">
        <v>8974.36</v>
      </c>
      <c r="L131" s="238">
        <v>3364.56</v>
      </c>
      <c r="M131" s="239">
        <v>8430</v>
      </c>
      <c r="N131" s="240">
        <v>10</v>
      </c>
      <c r="O131" s="239">
        <f t="shared" ref="O131:O175" si="6">ROUND(M131*N131/100,0)</f>
        <v>843</v>
      </c>
      <c r="P131" s="239"/>
      <c r="Q131" s="245"/>
    </row>
    <row r="132" s="194" customFormat="1" customHeight="1" spans="1:17">
      <c r="A132" s="207">
        <v>126</v>
      </c>
      <c r="B132" s="216"/>
      <c r="C132" s="208" t="s">
        <v>10539</v>
      </c>
      <c r="D132" s="217"/>
      <c r="E132" s="209" t="s">
        <v>10404</v>
      </c>
      <c r="F132" s="218"/>
      <c r="G132" s="207" t="s">
        <v>679</v>
      </c>
      <c r="H132" s="219">
        <v>1</v>
      </c>
      <c r="I132" s="208" t="s">
        <v>10258</v>
      </c>
      <c r="J132" s="208" t="s">
        <v>10258</v>
      </c>
      <c r="K132" s="238">
        <v>2666.67</v>
      </c>
      <c r="L132" s="238">
        <v>999.74</v>
      </c>
      <c r="M132" s="239">
        <v>2510</v>
      </c>
      <c r="N132" s="240">
        <v>10</v>
      </c>
      <c r="O132" s="239">
        <f t="shared" si="6"/>
        <v>251</v>
      </c>
      <c r="P132" s="239"/>
      <c r="Q132" s="245"/>
    </row>
    <row r="133" s="194" customFormat="1" customHeight="1" spans="1:17">
      <c r="A133" s="207">
        <v>127</v>
      </c>
      <c r="B133" s="216"/>
      <c r="C133" s="208" t="s">
        <v>10540</v>
      </c>
      <c r="D133" s="217"/>
      <c r="E133" s="209" t="s">
        <v>10404</v>
      </c>
      <c r="F133" s="218"/>
      <c r="G133" s="207" t="s">
        <v>679</v>
      </c>
      <c r="H133" s="219">
        <v>1</v>
      </c>
      <c r="I133" s="208" t="s">
        <v>10258</v>
      </c>
      <c r="J133" s="208" t="s">
        <v>10258</v>
      </c>
      <c r="K133" s="238">
        <v>1196.58</v>
      </c>
      <c r="L133" s="238">
        <v>448.42</v>
      </c>
      <c r="M133" s="239">
        <v>1120</v>
      </c>
      <c r="N133" s="240">
        <v>10</v>
      </c>
      <c r="O133" s="239">
        <f t="shared" si="6"/>
        <v>112</v>
      </c>
      <c r="P133" s="239"/>
      <c r="Q133" s="245"/>
    </row>
    <row r="134" s="194" customFormat="1" customHeight="1" spans="1:17">
      <c r="A134" s="207">
        <v>128</v>
      </c>
      <c r="B134" s="216"/>
      <c r="C134" s="208" t="s">
        <v>10541</v>
      </c>
      <c r="D134" s="217" t="s">
        <v>10542</v>
      </c>
      <c r="E134" s="209" t="s">
        <v>10327</v>
      </c>
      <c r="F134" s="218"/>
      <c r="G134" s="207" t="s">
        <v>698</v>
      </c>
      <c r="H134" s="219">
        <v>1</v>
      </c>
      <c r="I134" s="208" t="s">
        <v>10258</v>
      </c>
      <c r="J134" s="208" t="s">
        <v>10258</v>
      </c>
      <c r="K134" s="238">
        <v>13333.33</v>
      </c>
      <c r="L134" s="238">
        <v>4998.69</v>
      </c>
      <c r="M134" s="239">
        <v>12530</v>
      </c>
      <c r="N134" s="240">
        <v>10</v>
      </c>
      <c r="O134" s="239">
        <f t="shared" si="6"/>
        <v>1253</v>
      </c>
      <c r="P134" s="239"/>
      <c r="Q134" s="245"/>
    </row>
    <row r="135" s="194" customFormat="1" customHeight="1" spans="1:17">
      <c r="A135" s="207">
        <v>129</v>
      </c>
      <c r="B135" s="216"/>
      <c r="C135" s="208" t="s">
        <v>10289</v>
      </c>
      <c r="D135" s="217" t="s">
        <v>10286</v>
      </c>
      <c r="E135" s="209" t="s">
        <v>10284</v>
      </c>
      <c r="F135" s="218"/>
      <c r="G135" s="207" t="s">
        <v>703</v>
      </c>
      <c r="H135" s="219">
        <v>1</v>
      </c>
      <c r="I135" s="208" t="s">
        <v>10258</v>
      </c>
      <c r="J135" s="208" t="s">
        <v>10258</v>
      </c>
      <c r="K135" s="238">
        <v>7666568.36</v>
      </c>
      <c r="L135" s="238">
        <v>2857656.89</v>
      </c>
      <c r="M135" s="239">
        <v>5167250</v>
      </c>
      <c r="N135" s="240">
        <v>15</v>
      </c>
      <c r="O135" s="239">
        <f t="shared" si="6"/>
        <v>775088</v>
      </c>
      <c r="P135" s="239"/>
      <c r="Q135" s="245" t="s">
        <v>10259</v>
      </c>
    </row>
    <row r="136" s="194" customFormat="1" customHeight="1" spans="1:17">
      <c r="A136" s="207">
        <v>130</v>
      </c>
      <c r="B136" s="216"/>
      <c r="C136" s="208" t="s">
        <v>10543</v>
      </c>
      <c r="D136" s="217" t="s">
        <v>10544</v>
      </c>
      <c r="E136" s="209" t="s">
        <v>10545</v>
      </c>
      <c r="F136" s="218"/>
      <c r="G136" s="207" t="s">
        <v>698</v>
      </c>
      <c r="H136" s="219">
        <v>1</v>
      </c>
      <c r="I136" s="208" t="s">
        <v>10546</v>
      </c>
      <c r="J136" s="208" t="s">
        <v>10546</v>
      </c>
      <c r="K136" s="238">
        <v>156880.35</v>
      </c>
      <c r="L136" s="238">
        <v>79948.04</v>
      </c>
      <c r="M136" s="239">
        <v>152050</v>
      </c>
      <c r="N136" s="240">
        <v>15</v>
      </c>
      <c r="O136" s="239">
        <f t="shared" si="6"/>
        <v>22808</v>
      </c>
      <c r="P136" s="239"/>
      <c r="Q136" s="245"/>
    </row>
    <row r="137" s="194" customFormat="1" customHeight="1" spans="1:17">
      <c r="A137" s="207">
        <v>131</v>
      </c>
      <c r="B137" s="216"/>
      <c r="C137" s="208" t="s">
        <v>10547</v>
      </c>
      <c r="D137" s="217"/>
      <c r="E137" s="209" t="s">
        <v>10548</v>
      </c>
      <c r="F137" s="218"/>
      <c r="G137" s="207" t="s">
        <v>698</v>
      </c>
      <c r="H137" s="219">
        <v>1</v>
      </c>
      <c r="I137" s="208" t="s">
        <v>10546</v>
      </c>
      <c r="J137" s="208" t="s">
        <v>10546</v>
      </c>
      <c r="K137" s="238">
        <v>85299.15</v>
      </c>
      <c r="L137" s="238">
        <v>43469.18</v>
      </c>
      <c r="M137" s="239">
        <v>82670</v>
      </c>
      <c r="N137" s="240">
        <v>15</v>
      </c>
      <c r="O137" s="239">
        <f t="shared" si="6"/>
        <v>12401</v>
      </c>
      <c r="P137" s="239"/>
      <c r="Q137" s="245"/>
    </row>
    <row r="138" s="194" customFormat="1" customHeight="1" spans="1:17">
      <c r="A138" s="207">
        <v>132</v>
      </c>
      <c r="B138" s="216"/>
      <c r="C138" s="208" t="s">
        <v>10549</v>
      </c>
      <c r="D138" s="217"/>
      <c r="E138" s="209" t="s">
        <v>10548</v>
      </c>
      <c r="F138" s="218"/>
      <c r="G138" s="207" t="s">
        <v>698</v>
      </c>
      <c r="H138" s="219">
        <v>1</v>
      </c>
      <c r="I138" s="208" t="s">
        <v>10546</v>
      </c>
      <c r="J138" s="208" t="s">
        <v>10546</v>
      </c>
      <c r="K138" s="238">
        <v>150485.44</v>
      </c>
      <c r="L138" s="238">
        <v>76688.99</v>
      </c>
      <c r="M138" s="239">
        <v>145850</v>
      </c>
      <c r="N138" s="240">
        <v>15</v>
      </c>
      <c r="O138" s="239">
        <f t="shared" si="6"/>
        <v>21878</v>
      </c>
      <c r="P138" s="239"/>
      <c r="Q138" s="245"/>
    </row>
    <row r="139" s="194" customFormat="1" customHeight="1" spans="1:17">
      <c r="A139" s="207">
        <v>133</v>
      </c>
      <c r="B139" s="216"/>
      <c r="C139" s="208" t="s">
        <v>10550</v>
      </c>
      <c r="D139" s="217"/>
      <c r="E139" s="209" t="s">
        <v>10548</v>
      </c>
      <c r="F139" s="218"/>
      <c r="G139" s="207" t="s">
        <v>698</v>
      </c>
      <c r="H139" s="219">
        <v>1</v>
      </c>
      <c r="I139" s="208" t="s">
        <v>10546</v>
      </c>
      <c r="J139" s="208" t="s">
        <v>10546</v>
      </c>
      <c r="K139" s="238">
        <v>61165.05</v>
      </c>
      <c r="L139" s="238">
        <v>31170.54</v>
      </c>
      <c r="M139" s="239">
        <v>59280</v>
      </c>
      <c r="N139" s="240">
        <v>15</v>
      </c>
      <c r="O139" s="239">
        <f t="shared" si="6"/>
        <v>8892</v>
      </c>
      <c r="P139" s="239"/>
      <c r="Q139" s="245"/>
    </row>
    <row r="140" s="194" customFormat="1" customHeight="1" spans="1:17">
      <c r="A140" s="207">
        <v>134</v>
      </c>
      <c r="B140" s="216"/>
      <c r="C140" s="208" t="s">
        <v>10551</v>
      </c>
      <c r="D140" s="217"/>
      <c r="E140" s="209" t="s">
        <v>10548</v>
      </c>
      <c r="F140" s="218"/>
      <c r="G140" s="207" t="s">
        <v>698</v>
      </c>
      <c r="H140" s="219">
        <v>1</v>
      </c>
      <c r="I140" s="208" t="s">
        <v>10546</v>
      </c>
      <c r="J140" s="208" t="s">
        <v>10546</v>
      </c>
      <c r="K140" s="238">
        <v>53398.06</v>
      </c>
      <c r="L140" s="238">
        <v>27212.13</v>
      </c>
      <c r="M140" s="239">
        <v>51750</v>
      </c>
      <c r="N140" s="240">
        <v>15</v>
      </c>
      <c r="O140" s="239">
        <f t="shared" si="6"/>
        <v>7763</v>
      </c>
      <c r="P140" s="239"/>
      <c r="Q140" s="245"/>
    </row>
    <row r="141" s="194" customFormat="1" customHeight="1" spans="1:17">
      <c r="A141" s="207">
        <v>135</v>
      </c>
      <c r="B141" s="216"/>
      <c r="C141" s="208" t="s">
        <v>10552</v>
      </c>
      <c r="D141" s="217"/>
      <c r="E141" s="209" t="s">
        <v>10548</v>
      </c>
      <c r="F141" s="218"/>
      <c r="G141" s="207" t="s">
        <v>698</v>
      </c>
      <c r="H141" s="219">
        <v>1</v>
      </c>
      <c r="I141" s="208" t="s">
        <v>10546</v>
      </c>
      <c r="J141" s="208" t="s">
        <v>10546</v>
      </c>
      <c r="K141" s="238">
        <v>6796.12</v>
      </c>
      <c r="L141" s="238">
        <v>3463.5</v>
      </c>
      <c r="M141" s="239">
        <v>6590</v>
      </c>
      <c r="N141" s="240">
        <v>15</v>
      </c>
      <c r="O141" s="239">
        <f t="shared" si="6"/>
        <v>989</v>
      </c>
      <c r="P141" s="239"/>
      <c r="Q141" s="245"/>
    </row>
    <row r="142" s="194" customFormat="1" customHeight="1" spans="1:17">
      <c r="A142" s="207">
        <v>136</v>
      </c>
      <c r="B142" s="216"/>
      <c r="C142" s="208" t="s">
        <v>10553</v>
      </c>
      <c r="D142" s="217"/>
      <c r="E142" s="209" t="s">
        <v>10548</v>
      </c>
      <c r="F142" s="218"/>
      <c r="G142" s="207" t="s">
        <v>698</v>
      </c>
      <c r="H142" s="219">
        <v>1</v>
      </c>
      <c r="I142" s="208" t="s">
        <v>10546</v>
      </c>
      <c r="J142" s="208" t="s">
        <v>10546</v>
      </c>
      <c r="K142" s="238">
        <v>970.87</v>
      </c>
      <c r="L142" s="238">
        <v>494.94</v>
      </c>
      <c r="M142" s="239">
        <v>940</v>
      </c>
      <c r="N142" s="240">
        <v>15</v>
      </c>
      <c r="O142" s="239">
        <f t="shared" si="6"/>
        <v>141</v>
      </c>
      <c r="P142" s="239"/>
      <c r="Q142" s="245"/>
    </row>
    <row r="143" s="194" customFormat="1" customHeight="1" spans="1:17">
      <c r="A143" s="207">
        <v>137</v>
      </c>
      <c r="B143" s="216"/>
      <c r="C143" s="208" t="s">
        <v>10554</v>
      </c>
      <c r="D143" s="217" t="s">
        <v>10555</v>
      </c>
      <c r="E143" s="209" t="s">
        <v>10556</v>
      </c>
      <c r="F143" s="218"/>
      <c r="G143" s="207" t="s">
        <v>698</v>
      </c>
      <c r="H143" s="219">
        <v>1</v>
      </c>
      <c r="I143" s="208" t="s">
        <v>10557</v>
      </c>
      <c r="J143" s="208" t="s">
        <v>10557</v>
      </c>
      <c r="K143" s="238">
        <v>55555.56</v>
      </c>
      <c r="L143" s="238">
        <v>29509.47</v>
      </c>
      <c r="M143" s="239">
        <v>53840</v>
      </c>
      <c r="N143" s="240">
        <v>12</v>
      </c>
      <c r="O143" s="239">
        <f t="shared" si="6"/>
        <v>6461</v>
      </c>
      <c r="P143" s="239"/>
      <c r="Q143" s="245"/>
    </row>
    <row r="144" s="194" customFormat="1" customHeight="1" spans="1:17">
      <c r="A144" s="207">
        <v>138</v>
      </c>
      <c r="B144" s="216"/>
      <c r="C144" s="208" t="s">
        <v>10558</v>
      </c>
      <c r="D144" s="217" t="s">
        <v>10559</v>
      </c>
      <c r="E144" s="209" t="s">
        <v>10560</v>
      </c>
      <c r="F144" s="218"/>
      <c r="G144" s="207" t="s">
        <v>703</v>
      </c>
      <c r="H144" s="219">
        <v>1</v>
      </c>
      <c r="I144" s="208" t="s">
        <v>10557</v>
      </c>
      <c r="J144" s="208" t="s">
        <v>10557</v>
      </c>
      <c r="K144" s="238">
        <v>6770836.11</v>
      </c>
      <c r="L144" s="238">
        <v>3596442.58</v>
      </c>
      <c r="M144" s="239">
        <v>6562290</v>
      </c>
      <c r="N144" s="240">
        <v>12</v>
      </c>
      <c r="O144" s="239">
        <f t="shared" si="6"/>
        <v>787475</v>
      </c>
      <c r="P144" s="239"/>
      <c r="Q144" s="245" t="s">
        <v>10259</v>
      </c>
    </row>
    <row r="145" s="194" customFormat="1" customHeight="1" spans="1:17">
      <c r="A145" s="207">
        <v>139</v>
      </c>
      <c r="B145" s="216"/>
      <c r="C145" s="208" t="s">
        <v>10561</v>
      </c>
      <c r="D145" s="217" t="s">
        <v>10562</v>
      </c>
      <c r="E145" s="209" t="s">
        <v>10563</v>
      </c>
      <c r="F145" s="218"/>
      <c r="G145" s="207" t="s">
        <v>679</v>
      </c>
      <c r="H145" s="219">
        <v>1</v>
      </c>
      <c r="I145" s="208" t="s">
        <v>10564</v>
      </c>
      <c r="J145" s="208" t="s">
        <v>10564</v>
      </c>
      <c r="K145" s="238">
        <v>113474.36</v>
      </c>
      <c r="L145" s="238">
        <v>60885.36</v>
      </c>
      <c r="M145" s="239">
        <v>109980</v>
      </c>
      <c r="N145" s="240">
        <v>19</v>
      </c>
      <c r="O145" s="239">
        <f t="shared" si="6"/>
        <v>20896</v>
      </c>
      <c r="P145" s="239"/>
      <c r="Q145" s="245"/>
    </row>
    <row r="146" s="194" customFormat="1" customHeight="1" spans="1:17">
      <c r="A146" s="207">
        <v>140</v>
      </c>
      <c r="B146" s="216"/>
      <c r="C146" s="208" t="s">
        <v>9920</v>
      </c>
      <c r="D146" s="217" t="s">
        <v>10565</v>
      </c>
      <c r="E146" s="209" t="s">
        <v>10387</v>
      </c>
      <c r="F146" s="218"/>
      <c r="G146" s="207" t="s">
        <v>698</v>
      </c>
      <c r="H146" s="219">
        <v>1</v>
      </c>
      <c r="I146" s="208" t="s">
        <v>10564</v>
      </c>
      <c r="J146" s="208" t="s">
        <v>10564</v>
      </c>
      <c r="K146" s="238">
        <v>89743.59</v>
      </c>
      <c r="L146" s="238">
        <v>48152.27</v>
      </c>
      <c r="M146" s="239">
        <v>86980</v>
      </c>
      <c r="N146" s="240">
        <v>19</v>
      </c>
      <c r="O146" s="239">
        <f t="shared" si="6"/>
        <v>16526</v>
      </c>
      <c r="P146" s="239"/>
      <c r="Q146" s="245"/>
    </row>
    <row r="147" s="194" customFormat="1" customHeight="1" spans="1:17">
      <c r="A147" s="207">
        <v>141</v>
      </c>
      <c r="B147" s="216"/>
      <c r="C147" s="208" t="s">
        <v>9920</v>
      </c>
      <c r="D147" s="217" t="s">
        <v>10566</v>
      </c>
      <c r="E147" s="209" t="s">
        <v>10387</v>
      </c>
      <c r="F147" s="218"/>
      <c r="G147" s="207" t="s">
        <v>698</v>
      </c>
      <c r="H147" s="219">
        <v>1</v>
      </c>
      <c r="I147" s="208" t="s">
        <v>10564</v>
      </c>
      <c r="J147" s="208" t="s">
        <v>10564</v>
      </c>
      <c r="K147" s="238">
        <v>54358.97</v>
      </c>
      <c r="L147" s="238">
        <v>29166.66</v>
      </c>
      <c r="M147" s="239">
        <v>52680</v>
      </c>
      <c r="N147" s="240">
        <v>19</v>
      </c>
      <c r="O147" s="239">
        <f t="shared" si="6"/>
        <v>10009</v>
      </c>
      <c r="P147" s="239"/>
      <c r="Q147" s="245"/>
    </row>
    <row r="148" s="194" customFormat="1" customHeight="1" spans="1:17">
      <c r="A148" s="207">
        <v>142</v>
      </c>
      <c r="B148" s="216"/>
      <c r="C148" s="208" t="s">
        <v>10567</v>
      </c>
      <c r="D148" s="217" t="s">
        <v>10568</v>
      </c>
      <c r="E148" s="209" t="s">
        <v>10569</v>
      </c>
      <c r="F148" s="218"/>
      <c r="G148" s="207" t="s">
        <v>679</v>
      </c>
      <c r="H148" s="219">
        <v>1</v>
      </c>
      <c r="I148" s="208" t="s">
        <v>10564</v>
      </c>
      <c r="J148" s="208" t="s">
        <v>10564</v>
      </c>
      <c r="K148" s="238">
        <v>17094.02</v>
      </c>
      <c r="L148" s="238">
        <v>9171.7</v>
      </c>
      <c r="M148" s="239">
        <v>16570</v>
      </c>
      <c r="N148" s="240">
        <v>12</v>
      </c>
      <c r="O148" s="239">
        <f t="shared" si="6"/>
        <v>1988</v>
      </c>
      <c r="P148" s="239"/>
      <c r="Q148" s="245"/>
    </row>
    <row r="149" s="194" customFormat="1" customHeight="1" spans="1:17">
      <c r="A149" s="207">
        <v>143</v>
      </c>
      <c r="B149" s="216"/>
      <c r="C149" s="208" t="s">
        <v>10570</v>
      </c>
      <c r="D149" s="217" t="s">
        <v>10571</v>
      </c>
      <c r="E149" s="209" t="s">
        <v>10572</v>
      </c>
      <c r="F149" s="218"/>
      <c r="G149" s="207" t="s">
        <v>679</v>
      </c>
      <c r="H149" s="219">
        <v>1</v>
      </c>
      <c r="I149" s="208" t="s">
        <v>10564</v>
      </c>
      <c r="J149" s="208" t="s">
        <v>10564</v>
      </c>
      <c r="K149" s="238">
        <v>11948.72</v>
      </c>
      <c r="L149" s="238">
        <v>6411.18</v>
      </c>
      <c r="M149" s="239">
        <v>11580</v>
      </c>
      <c r="N149" s="240">
        <v>19</v>
      </c>
      <c r="O149" s="239">
        <f t="shared" si="6"/>
        <v>2200</v>
      </c>
      <c r="P149" s="239"/>
      <c r="Q149" s="245"/>
    </row>
    <row r="150" s="194" customFormat="1" customHeight="1" spans="1:17">
      <c r="A150" s="207">
        <v>144</v>
      </c>
      <c r="B150" s="216"/>
      <c r="C150" s="208" t="s">
        <v>10573</v>
      </c>
      <c r="D150" s="217" t="s">
        <v>10574</v>
      </c>
      <c r="E150" s="209" t="s">
        <v>10563</v>
      </c>
      <c r="F150" s="218"/>
      <c r="G150" s="207" t="s">
        <v>3075</v>
      </c>
      <c r="H150" s="219">
        <v>1</v>
      </c>
      <c r="I150" s="208" t="s">
        <v>10564</v>
      </c>
      <c r="J150" s="208" t="s">
        <v>10564</v>
      </c>
      <c r="K150" s="238">
        <v>10780</v>
      </c>
      <c r="L150" s="238">
        <v>5784.26</v>
      </c>
      <c r="M150" s="239">
        <v>10450</v>
      </c>
      <c r="N150" s="240">
        <v>12</v>
      </c>
      <c r="O150" s="239">
        <f t="shared" si="6"/>
        <v>1254</v>
      </c>
      <c r="P150" s="239"/>
      <c r="Q150" s="245"/>
    </row>
    <row r="151" s="194" customFormat="1" customHeight="1" spans="1:17">
      <c r="A151" s="207">
        <v>145</v>
      </c>
      <c r="B151" s="216"/>
      <c r="C151" s="208" t="s">
        <v>10575</v>
      </c>
      <c r="D151" s="217"/>
      <c r="E151" s="209" t="s">
        <v>10576</v>
      </c>
      <c r="F151" s="218"/>
      <c r="G151" s="207" t="s">
        <v>679</v>
      </c>
      <c r="H151" s="219">
        <v>1</v>
      </c>
      <c r="I151" s="208" t="s">
        <v>10577</v>
      </c>
      <c r="J151" s="208" t="s">
        <v>10577</v>
      </c>
      <c r="K151" s="238">
        <v>37179.49</v>
      </c>
      <c r="L151" s="238">
        <v>20149.1</v>
      </c>
      <c r="M151" s="239">
        <v>36030</v>
      </c>
      <c r="N151" s="240">
        <v>9</v>
      </c>
      <c r="O151" s="239">
        <f t="shared" si="6"/>
        <v>3243</v>
      </c>
      <c r="P151" s="239"/>
      <c r="Q151" s="245"/>
    </row>
    <row r="152" s="194" customFormat="1" customHeight="1" spans="1:17">
      <c r="A152" s="207">
        <v>146</v>
      </c>
      <c r="B152" s="216"/>
      <c r="C152" s="208" t="s">
        <v>10578</v>
      </c>
      <c r="D152" s="217"/>
      <c r="E152" s="209" t="s">
        <v>10579</v>
      </c>
      <c r="F152" s="218"/>
      <c r="G152" s="207" t="s">
        <v>3075</v>
      </c>
      <c r="H152" s="219">
        <v>1</v>
      </c>
      <c r="I152" s="208" t="s">
        <v>10577</v>
      </c>
      <c r="J152" s="208" t="s">
        <v>10577</v>
      </c>
      <c r="K152" s="238">
        <v>17816.04</v>
      </c>
      <c r="L152" s="238">
        <v>9655.19</v>
      </c>
      <c r="M152" s="239">
        <v>17270</v>
      </c>
      <c r="N152" s="240">
        <v>12</v>
      </c>
      <c r="O152" s="239">
        <f t="shared" si="6"/>
        <v>2072</v>
      </c>
      <c r="P152" s="239"/>
      <c r="Q152" s="245"/>
    </row>
    <row r="153" s="194" customFormat="1" customHeight="1" spans="1:17">
      <c r="A153" s="207">
        <v>147</v>
      </c>
      <c r="B153" s="216"/>
      <c r="C153" s="208" t="s">
        <v>10580</v>
      </c>
      <c r="D153" s="217"/>
      <c r="E153" s="209" t="s">
        <v>10581</v>
      </c>
      <c r="F153" s="218"/>
      <c r="G153" s="207" t="s">
        <v>703</v>
      </c>
      <c r="H153" s="219">
        <v>1</v>
      </c>
      <c r="I153" s="208" t="s">
        <v>10577</v>
      </c>
      <c r="J153" s="208" t="s">
        <v>10577</v>
      </c>
      <c r="K153" s="238">
        <v>13265.81</v>
      </c>
      <c r="L153" s="238">
        <v>7189.16</v>
      </c>
      <c r="M153" s="239">
        <v>12860</v>
      </c>
      <c r="N153" s="240">
        <v>9</v>
      </c>
      <c r="O153" s="239">
        <f t="shared" si="6"/>
        <v>1157</v>
      </c>
      <c r="P153" s="239"/>
      <c r="Q153" s="245"/>
    </row>
    <row r="154" s="194" customFormat="1" customHeight="1" spans="1:17">
      <c r="A154" s="207">
        <v>148</v>
      </c>
      <c r="B154" s="216"/>
      <c r="C154" s="208" t="s">
        <v>10582</v>
      </c>
      <c r="D154" s="217"/>
      <c r="E154" s="209" t="s">
        <v>10583</v>
      </c>
      <c r="F154" s="218"/>
      <c r="G154" s="207" t="s">
        <v>679</v>
      </c>
      <c r="H154" s="219">
        <v>1</v>
      </c>
      <c r="I154" s="208" t="s">
        <v>10577</v>
      </c>
      <c r="J154" s="208" t="s">
        <v>10577</v>
      </c>
      <c r="K154" s="238">
        <v>11538.46</v>
      </c>
      <c r="L154" s="238">
        <v>6253.16</v>
      </c>
      <c r="M154" s="239">
        <v>11180</v>
      </c>
      <c r="N154" s="240">
        <v>12</v>
      </c>
      <c r="O154" s="239">
        <f t="shared" si="6"/>
        <v>1342</v>
      </c>
      <c r="P154" s="239"/>
      <c r="Q154" s="245"/>
    </row>
    <row r="155" s="194" customFormat="1" customHeight="1" spans="1:17">
      <c r="A155" s="207">
        <v>149</v>
      </c>
      <c r="B155" s="216"/>
      <c r="C155" s="208" t="s">
        <v>10584</v>
      </c>
      <c r="D155" s="217"/>
      <c r="E155" s="209" t="s">
        <v>10579</v>
      </c>
      <c r="F155" s="218"/>
      <c r="G155" s="207" t="s">
        <v>679</v>
      </c>
      <c r="H155" s="219">
        <v>1</v>
      </c>
      <c r="I155" s="208" t="s">
        <v>10577</v>
      </c>
      <c r="J155" s="208" t="s">
        <v>10577</v>
      </c>
      <c r="K155" s="238">
        <v>11282.05</v>
      </c>
      <c r="L155" s="238">
        <v>6114.05</v>
      </c>
      <c r="M155" s="239">
        <v>10930</v>
      </c>
      <c r="N155" s="240">
        <v>12</v>
      </c>
      <c r="O155" s="239">
        <f t="shared" si="6"/>
        <v>1312</v>
      </c>
      <c r="P155" s="239"/>
      <c r="Q155" s="245"/>
    </row>
    <row r="156" s="194" customFormat="1" customHeight="1" spans="1:17">
      <c r="A156" s="207">
        <v>150</v>
      </c>
      <c r="B156" s="216"/>
      <c r="C156" s="208" t="s">
        <v>4408</v>
      </c>
      <c r="D156" s="217" t="s">
        <v>10273</v>
      </c>
      <c r="E156" s="209" t="s">
        <v>10257</v>
      </c>
      <c r="F156" s="218"/>
      <c r="G156" s="207" t="s">
        <v>703</v>
      </c>
      <c r="H156" s="219">
        <v>1</v>
      </c>
      <c r="I156" s="208" t="s">
        <v>10577</v>
      </c>
      <c r="J156" s="208" t="s">
        <v>10577</v>
      </c>
      <c r="K156" s="238">
        <v>9658.12</v>
      </c>
      <c r="L156" s="238">
        <v>5234.01</v>
      </c>
      <c r="M156" s="239">
        <v>9360</v>
      </c>
      <c r="N156" s="240">
        <v>12</v>
      </c>
      <c r="O156" s="239">
        <f t="shared" si="6"/>
        <v>1123</v>
      </c>
      <c r="P156" s="239"/>
      <c r="Q156" s="245"/>
    </row>
    <row r="157" s="194" customFormat="1" customHeight="1" spans="1:17">
      <c r="A157" s="207">
        <v>151</v>
      </c>
      <c r="B157" s="216"/>
      <c r="C157" s="208" t="s">
        <v>10585</v>
      </c>
      <c r="D157" s="217"/>
      <c r="E157" s="209" t="s">
        <v>10586</v>
      </c>
      <c r="F157" s="218"/>
      <c r="G157" s="207" t="s">
        <v>679</v>
      </c>
      <c r="H157" s="219">
        <v>1</v>
      </c>
      <c r="I157" s="208" t="s">
        <v>10577</v>
      </c>
      <c r="J157" s="208" t="s">
        <v>10577</v>
      </c>
      <c r="K157" s="238">
        <v>32905.99</v>
      </c>
      <c r="L157" s="238">
        <v>19901.2</v>
      </c>
      <c r="M157" s="239">
        <v>31890</v>
      </c>
      <c r="N157" s="240">
        <v>9</v>
      </c>
      <c r="O157" s="239">
        <f t="shared" si="6"/>
        <v>2870</v>
      </c>
      <c r="P157" s="239"/>
      <c r="Q157" s="245"/>
    </row>
    <row r="158" s="194" customFormat="1" customHeight="1" spans="1:17">
      <c r="A158" s="207">
        <v>152</v>
      </c>
      <c r="B158" s="216"/>
      <c r="C158" s="208" t="s">
        <v>10587</v>
      </c>
      <c r="D158" s="217"/>
      <c r="E158" s="209" t="s">
        <v>10436</v>
      </c>
      <c r="F158" s="218"/>
      <c r="G158" s="207" t="s">
        <v>679</v>
      </c>
      <c r="H158" s="219">
        <v>1</v>
      </c>
      <c r="I158" s="208" t="s">
        <v>10577</v>
      </c>
      <c r="J158" s="208" t="s">
        <v>10577</v>
      </c>
      <c r="K158" s="238">
        <v>7014.53</v>
      </c>
      <c r="L158" s="238">
        <v>3801.53</v>
      </c>
      <c r="M158" s="239">
        <v>6800</v>
      </c>
      <c r="N158" s="240">
        <v>9</v>
      </c>
      <c r="O158" s="239">
        <f t="shared" si="6"/>
        <v>612</v>
      </c>
      <c r="P158" s="239"/>
      <c r="Q158" s="245"/>
    </row>
    <row r="159" s="194" customFormat="1" customHeight="1" spans="1:17">
      <c r="A159" s="207">
        <v>153</v>
      </c>
      <c r="B159" s="216"/>
      <c r="C159" s="208" t="s">
        <v>10588</v>
      </c>
      <c r="D159" s="217"/>
      <c r="E159" s="209" t="s">
        <v>10589</v>
      </c>
      <c r="F159" s="218"/>
      <c r="G159" s="207" t="s">
        <v>679</v>
      </c>
      <c r="H159" s="219">
        <v>1</v>
      </c>
      <c r="I159" s="208" t="s">
        <v>10577</v>
      </c>
      <c r="J159" s="208" t="s">
        <v>10577</v>
      </c>
      <c r="K159" s="238">
        <v>5994.88</v>
      </c>
      <c r="L159" s="238">
        <v>3248.82</v>
      </c>
      <c r="M159" s="239">
        <v>5810</v>
      </c>
      <c r="N159" s="240">
        <v>12</v>
      </c>
      <c r="O159" s="239">
        <f t="shared" si="6"/>
        <v>697</v>
      </c>
      <c r="P159" s="239"/>
      <c r="Q159" s="245"/>
    </row>
    <row r="160" s="194" customFormat="1" customHeight="1" spans="1:17">
      <c r="A160" s="207">
        <v>154</v>
      </c>
      <c r="B160" s="216"/>
      <c r="C160" s="208" t="s">
        <v>10590</v>
      </c>
      <c r="D160" s="217"/>
      <c r="E160" s="209" t="s">
        <v>10327</v>
      </c>
      <c r="F160" s="218"/>
      <c r="G160" s="207" t="s">
        <v>679</v>
      </c>
      <c r="H160" s="219">
        <v>1</v>
      </c>
      <c r="I160" s="208" t="s">
        <v>10577</v>
      </c>
      <c r="J160" s="208" t="s">
        <v>10577</v>
      </c>
      <c r="K160" s="238">
        <v>5598.29</v>
      </c>
      <c r="L160" s="238">
        <v>3033.84</v>
      </c>
      <c r="M160" s="239">
        <v>5430</v>
      </c>
      <c r="N160" s="240">
        <v>9</v>
      </c>
      <c r="O160" s="239">
        <f t="shared" si="6"/>
        <v>489</v>
      </c>
      <c r="P160" s="239"/>
      <c r="Q160" s="245"/>
    </row>
    <row r="161" s="194" customFormat="1" customHeight="1" spans="1:17">
      <c r="A161" s="207">
        <v>155</v>
      </c>
      <c r="B161" s="216"/>
      <c r="C161" s="208" t="s">
        <v>10591</v>
      </c>
      <c r="D161" s="217"/>
      <c r="E161" s="209" t="s">
        <v>10592</v>
      </c>
      <c r="F161" s="218"/>
      <c r="G161" s="207" t="s">
        <v>679</v>
      </c>
      <c r="H161" s="219">
        <v>1</v>
      </c>
      <c r="I161" s="208" t="s">
        <v>10577</v>
      </c>
      <c r="J161" s="208" t="s">
        <v>10577</v>
      </c>
      <c r="K161" s="238">
        <v>4700.85</v>
      </c>
      <c r="L161" s="238">
        <v>2547.8</v>
      </c>
      <c r="M161" s="239">
        <v>4560</v>
      </c>
      <c r="N161" s="240">
        <v>9</v>
      </c>
      <c r="O161" s="239">
        <f t="shared" si="6"/>
        <v>410</v>
      </c>
      <c r="P161" s="239"/>
      <c r="Q161" s="245"/>
    </row>
    <row r="162" s="194" customFormat="1" customHeight="1" spans="1:17">
      <c r="A162" s="207">
        <v>156</v>
      </c>
      <c r="B162" s="216"/>
      <c r="C162" s="208" t="s">
        <v>9873</v>
      </c>
      <c r="D162" s="217" t="s">
        <v>10271</v>
      </c>
      <c r="E162" s="209" t="s">
        <v>10257</v>
      </c>
      <c r="F162" s="218"/>
      <c r="G162" s="207" t="s">
        <v>698</v>
      </c>
      <c r="H162" s="219">
        <v>1</v>
      </c>
      <c r="I162" s="208" t="s">
        <v>10577</v>
      </c>
      <c r="J162" s="208" t="s">
        <v>10577</v>
      </c>
      <c r="K162" s="238">
        <v>4658.12</v>
      </c>
      <c r="L162" s="238">
        <v>2524.62</v>
      </c>
      <c r="M162" s="239">
        <v>4510</v>
      </c>
      <c r="N162" s="240">
        <v>12</v>
      </c>
      <c r="O162" s="239">
        <f t="shared" si="6"/>
        <v>541</v>
      </c>
      <c r="P162" s="239"/>
      <c r="Q162" s="245"/>
    </row>
    <row r="163" s="194" customFormat="1" customHeight="1" spans="1:17">
      <c r="A163" s="207">
        <v>157</v>
      </c>
      <c r="B163" s="216"/>
      <c r="C163" s="208" t="s">
        <v>10567</v>
      </c>
      <c r="D163" s="217" t="s">
        <v>10568</v>
      </c>
      <c r="E163" s="209" t="s">
        <v>10569</v>
      </c>
      <c r="F163" s="218"/>
      <c r="G163" s="207" t="s">
        <v>679</v>
      </c>
      <c r="H163" s="219">
        <v>1</v>
      </c>
      <c r="I163" s="208" t="s">
        <v>10593</v>
      </c>
      <c r="J163" s="208" t="s">
        <v>10593</v>
      </c>
      <c r="K163" s="238">
        <v>127488</v>
      </c>
      <c r="L163" s="238">
        <v>69778.32</v>
      </c>
      <c r="M163" s="239">
        <v>123560</v>
      </c>
      <c r="N163" s="240">
        <v>12</v>
      </c>
      <c r="O163" s="239">
        <f t="shared" si="6"/>
        <v>14827</v>
      </c>
      <c r="P163" s="239"/>
      <c r="Q163" s="245"/>
    </row>
    <row r="164" s="194" customFormat="1" customHeight="1" spans="1:17">
      <c r="A164" s="207">
        <v>158</v>
      </c>
      <c r="B164" s="216"/>
      <c r="C164" s="208" t="s">
        <v>9873</v>
      </c>
      <c r="D164" s="217" t="s">
        <v>10271</v>
      </c>
      <c r="E164" s="209" t="s">
        <v>10257</v>
      </c>
      <c r="F164" s="218"/>
      <c r="G164" s="207" t="s">
        <v>698</v>
      </c>
      <c r="H164" s="219">
        <v>1</v>
      </c>
      <c r="I164" s="208" t="s">
        <v>10594</v>
      </c>
      <c r="J164" s="208" t="s">
        <v>10594</v>
      </c>
      <c r="K164" s="238">
        <v>29794.87</v>
      </c>
      <c r="L164" s="238">
        <v>16307.83</v>
      </c>
      <c r="M164" s="239">
        <v>28880</v>
      </c>
      <c r="N164" s="240">
        <v>12</v>
      </c>
      <c r="O164" s="239">
        <f t="shared" si="6"/>
        <v>3466</v>
      </c>
      <c r="P164" s="239"/>
      <c r="Q164" s="245"/>
    </row>
    <row r="165" s="194" customFormat="1" customHeight="1" spans="1:17">
      <c r="A165" s="207">
        <v>159</v>
      </c>
      <c r="B165" s="216"/>
      <c r="C165" s="208" t="s">
        <v>10595</v>
      </c>
      <c r="D165" s="217" t="s">
        <v>10596</v>
      </c>
      <c r="E165" s="209" t="s">
        <v>10597</v>
      </c>
      <c r="F165" s="218"/>
      <c r="G165" s="207" t="s">
        <v>679</v>
      </c>
      <c r="H165" s="219">
        <v>1</v>
      </c>
      <c r="I165" s="208" t="s">
        <v>10594</v>
      </c>
      <c r="J165" s="208" t="s">
        <v>10594</v>
      </c>
      <c r="K165" s="238">
        <v>11867.61</v>
      </c>
      <c r="L165" s="238">
        <v>6495.71</v>
      </c>
      <c r="M165" s="239">
        <v>11500</v>
      </c>
      <c r="N165" s="240">
        <v>12</v>
      </c>
      <c r="O165" s="239">
        <f t="shared" si="6"/>
        <v>1380</v>
      </c>
      <c r="P165" s="239"/>
      <c r="Q165" s="245"/>
    </row>
    <row r="166" s="194" customFormat="1" customHeight="1" spans="1:17">
      <c r="A166" s="207">
        <v>160</v>
      </c>
      <c r="B166" s="216"/>
      <c r="C166" s="208" t="s">
        <v>10598</v>
      </c>
      <c r="D166" s="217" t="s">
        <v>10599</v>
      </c>
      <c r="E166" s="209" t="s">
        <v>10600</v>
      </c>
      <c r="F166" s="218"/>
      <c r="G166" s="207" t="s">
        <v>679</v>
      </c>
      <c r="H166" s="219">
        <v>1</v>
      </c>
      <c r="I166" s="208" t="s">
        <v>10594</v>
      </c>
      <c r="J166" s="208" t="s">
        <v>10594</v>
      </c>
      <c r="K166" s="238">
        <v>7521.37</v>
      </c>
      <c r="L166" s="238">
        <v>4116.85</v>
      </c>
      <c r="M166" s="239">
        <v>7290</v>
      </c>
      <c r="N166" s="240">
        <v>12</v>
      </c>
      <c r="O166" s="239">
        <f t="shared" si="6"/>
        <v>875</v>
      </c>
      <c r="P166" s="239"/>
      <c r="Q166" s="245"/>
    </row>
    <row r="167" s="194" customFormat="1" customHeight="1" spans="1:17">
      <c r="A167" s="207">
        <v>161</v>
      </c>
      <c r="B167" s="216"/>
      <c r="C167" s="208" t="s">
        <v>10601</v>
      </c>
      <c r="D167" s="217" t="s">
        <v>10602</v>
      </c>
      <c r="E167" s="209" t="s">
        <v>10603</v>
      </c>
      <c r="F167" s="218"/>
      <c r="G167" s="207" t="s">
        <v>679</v>
      </c>
      <c r="H167" s="219">
        <v>1</v>
      </c>
      <c r="I167" s="208" t="s">
        <v>10594</v>
      </c>
      <c r="J167" s="208" t="s">
        <v>10594</v>
      </c>
      <c r="K167" s="238">
        <v>7256.41</v>
      </c>
      <c r="L167" s="238">
        <v>3971.77</v>
      </c>
      <c r="M167" s="239">
        <v>7030</v>
      </c>
      <c r="N167" s="240">
        <v>12</v>
      </c>
      <c r="O167" s="239">
        <f t="shared" si="6"/>
        <v>844</v>
      </c>
      <c r="P167" s="239"/>
      <c r="Q167" s="245"/>
    </row>
    <row r="168" s="194" customFormat="1" customHeight="1" spans="1:17">
      <c r="A168" s="207">
        <v>162</v>
      </c>
      <c r="B168" s="216"/>
      <c r="C168" s="208" t="s">
        <v>10604</v>
      </c>
      <c r="D168" s="217" t="s">
        <v>10605</v>
      </c>
      <c r="E168" s="209" t="s">
        <v>10301</v>
      </c>
      <c r="F168" s="218"/>
      <c r="G168" s="207" t="s">
        <v>679</v>
      </c>
      <c r="H168" s="219">
        <v>1</v>
      </c>
      <c r="I168" s="208" t="s">
        <v>10606</v>
      </c>
      <c r="J168" s="208" t="s">
        <v>10606</v>
      </c>
      <c r="K168" s="238">
        <v>8205.13</v>
      </c>
      <c r="L168" s="238">
        <v>4535</v>
      </c>
      <c r="M168" s="239">
        <v>7950</v>
      </c>
      <c r="N168" s="240">
        <v>12</v>
      </c>
      <c r="O168" s="239">
        <f t="shared" si="6"/>
        <v>954</v>
      </c>
      <c r="P168" s="239"/>
      <c r="Q168" s="245"/>
    </row>
    <row r="169" s="194" customFormat="1" customHeight="1" spans="1:17">
      <c r="A169" s="207">
        <v>163</v>
      </c>
      <c r="B169" s="216"/>
      <c r="C169" s="208" t="s">
        <v>10607</v>
      </c>
      <c r="D169" s="217" t="s">
        <v>10608</v>
      </c>
      <c r="E169" s="209" t="s">
        <v>10609</v>
      </c>
      <c r="F169" s="218"/>
      <c r="G169" s="207" t="s">
        <v>679</v>
      </c>
      <c r="H169" s="219">
        <v>1</v>
      </c>
      <c r="I169" s="208" t="s">
        <v>10606</v>
      </c>
      <c r="J169" s="208" t="s">
        <v>10606</v>
      </c>
      <c r="K169" s="238">
        <v>15076.92</v>
      </c>
      <c r="L169" s="238">
        <v>8333.17</v>
      </c>
      <c r="M169" s="239">
        <v>14610</v>
      </c>
      <c r="N169" s="240">
        <v>9</v>
      </c>
      <c r="O169" s="239">
        <f t="shared" si="6"/>
        <v>1315</v>
      </c>
      <c r="P169" s="239"/>
      <c r="Q169" s="245"/>
    </row>
    <row r="170" s="194" customFormat="1" customHeight="1" spans="1:17">
      <c r="A170" s="207">
        <v>164</v>
      </c>
      <c r="B170" s="216"/>
      <c r="C170" s="208" t="s">
        <v>9902</v>
      </c>
      <c r="D170" s="217" t="s">
        <v>10610</v>
      </c>
      <c r="E170" s="209" t="s">
        <v>10589</v>
      </c>
      <c r="F170" s="218"/>
      <c r="G170" s="207" t="s">
        <v>679</v>
      </c>
      <c r="H170" s="219">
        <v>1</v>
      </c>
      <c r="I170" s="208" t="s">
        <v>10606</v>
      </c>
      <c r="J170" s="208" t="s">
        <v>10606</v>
      </c>
      <c r="K170" s="238">
        <v>7350.44</v>
      </c>
      <c r="L170" s="238">
        <v>4062.81</v>
      </c>
      <c r="M170" s="239">
        <v>7120</v>
      </c>
      <c r="N170" s="240">
        <v>12</v>
      </c>
      <c r="O170" s="239">
        <f t="shared" si="6"/>
        <v>854</v>
      </c>
      <c r="P170" s="239"/>
      <c r="Q170" s="245"/>
    </row>
    <row r="171" s="194" customFormat="1" customHeight="1" spans="1:17">
      <c r="A171" s="207">
        <v>165</v>
      </c>
      <c r="B171" s="216"/>
      <c r="C171" s="208" t="s">
        <v>10611</v>
      </c>
      <c r="D171" s="217" t="s">
        <v>10612</v>
      </c>
      <c r="E171" s="209" t="s">
        <v>10613</v>
      </c>
      <c r="F171" s="218"/>
      <c r="G171" s="207" t="s">
        <v>698</v>
      </c>
      <c r="H171" s="219">
        <v>1</v>
      </c>
      <c r="I171" s="208" t="s">
        <v>10606</v>
      </c>
      <c r="J171" s="208" t="s">
        <v>10606</v>
      </c>
      <c r="K171" s="238">
        <v>11829.08</v>
      </c>
      <c r="L171" s="238">
        <v>6538.13</v>
      </c>
      <c r="M171" s="239">
        <v>11460</v>
      </c>
      <c r="N171" s="240">
        <v>12</v>
      </c>
      <c r="O171" s="239">
        <f t="shared" si="6"/>
        <v>1375</v>
      </c>
      <c r="P171" s="239"/>
      <c r="Q171" s="245"/>
    </row>
    <row r="172" s="194" customFormat="1" customHeight="1" spans="1:17">
      <c r="A172" s="207">
        <v>166</v>
      </c>
      <c r="B172" s="216"/>
      <c r="C172" s="208" t="s">
        <v>10614</v>
      </c>
      <c r="D172" s="217" t="s">
        <v>10615</v>
      </c>
      <c r="E172" s="209" t="s">
        <v>10589</v>
      </c>
      <c r="F172" s="218"/>
      <c r="G172" s="207" t="s">
        <v>679</v>
      </c>
      <c r="H172" s="219">
        <v>1</v>
      </c>
      <c r="I172" s="208" t="s">
        <v>10606</v>
      </c>
      <c r="J172" s="208" t="s">
        <v>10606</v>
      </c>
      <c r="K172" s="238">
        <v>5429.06</v>
      </c>
      <c r="L172" s="238">
        <v>3000.6</v>
      </c>
      <c r="M172" s="239">
        <v>5260</v>
      </c>
      <c r="N172" s="240">
        <v>12</v>
      </c>
      <c r="O172" s="239">
        <f t="shared" si="6"/>
        <v>631</v>
      </c>
      <c r="P172" s="239"/>
      <c r="Q172" s="245"/>
    </row>
    <row r="173" s="194" customFormat="1" customHeight="1" spans="1:17">
      <c r="A173" s="207">
        <v>167</v>
      </c>
      <c r="B173" s="216"/>
      <c r="C173" s="208" t="s">
        <v>4408</v>
      </c>
      <c r="D173" s="217" t="s">
        <v>10273</v>
      </c>
      <c r="E173" s="209" t="s">
        <v>10257</v>
      </c>
      <c r="F173" s="218"/>
      <c r="G173" s="207" t="s">
        <v>703</v>
      </c>
      <c r="H173" s="219">
        <v>1</v>
      </c>
      <c r="I173" s="208" t="s">
        <v>10606</v>
      </c>
      <c r="J173" s="208" t="s">
        <v>10606</v>
      </c>
      <c r="K173" s="238">
        <v>4786.32</v>
      </c>
      <c r="L173" s="238">
        <v>2645.7</v>
      </c>
      <c r="M173" s="239">
        <v>4640</v>
      </c>
      <c r="N173" s="240">
        <v>12</v>
      </c>
      <c r="O173" s="239">
        <f t="shared" si="6"/>
        <v>557</v>
      </c>
      <c r="P173" s="239"/>
      <c r="Q173" s="245"/>
    </row>
    <row r="174" s="194" customFormat="1" customHeight="1" spans="1:17">
      <c r="A174" s="207">
        <v>168</v>
      </c>
      <c r="B174" s="216"/>
      <c r="C174" s="208" t="s">
        <v>10616</v>
      </c>
      <c r="D174" s="217" t="s">
        <v>10617</v>
      </c>
      <c r="E174" s="209" t="s">
        <v>10618</v>
      </c>
      <c r="F174" s="218"/>
      <c r="G174" s="207" t="s">
        <v>698</v>
      </c>
      <c r="H174" s="219">
        <v>1</v>
      </c>
      <c r="I174" s="208" t="s">
        <v>10619</v>
      </c>
      <c r="J174" s="208" t="s">
        <v>10619</v>
      </c>
      <c r="K174" s="238">
        <v>122649.58</v>
      </c>
      <c r="L174" s="238">
        <v>68452.1</v>
      </c>
      <c r="M174" s="239">
        <v>118870</v>
      </c>
      <c r="N174" s="240">
        <v>12</v>
      </c>
      <c r="O174" s="239">
        <f t="shared" si="6"/>
        <v>14264</v>
      </c>
      <c r="P174" s="239"/>
      <c r="Q174" s="245"/>
    </row>
    <row r="175" s="194" customFormat="1" customHeight="1" spans="1:17">
      <c r="A175" s="207">
        <v>169</v>
      </c>
      <c r="B175" s="216"/>
      <c r="C175" s="208" t="s">
        <v>10620</v>
      </c>
      <c r="D175" s="217"/>
      <c r="E175" s="209" t="s">
        <v>10621</v>
      </c>
      <c r="F175" s="218"/>
      <c r="G175" s="207" t="s">
        <v>679</v>
      </c>
      <c r="H175" s="219">
        <v>1</v>
      </c>
      <c r="I175" s="208" t="s">
        <v>10622</v>
      </c>
      <c r="J175" s="208" t="s">
        <v>10622</v>
      </c>
      <c r="K175" s="238">
        <v>37606.83</v>
      </c>
      <c r="L175" s="238">
        <v>20988.71</v>
      </c>
      <c r="M175" s="239">
        <v>36450</v>
      </c>
      <c r="N175" s="240">
        <v>10</v>
      </c>
      <c r="O175" s="239">
        <f t="shared" si="6"/>
        <v>3645</v>
      </c>
      <c r="P175" s="239"/>
      <c r="Q175" s="245"/>
    </row>
    <row r="176" s="194" customFormat="1" customHeight="1" spans="1:17">
      <c r="A176" s="207">
        <v>170</v>
      </c>
      <c r="B176" s="216"/>
      <c r="C176" s="249" t="s">
        <v>10623</v>
      </c>
      <c r="D176" s="217"/>
      <c r="E176" s="209" t="s">
        <v>10624</v>
      </c>
      <c r="F176" s="218"/>
      <c r="G176" s="207" t="s">
        <v>703</v>
      </c>
      <c r="H176" s="219">
        <v>1</v>
      </c>
      <c r="I176" s="208" t="s">
        <v>10619</v>
      </c>
      <c r="J176" s="208" t="s">
        <v>10619</v>
      </c>
      <c r="K176" s="238">
        <v>592791.4</v>
      </c>
      <c r="L176" s="238">
        <v>348961.62</v>
      </c>
      <c r="M176" s="239"/>
      <c r="N176" s="240"/>
      <c r="O176" s="239"/>
      <c r="P176" s="239"/>
      <c r="Q176" s="245" t="s">
        <v>10625</v>
      </c>
    </row>
    <row r="177" s="194" customFormat="1" customHeight="1" spans="1:17">
      <c r="A177" s="207">
        <v>171</v>
      </c>
      <c r="B177" s="216"/>
      <c r="C177" s="249" t="s">
        <v>10626</v>
      </c>
      <c r="D177" s="217"/>
      <c r="E177" s="209" t="s">
        <v>10436</v>
      </c>
      <c r="F177" s="218"/>
      <c r="G177" s="207" t="s">
        <v>703</v>
      </c>
      <c r="H177" s="219">
        <v>1</v>
      </c>
      <c r="I177" s="208" t="s">
        <v>10622</v>
      </c>
      <c r="J177" s="208" t="s">
        <v>10622</v>
      </c>
      <c r="K177" s="238">
        <v>34615.38</v>
      </c>
      <c r="L177" s="238">
        <v>19319.1</v>
      </c>
      <c r="M177" s="239"/>
      <c r="N177" s="240"/>
      <c r="O177" s="239"/>
      <c r="P177" s="239"/>
      <c r="Q177" s="245" t="s">
        <v>10625</v>
      </c>
    </row>
    <row r="178" s="194" customFormat="1" customHeight="1" spans="1:17">
      <c r="A178" s="207">
        <v>172</v>
      </c>
      <c r="B178" s="216"/>
      <c r="C178" s="249" t="s">
        <v>10627</v>
      </c>
      <c r="D178" s="217"/>
      <c r="E178" s="209" t="s">
        <v>10628</v>
      </c>
      <c r="F178" s="218"/>
      <c r="G178" s="207" t="s">
        <v>703</v>
      </c>
      <c r="H178" s="219">
        <v>1</v>
      </c>
      <c r="I178" s="208" t="s">
        <v>10619</v>
      </c>
      <c r="J178" s="208" t="s">
        <v>10619</v>
      </c>
      <c r="K178" s="238">
        <v>78461.54</v>
      </c>
      <c r="L178" s="238">
        <v>43871.05</v>
      </c>
      <c r="M178" s="239"/>
      <c r="N178" s="240"/>
      <c r="O178" s="239"/>
      <c r="P178" s="239"/>
      <c r="Q178" s="245" t="s">
        <v>10625</v>
      </c>
    </row>
    <row r="179" s="194" customFormat="1" customHeight="1" spans="1:17">
      <c r="A179" s="207">
        <v>173</v>
      </c>
      <c r="B179" s="216"/>
      <c r="C179" s="208" t="s">
        <v>10629</v>
      </c>
      <c r="D179" s="217"/>
      <c r="E179" s="209" t="s">
        <v>10618</v>
      </c>
      <c r="F179" s="218"/>
      <c r="G179" s="207" t="s">
        <v>679</v>
      </c>
      <c r="H179" s="219">
        <v>1</v>
      </c>
      <c r="I179" s="208" t="s">
        <v>10619</v>
      </c>
      <c r="J179" s="208" t="s">
        <v>10619</v>
      </c>
      <c r="K179" s="238">
        <v>15811.97</v>
      </c>
      <c r="L179" s="238">
        <v>8824.75</v>
      </c>
      <c r="M179" s="239"/>
      <c r="N179" s="240"/>
      <c r="O179" s="239"/>
      <c r="P179" s="239"/>
      <c r="Q179" s="245" t="s">
        <v>9844</v>
      </c>
    </row>
    <row r="180" s="194" customFormat="1" customHeight="1" spans="1:17">
      <c r="A180" s="207">
        <v>174</v>
      </c>
      <c r="B180" s="216"/>
      <c r="C180" s="208" t="s">
        <v>10630</v>
      </c>
      <c r="D180" s="217" t="s">
        <v>10631</v>
      </c>
      <c r="E180" s="209" t="s">
        <v>10632</v>
      </c>
      <c r="F180" s="218"/>
      <c r="G180" s="207" t="s">
        <v>679</v>
      </c>
      <c r="H180" s="219">
        <v>1</v>
      </c>
      <c r="I180" s="208" t="s">
        <v>10619</v>
      </c>
      <c r="J180" s="208" t="s">
        <v>10619</v>
      </c>
      <c r="K180" s="238">
        <v>21227.36</v>
      </c>
      <c r="L180" s="238">
        <v>11847.38</v>
      </c>
      <c r="M180" s="239">
        <v>20570</v>
      </c>
      <c r="N180" s="240">
        <v>10</v>
      </c>
      <c r="O180" s="239">
        <f t="shared" ref="O180:O211" si="7">ROUND(M180*N180/100,0)</f>
        <v>2057</v>
      </c>
      <c r="P180" s="239"/>
      <c r="Q180" s="245"/>
    </row>
    <row r="181" s="194" customFormat="1" customHeight="1" spans="1:17">
      <c r="A181" s="207">
        <v>175</v>
      </c>
      <c r="B181" s="216"/>
      <c r="C181" s="208" t="s">
        <v>10633</v>
      </c>
      <c r="D181" s="217" t="s">
        <v>10634</v>
      </c>
      <c r="E181" s="209" t="s">
        <v>10635</v>
      </c>
      <c r="F181" s="218"/>
      <c r="G181" s="207" t="s">
        <v>679</v>
      </c>
      <c r="H181" s="219">
        <v>1</v>
      </c>
      <c r="I181" s="208" t="s">
        <v>10619</v>
      </c>
      <c r="J181" s="208" t="s">
        <v>10619</v>
      </c>
      <c r="K181" s="238">
        <v>7008.55</v>
      </c>
      <c r="L181" s="238">
        <v>3911.41</v>
      </c>
      <c r="M181" s="239">
        <v>6790</v>
      </c>
      <c r="N181" s="240">
        <v>10</v>
      </c>
      <c r="O181" s="239">
        <f t="shared" si="7"/>
        <v>679</v>
      </c>
      <c r="P181" s="239"/>
      <c r="Q181" s="245"/>
    </row>
    <row r="182" s="194" customFormat="1" customHeight="1" spans="1:17">
      <c r="A182" s="207">
        <v>176</v>
      </c>
      <c r="B182" s="216"/>
      <c r="C182" s="208" t="s">
        <v>10636</v>
      </c>
      <c r="D182" s="217" t="s">
        <v>10637</v>
      </c>
      <c r="E182" s="209" t="s">
        <v>10638</v>
      </c>
      <c r="F182" s="218"/>
      <c r="G182" s="207" t="s">
        <v>679</v>
      </c>
      <c r="H182" s="219">
        <v>1</v>
      </c>
      <c r="I182" s="208" t="s">
        <v>10619</v>
      </c>
      <c r="J182" s="208" t="s">
        <v>10619</v>
      </c>
      <c r="K182" s="238">
        <v>5982.91</v>
      </c>
      <c r="L182" s="238">
        <v>3339.23</v>
      </c>
      <c r="M182" s="239">
        <v>5800</v>
      </c>
      <c r="N182" s="240">
        <v>12</v>
      </c>
      <c r="O182" s="239">
        <f t="shared" si="7"/>
        <v>696</v>
      </c>
      <c r="P182" s="239"/>
      <c r="Q182" s="245"/>
    </row>
    <row r="183" s="194" customFormat="1" customHeight="1" spans="1:17">
      <c r="A183" s="207">
        <v>177</v>
      </c>
      <c r="B183" s="216"/>
      <c r="C183" s="208" t="s">
        <v>10639</v>
      </c>
      <c r="D183" s="217" t="s">
        <v>10640</v>
      </c>
      <c r="E183" s="209" t="s">
        <v>10641</v>
      </c>
      <c r="F183" s="218"/>
      <c r="G183" s="207" t="s">
        <v>679</v>
      </c>
      <c r="H183" s="219">
        <v>1</v>
      </c>
      <c r="I183" s="208" t="s">
        <v>10619</v>
      </c>
      <c r="J183" s="208" t="s">
        <v>10619</v>
      </c>
      <c r="K183" s="238">
        <v>4487.18</v>
      </c>
      <c r="L183" s="238">
        <v>2504.42</v>
      </c>
      <c r="M183" s="239">
        <v>4350</v>
      </c>
      <c r="N183" s="240">
        <v>12</v>
      </c>
      <c r="O183" s="239">
        <f t="shared" si="7"/>
        <v>522</v>
      </c>
      <c r="P183" s="239"/>
      <c r="Q183" s="245"/>
    </row>
    <row r="184" s="194" customFormat="1" customHeight="1" spans="1:17">
      <c r="A184" s="207">
        <v>178</v>
      </c>
      <c r="B184" s="216"/>
      <c r="C184" s="208" t="s">
        <v>10642</v>
      </c>
      <c r="D184" s="217" t="s">
        <v>10643</v>
      </c>
      <c r="E184" s="209" t="s">
        <v>10586</v>
      </c>
      <c r="F184" s="218"/>
      <c r="G184" s="207" t="s">
        <v>679</v>
      </c>
      <c r="H184" s="219">
        <v>1</v>
      </c>
      <c r="I184" s="208" t="s">
        <v>10644</v>
      </c>
      <c r="J184" s="208" t="s">
        <v>10644</v>
      </c>
      <c r="K184" s="238">
        <v>11794.88</v>
      </c>
      <c r="L184" s="238">
        <v>6646.52</v>
      </c>
      <c r="M184" s="239">
        <v>11430</v>
      </c>
      <c r="N184" s="240">
        <v>12</v>
      </c>
      <c r="O184" s="239">
        <f t="shared" si="7"/>
        <v>1372</v>
      </c>
      <c r="P184" s="239"/>
      <c r="Q184" s="245"/>
    </row>
    <row r="185" s="194" customFormat="1" customHeight="1" spans="1:17">
      <c r="A185" s="207">
        <v>179</v>
      </c>
      <c r="B185" s="216"/>
      <c r="C185" s="208" t="s">
        <v>10645</v>
      </c>
      <c r="D185" s="217" t="s">
        <v>10646</v>
      </c>
      <c r="E185" s="209" t="s">
        <v>10647</v>
      </c>
      <c r="F185" s="218"/>
      <c r="G185" s="207" t="s">
        <v>703</v>
      </c>
      <c r="H185" s="219">
        <v>1</v>
      </c>
      <c r="I185" s="208" t="s">
        <v>10644</v>
      </c>
      <c r="J185" s="208" t="s">
        <v>10644</v>
      </c>
      <c r="K185" s="238">
        <v>7521.37</v>
      </c>
      <c r="L185" s="238">
        <v>4238.44</v>
      </c>
      <c r="M185" s="239">
        <v>7290</v>
      </c>
      <c r="N185" s="240">
        <v>10</v>
      </c>
      <c r="O185" s="239">
        <f t="shared" si="7"/>
        <v>729</v>
      </c>
      <c r="P185" s="239"/>
      <c r="Q185" s="245"/>
    </row>
    <row r="186" s="194" customFormat="1" customHeight="1" spans="1:17">
      <c r="A186" s="207">
        <v>180</v>
      </c>
      <c r="B186" s="216"/>
      <c r="C186" s="208" t="s">
        <v>10648</v>
      </c>
      <c r="D186" s="217" t="s">
        <v>10649</v>
      </c>
      <c r="E186" s="209" t="s">
        <v>10579</v>
      </c>
      <c r="F186" s="218"/>
      <c r="G186" s="207" t="s">
        <v>679</v>
      </c>
      <c r="H186" s="219">
        <v>1</v>
      </c>
      <c r="I186" s="208" t="s">
        <v>10644</v>
      </c>
      <c r="J186" s="208" t="s">
        <v>10644</v>
      </c>
      <c r="K186" s="238">
        <v>3846.15</v>
      </c>
      <c r="L186" s="238">
        <v>2167.15</v>
      </c>
      <c r="M186" s="239">
        <v>3730</v>
      </c>
      <c r="N186" s="240">
        <v>12</v>
      </c>
      <c r="O186" s="239">
        <f t="shared" si="7"/>
        <v>448</v>
      </c>
      <c r="P186" s="239"/>
      <c r="Q186" s="245"/>
    </row>
    <row r="187" s="194" customFormat="1" customHeight="1" spans="1:17">
      <c r="A187" s="207">
        <v>181</v>
      </c>
      <c r="B187" s="216"/>
      <c r="C187" s="208" t="s">
        <v>10650</v>
      </c>
      <c r="D187" s="217" t="s">
        <v>10651</v>
      </c>
      <c r="E187" s="209" t="s">
        <v>10652</v>
      </c>
      <c r="F187" s="218"/>
      <c r="G187" s="207" t="s">
        <v>677</v>
      </c>
      <c r="H187" s="219">
        <v>1</v>
      </c>
      <c r="I187" s="208" t="s">
        <v>10644</v>
      </c>
      <c r="J187" s="208" t="s">
        <v>10644</v>
      </c>
      <c r="K187" s="238">
        <v>258587.81</v>
      </c>
      <c r="L187" s="238">
        <v>145714.31</v>
      </c>
      <c r="M187" s="239">
        <v>250620</v>
      </c>
      <c r="N187" s="240">
        <v>18</v>
      </c>
      <c r="O187" s="239">
        <f t="shared" si="7"/>
        <v>45112</v>
      </c>
      <c r="P187" s="239"/>
      <c r="Q187" s="245"/>
    </row>
    <row r="188" s="194" customFormat="1" customHeight="1" spans="1:17">
      <c r="A188" s="207">
        <v>182</v>
      </c>
      <c r="B188" s="216"/>
      <c r="C188" s="208" t="s">
        <v>10653</v>
      </c>
      <c r="D188" s="217" t="s">
        <v>10654</v>
      </c>
      <c r="E188" s="209" t="s">
        <v>10655</v>
      </c>
      <c r="F188" s="218"/>
      <c r="G188" s="207" t="s">
        <v>698</v>
      </c>
      <c r="H188" s="219">
        <v>1</v>
      </c>
      <c r="I188" s="208" t="s">
        <v>10656</v>
      </c>
      <c r="J188" s="208" t="s">
        <v>10656</v>
      </c>
      <c r="K188" s="238">
        <v>309931.62</v>
      </c>
      <c r="L188" s="238">
        <v>176316.45</v>
      </c>
      <c r="M188" s="239">
        <v>300390</v>
      </c>
      <c r="N188" s="240">
        <v>18</v>
      </c>
      <c r="O188" s="239">
        <f t="shared" si="7"/>
        <v>54070</v>
      </c>
      <c r="P188" s="239"/>
      <c r="Q188" s="245"/>
    </row>
    <row r="189" s="194" customFormat="1" customHeight="1" spans="1:17">
      <c r="A189" s="207">
        <v>183</v>
      </c>
      <c r="B189" s="216"/>
      <c r="C189" s="208" t="s">
        <v>10653</v>
      </c>
      <c r="D189" s="217" t="s">
        <v>10654</v>
      </c>
      <c r="E189" s="209" t="s">
        <v>10655</v>
      </c>
      <c r="F189" s="218"/>
      <c r="G189" s="207" t="s">
        <v>698</v>
      </c>
      <c r="H189" s="219">
        <v>1</v>
      </c>
      <c r="I189" s="208" t="s">
        <v>10656</v>
      </c>
      <c r="J189" s="208" t="s">
        <v>10656</v>
      </c>
      <c r="K189" s="238">
        <v>485247.86</v>
      </c>
      <c r="L189" s="238">
        <v>276051.94</v>
      </c>
      <c r="M189" s="239">
        <v>470300</v>
      </c>
      <c r="N189" s="240">
        <v>18</v>
      </c>
      <c r="O189" s="239">
        <f t="shared" si="7"/>
        <v>84654</v>
      </c>
      <c r="P189" s="239"/>
      <c r="Q189" s="245"/>
    </row>
    <row r="190" s="194" customFormat="1" customHeight="1" spans="1:17">
      <c r="A190" s="207">
        <v>184</v>
      </c>
      <c r="B190" s="216"/>
      <c r="C190" s="208" t="s">
        <v>10657</v>
      </c>
      <c r="D190" s="217" t="s">
        <v>10658</v>
      </c>
      <c r="E190" s="209" t="s">
        <v>10659</v>
      </c>
      <c r="F190" s="218"/>
      <c r="G190" s="207" t="s">
        <v>698</v>
      </c>
      <c r="H190" s="219">
        <v>1</v>
      </c>
      <c r="I190" s="208" t="s">
        <v>10656</v>
      </c>
      <c r="J190" s="208" t="s">
        <v>10656</v>
      </c>
      <c r="K190" s="238">
        <v>120598.29</v>
      </c>
      <c r="L190" s="238">
        <v>68607.09</v>
      </c>
      <c r="M190" s="239">
        <v>116880</v>
      </c>
      <c r="N190" s="240">
        <v>13</v>
      </c>
      <c r="O190" s="239">
        <f t="shared" si="7"/>
        <v>15194</v>
      </c>
      <c r="P190" s="239"/>
      <c r="Q190" s="245"/>
    </row>
    <row r="191" s="194" customFormat="1" customHeight="1" spans="1:17">
      <c r="A191" s="207">
        <v>185</v>
      </c>
      <c r="B191" s="216"/>
      <c r="C191" s="208" t="s">
        <v>10660</v>
      </c>
      <c r="D191" s="217" t="s">
        <v>10661</v>
      </c>
      <c r="E191" s="209" t="s">
        <v>10581</v>
      </c>
      <c r="F191" s="218"/>
      <c r="G191" s="207" t="s">
        <v>679</v>
      </c>
      <c r="H191" s="219">
        <v>1</v>
      </c>
      <c r="I191" s="208" t="s">
        <v>10656</v>
      </c>
      <c r="J191" s="208" t="s">
        <v>10656</v>
      </c>
      <c r="K191" s="238">
        <v>50000</v>
      </c>
      <c r="L191" s="238">
        <v>28444.5</v>
      </c>
      <c r="M191" s="239">
        <v>48460</v>
      </c>
      <c r="N191" s="240">
        <v>13</v>
      </c>
      <c r="O191" s="239">
        <f t="shared" si="7"/>
        <v>6300</v>
      </c>
      <c r="P191" s="239"/>
      <c r="Q191" s="245"/>
    </row>
    <row r="192" s="194" customFormat="1" customHeight="1" spans="1:17">
      <c r="A192" s="207">
        <v>186</v>
      </c>
      <c r="B192" s="216"/>
      <c r="C192" s="208" t="s">
        <v>9902</v>
      </c>
      <c r="D192" s="217" t="s">
        <v>10610</v>
      </c>
      <c r="E192" s="209" t="s">
        <v>10589</v>
      </c>
      <c r="F192" s="218"/>
      <c r="G192" s="207" t="s">
        <v>679</v>
      </c>
      <c r="H192" s="219">
        <v>1</v>
      </c>
      <c r="I192" s="208" t="s">
        <v>10656</v>
      </c>
      <c r="J192" s="208" t="s">
        <v>10656</v>
      </c>
      <c r="K192" s="238">
        <v>25370.94</v>
      </c>
      <c r="L192" s="238">
        <v>14433.34</v>
      </c>
      <c r="M192" s="239">
        <v>24590</v>
      </c>
      <c r="N192" s="240">
        <v>13</v>
      </c>
      <c r="O192" s="239">
        <f t="shared" si="7"/>
        <v>3197</v>
      </c>
      <c r="P192" s="239"/>
      <c r="Q192" s="245"/>
    </row>
    <row r="193" s="194" customFormat="1" customHeight="1" spans="1:17">
      <c r="A193" s="207">
        <v>187</v>
      </c>
      <c r="B193" s="216"/>
      <c r="C193" s="208" t="s">
        <v>10662</v>
      </c>
      <c r="D193" s="217" t="s">
        <v>10663</v>
      </c>
      <c r="E193" s="209" t="s">
        <v>10664</v>
      </c>
      <c r="F193" s="218"/>
      <c r="G193" s="207" t="s">
        <v>679</v>
      </c>
      <c r="H193" s="219">
        <v>1</v>
      </c>
      <c r="I193" s="208" t="s">
        <v>10656</v>
      </c>
      <c r="J193" s="208" t="s">
        <v>10656</v>
      </c>
      <c r="K193" s="238">
        <v>23076.93</v>
      </c>
      <c r="L193" s="238">
        <v>13128.13</v>
      </c>
      <c r="M193" s="239">
        <v>22370</v>
      </c>
      <c r="N193" s="240">
        <v>13</v>
      </c>
      <c r="O193" s="239">
        <f t="shared" si="7"/>
        <v>2908</v>
      </c>
      <c r="P193" s="239"/>
      <c r="Q193" s="245"/>
    </row>
    <row r="194" s="194" customFormat="1" customHeight="1" spans="1:17">
      <c r="A194" s="207">
        <v>188</v>
      </c>
      <c r="B194" s="216"/>
      <c r="C194" s="208" t="s">
        <v>6583</v>
      </c>
      <c r="D194" s="217" t="s">
        <v>10665</v>
      </c>
      <c r="E194" s="209" t="s">
        <v>10576</v>
      </c>
      <c r="F194" s="218"/>
      <c r="G194" s="207" t="s">
        <v>679</v>
      </c>
      <c r="H194" s="219">
        <v>1</v>
      </c>
      <c r="I194" s="208" t="s">
        <v>10656</v>
      </c>
      <c r="J194" s="208" t="s">
        <v>10656</v>
      </c>
      <c r="K194" s="238">
        <v>22649.57</v>
      </c>
      <c r="L194" s="238">
        <v>12884.99</v>
      </c>
      <c r="M194" s="239">
        <v>21950</v>
      </c>
      <c r="N194" s="240">
        <v>10</v>
      </c>
      <c r="O194" s="239">
        <f t="shared" si="7"/>
        <v>2195</v>
      </c>
      <c r="P194" s="239"/>
      <c r="Q194" s="245"/>
    </row>
    <row r="195" s="194" customFormat="1" customHeight="1" spans="1:17">
      <c r="A195" s="207">
        <v>189</v>
      </c>
      <c r="B195" s="216"/>
      <c r="C195" s="208" t="s">
        <v>10666</v>
      </c>
      <c r="D195" s="217" t="s">
        <v>10667</v>
      </c>
      <c r="E195" s="209" t="s">
        <v>10600</v>
      </c>
      <c r="F195" s="218"/>
      <c r="G195" s="207" t="s">
        <v>679</v>
      </c>
      <c r="H195" s="219">
        <v>1</v>
      </c>
      <c r="I195" s="208" t="s">
        <v>10656</v>
      </c>
      <c r="J195" s="208" t="s">
        <v>10656</v>
      </c>
      <c r="K195" s="238">
        <v>16000</v>
      </c>
      <c r="L195" s="238">
        <v>9102.4</v>
      </c>
      <c r="M195" s="239">
        <v>15510</v>
      </c>
      <c r="N195" s="240">
        <v>13</v>
      </c>
      <c r="O195" s="239">
        <f t="shared" si="7"/>
        <v>2016</v>
      </c>
      <c r="P195" s="239"/>
      <c r="Q195" s="245"/>
    </row>
    <row r="196" s="194" customFormat="1" customHeight="1" spans="1:17">
      <c r="A196" s="207">
        <v>190</v>
      </c>
      <c r="B196" s="216"/>
      <c r="C196" s="208" t="s">
        <v>10668</v>
      </c>
      <c r="D196" s="217" t="s">
        <v>10669</v>
      </c>
      <c r="E196" s="209" t="s">
        <v>10613</v>
      </c>
      <c r="F196" s="218"/>
      <c r="G196" s="207" t="s">
        <v>679</v>
      </c>
      <c r="H196" s="219">
        <v>1</v>
      </c>
      <c r="I196" s="208" t="s">
        <v>10656</v>
      </c>
      <c r="J196" s="208" t="s">
        <v>10656</v>
      </c>
      <c r="K196" s="238">
        <v>10735.04</v>
      </c>
      <c r="L196" s="238">
        <v>6107.04</v>
      </c>
      <c r="M196" s="239">
        <v>10400</v>
      </c>
      <c r="N196" s="240">
        <v>13</v>
      </c>
      <c r="O196" s="239">
        <f t="shared" si="7"/>
        <v>1352</v>
      </c>
      <c r="P196" s="239"/>
      <c r="Q196" s="245"/>
    </row>
    <row r="197" s="194" customFormat="1" customHeight="1" spans="1:17">
      <c r="A197" s="207">
        <v>191</v>
      </c>
      <c r="B197" s="216"/>
      <c r="C197" s="208" t="s">
        <v>10601</v>
      </c>
      <c r="D197" s="217" t="s">
        <v>10602</v>
      </c>
      <c r="E197" s="209" t="s">
        <v>10603</v>
      </c>
      <c r="F197" s="218"/>
      <c r="G197" s="207" t="s">
        <v>679</v>
      </c>
      <c r="H197" s="219">
        <v>1</v>
      </c>
      <c r="I197" s="208" t="s">
        <v>10656</v>
      </c>
      <c r="J197" s="208" t="s">
        <v>10656</v>
      </c>
      <c r="K197" s="238">
        <v>10423.93</v>
      </c>
      <c r="L197" s="238">
        <v>5930.22</v>
      </c>
      <c r="M197" s="239">
        <v>10100</v>
      </c>
      <c r="N197" s="240">
        <v>13</v>
      </c>
      <c r="O197" s="239">
        <f t="shared" si="7"/>
        <v>1313</v>
      </c>
      <c r="P197" s="239"/>
      <c r="Q197" s="245"/>
    </row>
    <row r="198" s="194" customFormat="1" customHeight="1" spans="1:17">
      <c r="A198" s="207">
        <v>192</v>
      </c>
      <c r="B198" s="216"/>
      <c r="C198" s="208" t="s">
        <v>10670</v>
      </c>
      <c r="D198" s="217" t="s">
        <v>10671</v>
      </c>
      <c r="E198" s="209" t="s">
        <v>10481</v>
      </c>
      <c r="F198" s="218"/>
      <c r="G198" s="207" t="s">
        <v>679</v>
      </c>
      <c r="H198" s="219">
        <v>1</v>
      </c>
      <c r="I198" s="208" t="s">
        <v>10656</v>
      </c>
      <c r="J198" s="208" t="s">
        <v>10656</v>
      </c>
      <c r="K198" s="238">
        <v>10188.03</v>
      </c>
      <c r="L198" s="238">
        <v>5796.03</v>
      </c>
      <c r="M198" s="239">
        <v>9870</v>
      </c>
      <c r="N198" s="240">
        <v>13</v>
      </c>
      <c r="O198" s="239">
        <f t="shared" si="7"/>
        <v>1283</v>
      </c>
      <c r="P198" s="239"/>
      <c r="Q198" s="245"/>
    </row>
    <row r="199" s="194" customFormat="1" customHeight="1" spans="1:17">
      <c r="A199" s="207">
        <v>193</v>
      </c>
      <c r="B199" s="216"/>
      <c r="C199" s="208" t="s">
        <v>4408</v>
      </c>
      <c r="D199" s="217" t="s">
        <v>10273</v>
      </c>
      <c r="E199" s="209" t="s">
        <v>10257</v>
      </c>
      <c r="F199" s="218"/>
      <c r="G199" s="207" t="s">
        <v>703</v>
      </c>
      <c r="H199" s="219">
        <v>1</v>
      </c>
      <c r="I199" s="208" t="s">
        <v>10656</v>
      </c>
      <c r="J199" s="208" t="s">
        <v>10656</v>
      </c>
      <c r="K199" s="238">
        <v>5641.03</v>
      </c>
      <c r="L199" s="238">
        <v>3209.03</v>
      </c>
      <c r="M199" s="239">
        <v>5470</v>
      </c>
      <c r="N199" s="240">
        <v>10</v>
      </c>
      <c r="O199" s="239">
        <f t="shared" si="7"/>
        <v>547</v>
      </c>
      <c r="P199" s="239"/>
      <c r="Q199" s="245"/>
    </row>
    <row r="200" s="194" customFormat="1" customHeight="1" spans="1:17">
      <c r="A200" s="207">
        <v>194</v>
      </c>
      <c r="B200" s="216"/>
      <c r="C200" s="208" t="s">
        <v>10672</v>
      </c>
      <c r="D200" s="217" t="s">
        <v>10673</v>
      </c>
      <c r="E200" s="209" t="s">
        <v>10592</v>
      </c>
      <c r="F200" s="218"/>
      <c r="G200" s="207" t="s">
        <v>698</v>
      </c>
      <c r="H200" s="219">
        <v>1</v>
      </c>
      <c r="I200" s="208" t="s">
        <v>10674</v>
      </c>
      <c r="J200" s="208" t="s">
        <v>10674</v>
      </c>
      <c r="K200" s="238">
        <v>6427.35</v>
      </c>
      <c r="L200" s="238">
        <v>3690.95</v>
      </c>
      <c r="M200" s="239">
        <v>6540</v>
      </c>
      <c r="N200" s="240">
        <v>16</v>
      </c>
      <c r="O200" s="239">
        <f t="shared" si="7"/>
        <v>1046</v>
      </c>
      <c r="P200" s="239"/>
      <c r="Q200" s="245"/>
    </row>
    <row r="201" s="194" customFormat="1" customHeight="1" spans="1:17">
      <c r="A201" s="207">
        <v>195</v>
      </c>
      <c r="B201" s="216"/>
      <c r="C201" s="208" t="s">
        <v>10675</v>
      </c>
      <c r="D201" s="217" t="s">
        <v>10643</v>
      </c>
      <c r="E201" s="209" t="s">
        <v>10412</v>
      </c>
      <c r="F201" s="218"/>
      <c r="G201" s="207" t="s">
        <v>679</v>
      </c>
      <c r="H201" s="219">
        <v>1</v>
      </c>
      <c r="I201" s="208" t="s">
        <v>10674</v>
      </c>
      <c r="J201" s="208" t="s">
        <v>10674</v>
      </c>
      <c r="K201" s="238">
        <v>5897.43</v>
      </c>
      <c r="L201" s="238">
        <v>3386.81</v>
      </c>
      <c r="M201" s="239">
        <v>6000</v>
      </c>
      <c r="N201" s="240">
        <v>16</v>
      </c>
      <c r="O201" s="239">
        <f t="shared" si="7"/>
        <v>960</v>
      </c>
      <c r="P201" s="239"/>
      <c r="Q201" s="245"/>
    </row>
    <row r="202" s="194" customFormat="1" customHeight="1" spans="1:17">
      <c r="A202" s="207">
        <v>196</v>
      </c>
      <c r="B202" s="216"/>
      <c r="C202" s="208" t="s">
        <v>10676</v>
      </c>
      <c r="D202" s="217" t="s">
        <v>10677</v>
      </c>
      <c r="E202" s="209" t="s">
        <v>10592</v>
      </c>
      <c r="F202" s="218"/>
      <c r="G202" s="207" t="s">
        <v>698</v>
      </c>
      <c r="H202" s="219">
        <v>1</v>
      </c>
      <c r="I202" s="208" t="s">
        <v>10674</v>
      </c>
      <c r="J202" s="208" t="s">
        <v>10674</v>
      </c>
      <c r="K202" s="238">
        <v>2991.45</v>
      </c>
      <c r="L202" s="238">
        <v>1717.97</v>
      </c>
      <c r="M202" s="239">
        <v>3040</v>
      </c>
      <c r="N202" s="240">
        <v>16</v>
      </c>
      <c r="O202" s="239">
        <f t="shared" si="7"/>
        <v>486</v>
      </c>
      <c r="P202" s="239"/>
      <c r="Q202" s="245"/>
    </row>
    <row r="203" s="194" customFormat="1" customHeight="1" spans="1:17">
      <c r="A203" s="207">
        <v>197</v>
      </c>
      <c r="B203" s="216"/>
      <c r="C203" s="208" t="s">
        <v>10678</v>
      </c>
      <c r="D203" s="217" t="s">
        <v>10679</v>
      </c>
      <c r="E203" s="209" t="s">
        <v>10592</v>
      </c>
      <c r="F203" s="218"/>
      <c r="G203" s="207" t="s">
        <v>679</v>
      </c>
      <c r="H203" s="219">
        <v>1</v>
      </c>
      <c r="I203" s="208" t="s">
        <v>10680</v>
      </c>
      <c r="J203" s="208" t="s">
        <v>10680</v>
      </c>
      <c r="K203" s="238">
        <v>5076.92</v>
      </c>
      <c r="L203" s="238">
        <v>2942.84</v>
      </c>
      <c r="M203" s="239">
        <v>5160</v>
      </c>
      <c r="N203" s="240">
        <v>16</v>
      </c>
      <c r="O203" s="239">
        <f t="shared" si="7"/>
        <v>826</v>
      </c>
      <c r="P203" s="239"/>
      <c r="Q203" s="245"/>
    </row>
    <row r="204" s="194" customFormat="1" customHeight="1" spans="1:17">
      <c r="A204" s="207">
        <v>198</v>
      </c>
      <c r="B204" s="216"/>
      <c r="C204" s="208" t="s">
        <v>10681</v>
      </c>
      <c r="D204" s="217" t="s">
        <v>10682</v>
      </c>
      <c r="E204" s="209" t="s">
        <v>10683</v>
      </c>
      <c r="F204" s="218"/>
      <c r="G204" s="207" t="s">
        <v>698</v>
      </c>
      <c r="H204" s="219">
        <v>1</v>
      </c>
      <c r="I204" s="208" t="s">
        <v>10684</v>
      </c>
      <c r="J204" s="208" t="s">
        <v>10684</v>
      </c>
      <c r="K204" s="238">
        <v>135974.36</v>
      </c>
      <c r="L204" s="238">
        <v>79552.61</v>
      </c>
      <c r="M204" s="239">
        <v>138290</v>
      </c>
      <c r="N204" s="240">
        <v>12</v>
      </c>
      <c r="O204" s="239">
        <f t="shared" si="7"/>
        <v>16595</v>
      </c>
      <c r="P204" s="239"/>
      <c r="Q204" s="245"/>
    </row>
    <row r="205" s="194" customFormat="1" customHeight="1" spans="1:17">
      <c r="A205" s="207">
        <v>199</v>
      </c>
      <c r="B205" s="216"/>
      <c r="C205" s="208" t="s">
        <v>10685</v>
      </c>
      <c r="D205" s="217" t="s">
        <v>10686</v>
      </c>
      <c r="E205" s="209" t="s">
        <v>10683</v>
      </c>
      <c r="F205" s="218"/>
      <c r="G205" s="207" t="s">
        <v>698</v>
      </c>
      <c r="H205" s="219">
        <v>1</v>
      </c>
      <c r="I205" s="208" t="s">
        <v>10684</v>
      </c>
      <c r="J205" s="208" t="s">
        <v>10684</v>
      </c>
      <c r="K205" s="238">
        <v>187957.27</v>
      </c>
      <c r="L205" s="238">
        <v>109965.51</v>
      </c>
      <c r="M205" s="239">
        <v>191150</v>
      </c>
      <c r="N205" s="240">
        <v>12</v>
      </c>
      <c r="O205" s="239">
        <f t="shared" si="7"/>
        <v>22938</v>
      </c>
      <c r="P205" s="239"/>
      <c r="Q205" s="245"/>
    </row>
    <row r="206" s="194" customFormat="1" customHeight="1" spans="1:17">
      <c r="A206" s="207">
        <v>200</v>
      </c>
      <c r="B206" s="216"/>
      <c r="C206" s="208" t="s">
        <v>10687</v>
      </c>
      <c r="D206" s="217" t="s">
        <v>10688</v>
      </c>
      <c r="E206" s="209" t="s">
        <v>10586</v>
      </c>
      <c r="F206" s="218"/>
      <c r="G206" s="207" t="s">
        <v>698</v>
      </c>
      <c r="H206" s="219">
        <v>1</v>
      </c>
      <c r="I206" s="208" t="s">
        <v>10684</v>
      </c>
      <c r="J206" s="208" t="s">
        <v>10684</v>
      </c>
      <c r="K206" s="238">
        <v>286615.4</v>
      </c>
      <c r="L206" s="238">
        <v>167685.82</v>
      </c>
      <c r="M206" s="239">
        <v>291490</v>
      </c>
      <c r="N206" s="240">
        <v>12</v>
      </c>
      <c r="O206" s="239">
        <f t="shared" si="7"/>
        <v>34979</v>
      </c>
      <c r="P206" s="239"/>
      <c r="Q206" s="245"/>
    </row>
    <row r="207" s="194" customFormat="1" customHeight="1" spans="1:17">
      <c r="A207" s="207">
        <v>201</v>
      </c>
      <c r="B207" s="216"/>
      <c r="C207" s="208" t="s">
        <v>10689</v>
      </c>
      <c r="D207" s="217" t="s">
        <v>10690</v>
      </c>
      <c r="E207" s="209" t="s">
        <v>10691</v>
      </c>
      <c r="F207" s="218"/>
      <c r="G207" s="207" t="s">
        <v>698</v>
      </c>
      <c r="H207" s="219">
        <v>1</v>
      </c>
      <c r="I207" s="208" t="s">
        <v>10692</v>
      </c>
      <c r="J207" s="208" t="s">
        <v>10692</v>
      </c>
      <c r="K207" s="238">
        <v>15470.09</v>
      </c>
      <c r="L207" s="238">
        <v>9050.69</v>
      </c>
      <c r="M207" s="239">
        <v>15730</v>
      </c>
      <c r="N207" s="240">
        <v>12</v>
      </c>
      <c r="O207" s="239">
        <f t="shared" si="7"/>
        <v>1888</v>
      </c>
      <c r="P207" s="239"/>
      <c r="Q207" s="245"/>
    </row>
    <row r="208" s="194" customFormat="1" customHeight="1" spans="1:17">
      <c r="A208" s="207">
        <v>202</v>
      </c>
      <c r="B208" s="216"/>
      <c r="C208" s="208" t="s">
        <v>10693</v>
      </c>
      <c r="D208" s="217" t="s">
        <v>10694</v>
      </c>
      <c r="E208" s="209" t="s">
        <v>10576</v>
      </c>
      <c r="F208" s="218"/>
      <c r="G208" s="207" t="s">
        <v>679</v>
      </c>
      <c r="H208" s="219">
        <v>1</v>
      </c>
      <c r="I208" s="208" t="s">
        <v>10692</v>
      </c>
      <c r="J208" s="208" t="s">
        <v>10692</v>
      </c>
      <c r="K208" s="238">
        <v>4658.12</v>
      </c>
      <c r="L208" s="238">
        <v>2725.42</v>
      </c>
      <c r="M208" s="239">
        <v>4740</v>
      </c>
      <c r="N208" s="240">
        <v>12</v>
      </c>
      <c r="O208" s="239">
        <f t="shared" si="7"/>
        <v>569</v>
      </c>
      <c r="P208" s="239"/>
      <c r="Q208" s="245"/>
    </row>
    <row r="209" s="194" customFormat="1" customHeight="1" spans="1:17">
      <c r="A209" s="207">
        <v>203</v>
      </c>
      <c r="B209" s="216"/>
      <c r="C209" s="208" t="s">
        <v>10695</v>
      </c>
      <c r="D209" s="217"/>
      <c r="E209" s="209" t="s">
        <v>10563</v>
      </c>
      <c r="F209" s="218"/>
      <c r="G209" s="207" t="s">
        <v>679</v>
      </c>
      <c r="H209" s="219">
        <v>1</v>
      </c>
      <c r="I209" s="208" t="s">
        <v>10692</v>
      </c>
      <c r="J209" s="208" t="s">
        <v>10692</v>
      </c>
      <c r="K209" s="238">
        <v>4273.5</v>
      </c>
      <c r="L209" s="238">
        <v>2500.19</v>
      </c>
      <c r="M209" s="239">
        <v>4350</v>
      </c>
      <c r="N209" s="240">
        <v>12</v>
      </c>
      <c r="O209" s="239">
        <f t="shared" si="7"/>
        <v>522</v>
      </c>
      <c r="P209" s="239"/>
      <c r="Q209" s="245"/>
    </row>
    <row r="210" s="194" customFormat="1" customHeight="1" spans="1:17">
      <c r="A210" s="207">
        <v>204</v>
      </c>
      <c r="B210" s="216"/>
      <c r="C210" s="208" t="s">
        <v>10693</v>
      </c>
      <c r="D210" s="217" t="s">
        <v>10694</v>
      </c>
      <c r="E210" s="209" t="s">
        <v>10576</v>
      </c>
      <c r="F210" s="218"/>
      <c r="G210" s="207" t="s">
        <v>679</v>
      </c>
      <c r="H210" s="219">
        <v>1</v>
      </c>
      <c r="I210" s="208" t="s">
        <v>10692</v>
      </c>
      <c r="J210" s="208" t="s">
        <v>10692</v>
      </c>
      <c r="K210" s="238">
        <v>2991.45</v>
      </c>
      <c r="L210" s="238">
        <v>1750.21</v>
      </c>
      <c r="M210" s="239">
        <v>3040</v>
      </c>
      <c r="N210" s="240">
        <v>12</v>
      </c>
      <c r="O210" s="239">
        <f t="shared" si="7"/>
        <v>365</v>
      </c>
      <c r="P210" s="239"/>
      <c r="Q210" s="245"/>
    </row>
    <row r="211" s="194" customFormat="1" customHeight="1" spans="1:17">
      <c r="A211" s="207">
        <v>205</v>
      </c>
      <c r="B211" s="216"/>
      <c r="C211" s="208" t="s">
        <v>10353</v>
      </c>
      <c r="D211" s="217" t="s">
        <v>10354</v>
      </c>
      <c r="E211" s="209" t="s">
        <v>10355</v>
      </c>
      <c r="F211" s="218"/>
      <c r="G211" s="207" t="s">
        <v>698</v>
      </c>
      <c r="H211" s="219">
        <v>1</v>
      </c>
      <c r="I211" s="208" t="s">
        <v>10692</v>
      </c>
      <c r="J211" s="208" t="s">
        <v>10692</v>
      </c>
      <c r="K211" s="238">
        <v>2991.46</v>
      </c>
      <c r="L211" s="238">
        <v>1750.22</v>
      </c>
      <c r="M211" s="239">
        <v>3040</v>
      </c>
      <c r="N211" s="240">
        <v>18</v>
      </c>
      <c r="O211" s="239">
        <f t="shared" si="7"/>
        <v>547</v>
      </c>
      <c r="P211" s="239"/>
      <c r="Q211" s="245"/>
    </row>
    <row r="212" s="194" customFormat="1" customHeight="1" spans="1:17">
      <c r="A212" s="207">
        <v>206</v>
      </c>
      <c r="B212" s="216"/>
      <c r="C212" s="208" t="s">
        <v>10696</v>
      </c>
      <c r="D212" s="217" t="s">
        <v>10697</v>
      </c>
      <c r="E212" s="209" t="s">
        <v>10579</v>
      </c>
      <c r="F212" s="218"/>
      <c r="G212" s="207" t="s">
        <v>679</v>
      </c>
      <c r="H212" s="219">
        <v>1</v>
      </c>
      <c r="I212" s="208" t="s">
        <v>10692</v>
      </c>
      <c r="J212" s="208" t="s">
        <v>10692</v>
      </c>
      <c r="K212" s="238">
        <v>7487.18</v>
      </c>
      <c r="L212" s="238">
        <v>4380.23</v>
      </c>
      <c r="M212" s="239">
        <v>7610</v>
      </c>
      <c r="N212" s="240">
        <v>18</v>
      </c>
      <c r="O212" s="239">
        <f t="shared" ref="O212:O249" si="8">ROUND(M212*N212/100,0)</f>
        <v>1370</v>
      </c>
      <c r="P212" s="239"/>
      <c r="Q212" s="245"/>
    </row>
    <row r="213" s="194" customFormat="1" customHeight="1" spans="1:17">
      <c r="A213" s="207">
        <v>207</v>
      </c>
      <c r="B213" s="216"/>
      <c r="C213" s="208" t="s">
        <v>10698</v>
      </c>
      <c r="D213" s="217" t="s">
        <v>10699</v>
      </c>
      <c r="E213" s="209" t="s">
        <v>10327</v>
      </c>
      <c r="F213" s="218"/>
      <c r="G213" s="207" t="s">
        <v>698</v>
      </c>
      <c r="H213" s="219">
        <v>1</v>
      </c>
      <c r="I213" s="208" t="s">
        <v>10692</v>
      </c>
      <c r="J213" s="208" t="s">
        <v>10692</v>
      </c>
      <c r="K213" s="238">
        <v>14529.92</v>
      </c>
      <c r="L213" s="238">
        <v>8500.82</v>
      </c>
      <c r="M213" s="239">
        <v>14780</v>
      </c>
      <c r="N213" s="240">
        <v>18</v>
      </c>
      <c r="O213" s="239">
        <f t="shared" si="8"/>
        <v>2660</v>
      </c>
      <c r="P213" s="239"/>
      <c r="Q213" s="245"/>
    </row>
    <row r="214" s="194" customFormat="1" customHeight="1" spans="1:17">
      <c r="A214" s="207">
        <v>208</v>
      </c>
      <c r="B214" s="216"/>
      <c r="C214" s="208" t="s">
        <v>10700</v>
      </c>
      <c r="D214" s="217" t="s">
        <v>10701</v>
      </c>
      <c r="E214" s="209" t="s">
        <v>10563</v>
      </c>
      <c r="F214" s="218"/>
      <c r="G214" s="207" t="s">
        <v>3075</v>
      </c>
      <c r="H214" s="219">
        <v>1</v>
      </c>
      <c r="I214" s="208" t="s">
        <v>10702</v>
      </c>
      <c r="J214" s="208" t="s">
        <v>10702</v>
      </c>
      <c r="K214" s="238">
        <v>51282.05</v>
      </c>
      <c r="L214" s="238">
        <v>30279.38</v>
      </c>
      <c r="M214" s="239">
        <v>52150</v>
      </c>
      <c r="N214" s="240">
        <v>18</v>
      </c>
      <c r="O214" s="239">
        <f t="shared" si="8"/>
        <v>9387</v>
      </c>
      <c r="P214" s="239"/>
      <c r="Q214" s="245"/>
    </row>
    <row r="215" s="194" customFormat="1" customHeight="1" spans="1:17">
      <c r="A215" s="207">
        <v>209</v>
      </c>
      <c r="B215" s="216"/>
      <c r="C215" s="208" t="s">
        <v>10703</v>
      </c>
      <c r="D215" s="217" t="s">
        <v>10704</v>
      </c>
      <c r="E215" s="209" t="s">
        <v>10705</v>
      </c>
      <c r="F215" s="218"/>
      <c r="G215" s="207" t="s">
        <v>698</v>
      </c>
      <c r="H215" s="219">
        <v>1</v>
      </c>
      <c r="I215" s="208" t="s">
        <v>10702</v>
      </c>
      <c r="J215" s="208" t="s">
        <v>10702</v>
      </c>
      <c r="K215" s="238">
        <v>35692.31</v>
      </c>
      <c r="L215" s="238">
        <v>21074.47</v>
      </c>
      <c r="M215" s="239">
        <v>36300</v>
      </c>
      <c r="N215" s="240">
        <v>18</v>
      </c>
      <c r="O215" s="239">
        <f t="shared" si="8"/>
        <v>6534</v>
      </c>
      <c r="P215" s="239"/>
      <c r="Q215" s="245"/>
    </row>
    <row r="216" s="194" customFormat="1" customHeight="1" spans="1:17">
      <c r="A216" s="207">
        <v>210</v>
      </c>
      <c r="B216" s="216"/>
      <c r="C216" s="208" t="s">
        <v>10706</v>
      </c>
      <c r="D216" s="217" t="s">
        <v>10707</v>
      </c>
      <c r="E216" s="209" t="s">
        <v>10708</v>
      </c>
      <c r="F216" s="218"/>
      <c r="G216" s="207" t="s">
        <v>703</v>
      </c>
      <c r="H216" s="219">
        <v>1</v>
      </c>
      <c r="I216" s="208" t="s">
        <v>10702</v>
      </c>
      <c r="J216" s="208" t="s">
        <v>10702</v>
      </c>
      <c r="K216" s="238">
        <v>7435.9</v>
      </c>
      <c r="L216" s="238">
        <v>4390.58</v>
      </c>
      <c r="M216" s="239">
        <v>7560</v>
      </c>
      <c r="N216" s="240">
        <v>18</v>
      </c>
      <c r="O216" s="239">
        <f t="shared" si="8"/>
        <v>1361</v>
      </c>
      <c r="P216" s="239"/>
      <c r="Q216" s="245"/>
    </row>
    <row r="217" s="194" customFormat="1" customHeight="1" spans="1:17">
      <c r="A217" s="207">
        <v>211</v>
      </c>
      <c r="B217" s="216"/>
      <c r="C217" s="208" t="s">
        <v>10709</v>
      </c>
      <c r="D217" s="217" t="s">
        <v>10710</v>
      </c>
      <c r="E217" s="209" t="s">
        <v>10711</v>
      </c>
      <c r="F217" s="218"/>
      <c r="G217" s="207" t="s">
        <v>679</v>
      </c>
      <c r="H217" s="219">
        <v>1</v>
      </c>
      <c r="I217" s="208" t="s">
        <v>10702</v>
      </c>
      <c r="J217" s="208" t="s">
        <v>10702</v>
      </c>
      <c r="K217" s="238">
        <v>6965.81</v>
      </c>
      <c r="L217" s="238">
        <v>4112.77</v>
      </c>
      <c r="M217" s="239">
        <v>7080</v>
      </c>
      <c r="N217" s="240">
        <v>18</v>
      </c>
      <c r="O217" s="239">
        <f t="shared" si="8"/>
        <v>1274</v>
      </c>
      <c r="P217" s="239"/>
      <c r="Q217" s="245"/>
    </row>
    <row r="218" s="194" customFormat="1" customHeight="1" spans="1:17">
      <c r="A218" s="207">
        <v>212</v>
      </c>
      <c r="B218" s="216"/>
      <c r="C218" s="208" t="s">
        <v>10712</v>
      </c>
      <c r="D218" s="217" t="s">
        <v>10713</v>
      </c>
      <c r="E218" s="209" t="s">
        <v>10563</v>
      </c>
      <c r="F218" s="218"/>
      <c r="G218" s="207" t="s">
        <v>698</v>
      </c>
      <c r="H218" s="219">
        <v>1</v>
      </c>
      <c r="I218" s="208" t="s">
        <v>10702</v>
      </c>
      <c r="J218" s="208" t="s">
        <v>10702</v>
      </c>
      <c r="K218" s="238">
        <v>6740</v>
      </c>
      <c r="L218" s="238">
        <v>3979.68</v>
      </c>
      <c r="M218" s="239">
        <v>6850</v>
      </c>
      <c r="N218" s="240">
        <v>18</v>
      </c>
      <c r="O218" s="239">
        <f t="shared" si="8"/>
        <v>1233</v>
      </c>
      <c r="P218" s="239"/>
      <c r="Q218" s="245"/>
    </row>
    <row r="219" s="194" customFormat="1" customHeight="1" spans="1:17">
      <c r="A219" s="207">
        <v>213</v>
      </c>
      <c r="B219" s="216"/>
      <c r="C219" s="208" t="s">
        <v>10642</v>
      </c>
      <c r="D219" s="217" t="s">
        <v>10643</v>
      </c>
      <c r="E219" s="209" t="s">
        <v>10586</v>
      </c>
      <c r="F219" s="218"/>
      <c r="G219" s="207" t="s">
        <v>679</v>
      </c>
      <c r="H219" s="219">
        <v>1</v>
      </c>
      <c r="I219" s="208" t="s">
        <v>10702</v>
      </c>
      <c r="J219" s="208" t="s">
        <v>10702</v>
      </c>
      <c r="K219" s="238">
        <v>5897.43</v>
      </c>
      <c r="L219" s="238">
        <v>3482.15</v>
      </c>
      <c r="M219" s="239">
        <v>6000</v>
      </c>
      <c r="N219" s="240">
        <v>18</v>
      </c>
      <c r="O219" s="239">
        <f t="shared" si="8"/>
        <v>1080</v>
      </c>
      <c r="P219" s="239"/>
      <c r="Q219" s="245"/>
    </row>
    <row r="220" s="194" customFormat="1" customHeight="1" spans="1:17">
      <c r="A220" s="207">
        <v>214</v>
      </c>
      <c r="B220" s="216"/>
      <c r="C220" s="208" t="s">
        <v>10714</v>
      </c>
      <c r="D220" s="217" t="s">
        <v>10715</v>
      </c>
      <c r="E220" s="209" t="s">
        <v>10705</v>
      </c>
      <c r="F220" s="218"/>
      <c r="G220" s="207" t="s">
        <v>679</v>
      </c>
      <c r="H220" s="219">
        <v>1</v>
      </c>
      <c r="I220" s="208" t="s">
        <v>10702</v>
      </c>
      <c r="J220" s="208" t="s">
        <v>10702</v>
      </c>
      <c r="K220" s="238">
        <v>16051.28</v>
      </c>
      <c r="L220" s="238">
        <v>9477.28</v>
      </c>
      <c r="M220" s="239">
        <v>16320</v>
      </c>
      <c r="N220" s="240">
        <v>18</v>
      </c>
      <c r="O220" s="239">
        <f t="shared" si="8"/>
        <v>2938</v>
      </c>
      <c r="P220" s="239"/>
      <c r="Q220" s="245"/>
    </row>
    <row r="221" s="194" customFormat="1" customHeight="1" spans="1:17">
      <c r="A221" s="207">
        <v>215</v>
      </c>
      <c r="B221" s="216"/>
      <c r="C221" s="208" t="s">
        <v>10716</v>
      </c>
      <c r="D221" s="217"/>
      <c r="E221" s="209" t="s">
        <v>10717</v>
      </c>
      <c r="F221" s="218"/>
      <c r="G221" s="207" t="s">
        <v>679</v>
      </c>
      <c r="H221" s="219">
        <v>1</v>
      </c>
      <c r="I221" s="208" t="s">
        <v>10702</v>
      </c>
      <c r="J221" s="208" t="s">
        <v>10702</v>
      </c>
      <c r="K221" s="238">
        <v>4273.51</v>
      </c>
      <c r="L221" s="238">
        <v>2523.23</v>
      </c>
      <c r="M221" s="239">
        <v>4350</v>
      </c>
      <c r="N221" s="240">
        <v>18</v>
      </c>
      <c r="O221" s="239">
        <f t="shared" si="8"/>
        <v>783</v>
      </c>
      <c r="P221" s="239"/>
      <c r="Q221" s="245"/>
    </row>
    <row r="222" s="194" customFormat="1" customHeight="1" spans="1:17">
      <c r="A222" s="207">
        <v>216</v>
      </c>
      <c r="B222" s="216"/>
      <c r="C222" s="208" t="s">
        <v>10718</v>
      </c>
      <c r="D222" s="217" t="s">
        <v>10719</v>
      </c>
      <c r="E222" s="209" t="s">
        <v>10711</v>
      </c>
      <c r="F222" s="218"/>
      <c r="G222" s="207" t="s">
        <v>679</v>
      </c>
      <c r="H222" s="219">
        <v>1</v>
      </c>
      <c r="I222" s="208" t="s">
        <v>10702</v>
      </c>
      <c r="J222" s="208" t="s">
        <v>10702</v>
      </c>
      <c r="K222" s="238">
        <v>3076.92</v>
      </c>
      <c r="L222" s="238">
        <v>1816.84</v>
      </c>
      <c r="M222" s="239">
        <v>3130</v>
      </c>
      <c r="N222" s="240">
        <v>18</v>
      </c>
      <c r="O222" s="239">
        <f t="shared" si="8"/>
        <v>563</v>
      </c>
      <c r="P222" s="239"/>
      <c r="Q222" s="245"/>
    </row>
    <row r="223" s="194" customFormat="1" customHeight="1" spans="1:17">
      <c r="A223" s="207">
        <v>217</v>
      </c>
      <c r="B223" s="216"/>
      <c r="C223" s="208" t="s">
        <v>10720</v>
      </c>
      <c r="D223" s="217" t="s">
        <v>10721</v>
      </c>
      <c r="E223" s="209" t="s">
        <v>10600</v>
      </c>
      <c r="F223" s="218"/>
      <c r="G223" s="207" t="s">
        <v>698</v>
      </c>
      <c r="H223" s="219">
        <v>1</v>
      </c>
      <c r="I223" s="208" t="s">
        <v>10722</v>
      </c>
      <c r="J223" s="208" t="s">
        <v>10722</v>
      </c>
      <c r="K223" s="238">
        <v>67350.43</v>
      </c>
      <c r="L223" s="238">
        <v>39766.79</v>
      </c>
      <c r="M223" s="239">
        <v>68500</v>
      </c>
      <c r="N223" s="240">
        <v>18</v>
      </c>
      <c r="O223" s="239">
        <f t="shared" si="8"/>
        <v>12330</v>
      </c>
      <c r="P223" s="239"/>
      <c r="Q223" s="245"/>
    </row>
    <row r="224" s="194" customFormat="1" customHeight="1" spans="1:17">
      <c r="A224" s="207">
        <v>218</v>
      </c>
      <c r="B224" s="216"/>
      <c r="C224" s="208" t="s">
        <v>9902</v>
      </c>
      <c r="D224" s="217" t="s">
        <v>10610</v>
      </c>
      <c r="E224" s="209" t="s">
        <v>10589</v>
      </c>
      <c r="F224" s="218"/>
      <c r="G224" s="207" t="s">
        <v>679</v>
      </c>
      <c r="H224" s="219">
        <v>1</v>
      </c>
      <c r="I224" s="208" t="s">
        <v>10723</v>
      </c>
      <c r="J224" s="208" t="s">
        <v>10723</v>
      </c>
      <c r="K224" s="238">
        <v>17823.93</v>
      </c>
      <c r="L224" s="238">
        <v>10620.18</v>
      </c>
      <c r="M224" s="239">
        <v>18130</v>
      </c>
      <c r="N224" s="240">
        <v>18</v>
      </c>
      <c r="O224" s="239">
        <f t="shared" si="8"/>
        <v>3263</v>
      </c>
      <c r="P224" s="239"/>
      <c r="Q224" s="245"/>
    </row>
    <row r="225" s="194" customFormat="1" customHeight="1" spans="1:17">
      <c r="A225" s="207">
        <v>219</v>
      </c>
      <c r="B225" s="216"/>
      <c r="C225" s="208" t="s">
        <v>10724</v>
      </c>
      <c r="D225" s="217" t="s">
        <v>10725</v>
      </c>
      <c r="E225" s="209" t="s">
        <v>10726</v>
      </c>
      <c r="F225" s="218"/>
      <c r="G225" s="207" t="s">
        <v>679</v>
      </c>
      <c r="H225" s="219">
        <v>1</v>
      </c>
      <c r="I225" s="208" t="s">
        <v>10723</v>
      </c>
      <c r="J225" s="208" t="s">
        <v>10723</v>
      </c>
      <c r="K225" s="238">
        <v>11205.13</v>
      </c>
      <c r="L225" s="238">
        <v>6676.57</v>
      </c>
      <c r="M225" s="239">
        <v>11400</v>
      </c>
      <c r="N225" s="240">
        <v>18</v>
      </c>
      <c r="O225" s="239">
        <f t="shared" si="8"/>
        <v>2052</v>
      </c>
      <c r="P225" s="239"/>
      <c r="Q225" s="245"/>
    </row>
    <row r="226" s="194" customFormat="1" customHeight="1" spans="1:17">
      <c r="A226" s="207">
        <v>220</v>
      </c>
      <c r="B226" s="216"/>
      <c r="C226" s="208" t="s">
        <v>10727</v>
      </c>
      <c r="D226" s="217" t="s">
        <v>10728</v>
      </c>
      <c r="E226" s="209" t="s">
        <v>10726</v>
      </c>
      <c r="F226" s="218"/>
      <c r="G226" s="207" t="s">
        <v>679</v>
      </c>
      <c r="H226" s="219">
        <v>1</v>
      </c>
      <c r="I226" s="208" t="s">
        <v>10723</v>
      </c>
      <c r="J226" s="208" t="s">
        <v>10723</v>
      </c>
      <c r="K226" s="238">
        <v>10256.41</v>
      </c>
      <c r="L226" s="238">
        <v>6111.16</v>
      </c>
      <c r="M226" s="239">
        <v>10430</v>
      </c>
      <c r="N226" s="240">
        <v>18</v>
      </c>
      <c r="O226" s="239">
        <f t="shared" si="8"/>
        <v>1877</v>
      </c>
      <c r="P226" s="239"/>
      <c r="Q226" s="245"/>
    </row>
    <row r="227" s="194" customFormat="1" customHeight="1" spans="1:17">
      <c r="A227" s="207">
        <v>221</v>
      </c>
      <c r="B227" s="216"/>
      <c r="C227" s="208" t="s">
        <v>10729</v>
      </c>
      <c r="D227" s="217" t="s">
        <v>10730</v>
      </c>
      <c r="E227" s="209" t="s">
        <v>10412</v>
      </c>
      <c r="F227" s="218"/>
      <c r="G227" s="207" t="s">
        <v>703</v>
      </c>
      <c r="H227" s="219">
        <v>1</v>
      </c>
      <c r="I227" s="208" t="s">
        <v>10723</v>
      </c>
      <c r="J227" s="208" t="s">
        <v>10723</v>
      </c>
      <c r="K227" s="238">
        <v>5897.44</v>
      </c>
      <c r="L227" s="238">
        <v>3513.94</v>
      </c>
      <c r="M227" s="239">
        <v>6000</v>
      </c>
      <c r="N227" s="240">
        <v>16</v>
      </c>
      <c r="O227" s="239">
        <f t="shared" si="8"/>
        <v>960</v>
      </c>
      <c r="P227" s="239"/>
      <c r="Q227" s="245"/>
    </row>
    <row r="228" s="194" customFormat="1" customHeight="1" spans="1:17">
      <c r="A228" s="207">
        <v>222</v>
      </c>
      <c r="B228" s="216"/>
      <c r="C228" s="208" t="s">
        <v>4408</v>
      </c>
      <c r="D228" s="217" t="s">
        <v>10273</v>
      </c>
      <c r="E228" s="209" t="s">
        <v>10257</v>
      </c>
      <c r="F228" s="218"/>
      <c r="G228" s="207" t="s">
        <v>703</v>
      </c>
      <c r="H228" s="219">
        <v>1</v>
      </c>
      <c r="I228" s="208" t="s">
        <v>10723</v>
      </c>
      <c r="J228" s="208" t="s">
        <v>10723</v>
      </c>
      <c r="K228" s="238">
        <v>3965.81</v>
      </c>
      <c r="L228" s="238">
        <v>2363.06</v>
      </c>
      <c r="M228" s="239">
        <v>4030</v>
      </c>
      <c r="N228" s="240">
        <v>16</v>
      </c>
      <c r="O228" s="239">
        <f t="shared" si="8"/>
        <v>645</v>
      </c>
      <c r="P228" s="239"/>
      <c r="Q228" s="245"/>
    </row>
    <row r="229" s="194" customFormat="1" customHeight="1" spans="1:17">
      <c r="A229" s="207">
        <v>223</v>
      </c>
      <c r="B229" s="216"/>
      <c r="C229" s="208" t="s">
        <v>10731</v>
      </c>
      <c r="D229" s="217" t="s">
        <v>10732</v>
      </c>
      <c r="E229" s="209" t="s">
        <v>10579</v>
      </c>
      <c r="F229" s="218"/>
      <c r="G229" s="207" t="s">
        <v>679</v>
      </c>
      <c r="H229" s="219">
        <v>1</v>
      </c>
      <c r="I229" s="208" t="s">
        <v>10733</v>
      </c>
      <c r="J229" s="208" t="s">
        <v>10733</v>
      </c>
      <c r="K229" s="238">
        <v>13803.42</v>
      </c>
      <c r="L229" s="238">
        <v>8298.91</v>
      </c>
      <c r="M229" s="239">
        <v>14040</v>
      </c>
      <c r="N229" s="240">
        <v>16</v>
      </c>
      <c r="O229" s="239">
        <f t="shared" si="8"/>
        <v>2246</v>
      </c>
      <c r="P229" s="239"/>
      <c r="Q229" s="245"/>
    </row>
    <row r="230" s="194" customFormat="1" customHeight="1" spans="1:17">
      <c r="A230" s="207">
        <v>224</v>
      </c>
      <c r="B230" s="216"/>
      <c r="C230" s="208" t="s">
        <v>10734</v>
      </c>
      <c r="D230" s="217" t="s">
        <v>10735</v>
      </c>
      <c r="E230" s="209" t="s">
        <v>10257</v>
      </c>
      <c r="F230" s="218"/>
      <c r="G230" s="207" t="s">
        <v>679</v>
      </c>
      <c r="H230" s="219">
        <v>1</v>
      </c>
      <c r="I230" s="208" t="s">
        <v>10733</v>
      </c>
      <c r="J230" s="208" t="s">
        <v>10733</v>
      </c>
      <c r="K230" s="238">
        <v>12089.74</v>
      </c>
      <c r="L230" s="238">
        <v>7268.64</v>
      </c>
      <c r="M230" s="239">
        <v>12300</v>
      </c>
      <c r="N230" s="240">
        <v>16</v>
      </c>
      <c r="O230" s="239">
        <f t="shared" si="8"/>
        <v>1968</v>
      </c>
      <c r="P230" s="239"/>
      <c r="Q230" s="245"/>
    </row>
    <row r="231" s="194" customFormat="1" customHeight="1" spans="1:17">
      <c r="A231" s="207">
        <v>225</v>
      </c>
      <c r="B231" s="216"/>
      <c r="C231" s="208" t="s">
        <v>10736</v>
      </c>
      <c r="D231" s="217" t="s">
        <v>10737</v>
      </c>
      <c r="E231" s="209" t="s">
        <v>10481</v>
      </c>
      <c r="F231" s="218"/>
      <c r="G231" s="207" t="s">
        <v>679</v>
      </c>
      <c r="H231" s="219">
        <v>1</v>
      </c>
      <c r="I231" s="208" t="s">
        <v>10738</v>
      </c>
      <c r="J231" s="208" t="s">
        <v>10738</v>
      </c>
      <c r="K231" s="238">
        <v>7800.8</v>
      </c>
      <c r="L231" s="238">
        <v>4731.88</v>
      </c>
      <c r="M231" s="239">
        <v>7930</v>
      </c>
      <c r="N231" s="240">
        <v>15</v>
      </c>
      <c r="O231" s="239">
        <f t="shared" si="8"/>
        <v>1190</v>
      </c>
      <c r="P231" s="239"/>
      <c r="Q231" s="245"/>
    </row>
    <row r="232" s="194" customFormat="1" customHeight="1" spans="1:17">
      <c r="A232" s="207">
        <v>226</v>
      </c>
      <c r="B232" s="216"/>
      <c r="C232" s="208" t="s">
        <v>10739</v>
      </c>
      <c r="D232" s="217" t="s">
        <v>10740</v>
      </c>
      <c r="E232" s="209" t="s">
        <v>10493</v>
      </c>
      <c r="F232" s="218"/>
      <c r="G232" s="207" t="s">
        <v>698</v>
      </c>
      <c r="H232" s="219">
        <v>1</v>
      </c>
      <c r="I232" s="208" t="s">
        <v>10738</v>
      </c>
      <c r="J232" s="208" t="s">
        <v>10738</v>
      </c>
      <c r="K232" s="238">
        <v>3632823.32</v>
      </c>
      <c r="L232" s="238">
        <v>2210361.05</v>
      </c>
      <c r="M232" s="239">
        <v>3694580</v>
      </c>
      <c r="N232" s="240">
        <v>15</v>
      </c>
      <c r="O232" s="239">
        <f t="shared" si="8"/>
        <v>554187</v>
      </c>
      <c r="P232" s="239"/>
      <c r="Q232" s="245"/>
    </row>
    <row r="233" s="194" customFormat="1" customHeight="1" spans="1:17">
      <c r="A233" s="207">
        <v>227</v>
      </c>
      <c r="B233" s="216"/>
      <c r="C233" s="208" t="s">
        <v>10741</v>
      </c>
      <c r="D233" s="217" t="s">
        <v>10742</v>
      </c>
      <c r="E233" s="209" t="s">
        <v>10315</v>
      </c>
      <c r="F233" s="218"/>
      <c r="G233" s="207" t="s">
        <v>703</v>
      </c>
      <c r="H233" s="219">
        <v>1</v>
      </c>
      <c r="I233" s="208" t="s">
        <v>10738</v>
      </c>
      <c r="J233" s="208" t="s">
        <v>10738</v>
      </c>
      <c r="K233" s="238">
        <v>1872284.35</v>
      </c>
      <c r="L233" s="238">
        <v>1135748.66</v>
      </c>
      <c r="M233" s="239">
        <v>1904110</v>
      </c>
      <c r="N233" s="240">
        <v>19</v>
      </c>
      <c r="O233" s="239">
        <f t="shared" si="8"/>
        <v>361781</v>
      </c>
      <c r="P233" s="239"/>
      <c r="Q233" s="245"/>
    </row>
    <row r="234" s="194" customFormat="1" customHeight="1" spans="1:17">
      <c r="A234" s="207">
        <v>228</v>
      </c>
      <c r="B234" s="216"/>
      <c r="C234" s="208" t="s">
        <v>10743</v>
      </c>
      <c r="D234" s="217"/>
      <c r="E234" s="209" t="s">
        <v>10744</v>
      </c>
      <c r="F234" s="218"/>
      <c r="G234" s="207" t="s">
        <v>703</v>
      </c>
      <c r="H234" s="219">
        <v>1</v>
      </c>
      <c r="I234" s="208" t="s">
        <v>10738</v>
      </c>
      <c r="J234" s="208" t="s">
        <v>10738</v>
      </c>
      <c r="K234" s="238">
        <v>4092046.89</v>
      </c>
      <c r="L234" s="238">
        <v>2484690.65</v>
      </c>
      <c r="M234" s="239">
        <v>4161610</v>
      </c>
      <c r="N234" s="240">
        <v>19</v>
      </c>
      <c r="O234" s="239">
        <f t="shared" si="8"/>
        <v>790706</v>
      </c>
      <c r="P234" s="239"/>
      <c r="Q234" s="245"/>
    </row>
    <row r="235" s="194" customFormat="1" customHeight="1" spans="1:17">
      <c r="A235" s="207">
        <v>229</v>
      </c>
      <c r="B235" s="216"/>
      <c r="C235" s="208" t="s">
        <v>10745</v>
      </c>
      <c r="D235" s="217" t="s">
        <v>10746</v>
      </c>
      <c r="E235" s="209" t="s">
        <v>10493</v>
      </c>
      <c r="F235" s="218"/>
      <c r="G235" s="207" t="s">
        <v>679</v>
      </c>
      <c r="H235" s="219">
        <v>1</v>
      </c>
      <c r="I235" s="208" t="s">
        <v>10747</v>
      </c>
      <c r="J235" s="208" t="s">
        <v>10747</v>
      </c>
      <c r="K235" s="238">
        <v>50205.13</v>
      </c>
      <c r="L235" s="238">
        <v>30725.53</v>
      </c>
      <c r="M235" s="239">
        <v>51060</v>
      </c>
      <c r="N235" s="240">
        <v>19</v>
      </c>
      <c r="O235" s="239">
        <f t="shared" si="8"/>
        <v>9701</v>
      </c>
      <c r="P235" s="239"/>
      <c r="Q235" s="245"/>
    </row>
    <row r="236" s="194" customFormat="1" customHeight="1" spans="1:17">
      <c r="A236" s="207">
        <v>230</v>
      </c>
      <c r="B236" s="216"/>
      <c r="C236" s="208" t="s">
        <v>10748</v>
      </c>
      <c r="D236" s="217" t="s">
        <v>10749</v>
      </c>
      <c r="E236" s="209" t="s">
        <v>10493</v>
      </c>
      <c r="F236" s="218"/>
      <c r="G236" s="207" t="s">
        <v>703</v>
      </c>
      <c r="H236" s="219">
        <v>1</v>
      </c>
      <c r="I236" s="208" t="s">
        <v>10747</v>
      </c>
      <c r="J236" s="208" t="s">
        <v>10747</v>
      </c>
      <c r="K236" s="238">
        <v>22760.68</v>
      </c>
      <c r="L236" s="238">
        <v>13929.56</v>
      </c>
      <c r="M236" s="239">
        <v>23150</v>
      </c>
      <c r="N236" s="240">
        <v>19</v>
      </c>
      <c r="O236" s="239">
        <f t="shared" si="8"/>
        <v>4399</v>
      </c>
      <c r="P236" s="239"/>
      <c r="Q236" s="245"/>
    </row>
    <row r="237" s="194" customFormat="1" customHeight="1" spans="1:17">
      <c r="A237" s="207">
        <v>231</v>
      </c>
      <c r="B237" s="216"/>
      <c r="C237" s="208" t="s">
        <v>10750</v>
      </c>
      <c r="D237" s="217" t="s">
        <v>2774</v>
      </c>
      <c r="E237" s="209" t="s">
        <v>10592</v>
      </c>
      <c r="F237" s="218"/>
      <c r="G237" s="207" t="s">
        <v>679</v>
      </c>
      <c r="H237" s="219">
        <v>1</v>
      </c>
      <c r="I237" s="208" t="s">
        <v>10747</v>
      </c>
      <c r="J237" s="208" t="s">
        <v>10747</v>
      </c>
      <c r="K237" s="238">
        <v>8663.25</v>
      </c>
      <c r="L237" s="238">
        <v>5301.88</v>
      </c>
      <c r="M237" s="239">
        <v>8810</v>
      </c>
      <c r="N237" s="240">
        <v>19</v>
      </c>
      <c r="O237" s="239">
        <f t="shared" si="8"/>
        <v>1674</v>
      </c>
      <c r="P237" s="239"/>
      <c r="Q237" s="245"/>
    </row>
    <row r="238" s="194" customFormat="1" customHeight="1" spans="1:17">
      <c r="A238" s="207">
        <v>232</v>
      </c>
      <c r="B238" s="216"/>
      <c r="C238" s="208" t="s">
        <v>10751</v>
      </c>
      <c r="D238" s="217"/>
      <c r="E238" s="209" t="s">
        <v>10752</v>
      </c>
      <c r="F238" s="218"/>
      <c r="G238" s="207" t="s">
        <v>679</v>
      </c>
      <c r="H238" s="219">
        <v>1</v>
      </c>
      <c r="I238" s="208" t="s">
        <v>10753</v>
      </c>
      <c r="J238" s="208" t="s">
        <v>10753</v>
      </c>
      <c r="K238" s="238">
        <v>11538.46</v>
      </c>
      <c r="L238" s="238">
        <v>7123.68</v>
      </c>
      <c r="M238" s="239">
        <v>11730</v>
      </c>
      <c r="N238" s="240">
        <v>19</v>
      </c>
      <c r="O238" s="239">
        <f t="shared" si="8"/>
        <v>2229</v>
      </c>
      <c r="P238" s="239"/>
      <c r="Q238" s="245"/>
    </row>
    <row r="239" s="194" customFormat="1" customHeight="1" spans="1:17">
      <c r="A239" s="207">
        <v>233</v>
      </c>
      <c r="B239" s="216"/>
      <c r="C239" s="208" t="s">
        <v>10614</v>
      </c>
      <c r="D239" s="217" t="s">
        <v>10615</v>
      </c>
      <c r="E239" s="209" t="s">
        <v>10589</v>
      </c>
      <c r="F239" s="218"/>
      <c r="G239" s="207" t="s">
        <v>679</v>
      </c>
      <c r="H239" s="219">
        <v>1</v>
      </c>
      <c r="I239" s="208" t="s">
        <v>10753</v>
      </c>
      <c r="J239" s="208" t="s">
        <v>10753</v>
      </c>
      <c r="K239" s="238">
        <v>32991.45</v>
      </c>
      <c r="L239" s="238">
        <v>20368.36</v>
      </c>
      <c r="M239" s="239">
        <v>33550</v>
      </c>
      <c r="N239" s="240">
        <v>19</v>
      </c>
      <c r="O239" s="239">
        <f t="shared" si="8"/>
        <v>6375</v>
      </c>
      <c r="P239" s="239"/>
      <c r="Q239" s="245"/>
    </row>
    <row r="240" s="194" customFormat="1" customHeight="1" spans="1:17">
      <c r="A240" s="207">
        <v>234</v>
      </c>
      <c r="B240" s="216"/>
      <c r="C240" s="208" t="s">
        <v>10754</v>
      </c>
      <c r="D240" s="217" t="s">
        <v>10755</v>
      </c>
      <c r="E240" s="209" t="s">
        <v>10481</v>
      </c>
      <c r="F240" s="218"/>
      <c r="G240" s="207" t="s">
        <v>679</v>
      </c>
      <c r="H240" s="219">
        <v>1</v>
      </c>
      <c r="I240" s="208" t="s">
        <v>10753</v>
      </c>
      <c r="J240" s="208" t="s">
        <v>10753</v>
      </c>
      <c r="K240" s="238">
        <v>7179.49</v>
      </c>
      <c r="L240" s="238">
        <v>4432.5</v>
      </c>
      <c r="M240" s="239">
        <v>7300</v>
      </c>
      <c r="N240" s="240">
        <v>19</v>
      </c>
      <c r="O240" s="239">
        <f t="shared" si="8"/>
        <v>1387</v>
      </c>
      <c r="P240" s="239"/>
      <c r="Q240" s="245"/>
    </row>
    <row r="241" s="194" customFormat="1" customHeight="1" spans="1:17">
      <c r="A241" s="207">
        <v>235</v>
      </c>
      <c r="B241" s="216"/>
      <c r="C241" s="208" t="s">
        <v>10756</v>
      </c>
      <c r="D241" s="217"/>
      <c r="E241" s="209" t="s">
        <v>10752</v>
      </c>
      <c r="F241" s="218"/>
      <c r="G241" s="207" t="s">
        <v>703</v>
      </c>
      <c r="H241" s="219">
        <v>1</v>
      </c>
      <c r="I241" s="208" t="s">
        <v>10753</v>
      </c>
      <c r="J241" s="208" t="s">
        <v>10753</v>
      </c>
      <c r="K241" s="238">
        <v>5728.16</v>
      </c>
      <c r="L241" s="238">
        <v>3536.39</v>
      </c>
      <c r="M241" s="239">
        <v>5830</v>
      </c>
      <c r="N241" s="240">
        <v>19</v>
      </c>
      <c r="O241" s="239">
        <f t="shared" si="8"/>
        <v>1108</v>
      </c>
      <c r="P241" s="239"/>
      <c r="Q241" s="245"/>
    </row>
    <row r="242" s="194" customFormat="1" customHeight="1" spans="1:17">
      <c r="A242" s="207">
        <v>236</v>
      </c>
      <c r="B242" s="216"/>
      <c r="C242" s="208" t="s">
        <v>10757</v>
      </c>
      <c r="D242" s="217" t="s">
        <v>10758</v>
      </c>
      <c r="E242" s="209" t="s">
        <v>10592</v>
      </c>
      <c r="F242" s="218"/>
      <c r="G242" s="207" t="s">
        <v>698</v>
      </c>
      <c r="H242" s="219">
        <v>1</v>
      </c>
      <c r="I242" s="208" t="s">
        <v>10753</v>
      </c>
      <c r="J242" s="208" t="s">
        <v>10753</v>
      </c>
      <c r="K242" s="238">
        <v>4311.11</v>
      </c>
      <c r="L242" s="238">
        <v>2661.78</v>
      </c>
      <c r="M242" s="239">
        <v>4380</v>
      </c>
      <c r="N242" s="240">
        <v>19</v>
      </c>
      <c r="O242" s="239">
        <f t="shared" si="8"/>
        <v>832</v>
      </c>
      <c r="P242" s="239"/>
      <c r="Q242" s="245"/>
    </row>
    <row r="243" s="194" customFormat="1" customHeight="1" spans="1:17">
      <c r="A243" s="207">
        <v>237</v>
      </c>
      <c r="B243" s="216"/>
      <c r="C243" s="208" t="s">
        <v>10759</v>
      </c>
      <c r="D243" s="217" t="s">
        <v>10760</v>
      </c>
      <c r="E243" s="209" t="s">
        <v>10412</v>
      </c>
      <c r="F243" s="218"/>
      <c r="G243" s="207" t="s">
        <v>698</v>
      </c>
      <c r="H243" s="219">
        <v>1</v>
      </c>
      <c r="I243" s="208" t="s">
        <v>10753</v>
      </c>
      <c r="J243" s="208" t="s">
        <v>10753</v>
      </c>
      <c r="K243" s="238">
        <v>8461.54</v>
      </c>
      <c r="L243" s="238">
        <v>5223.94</v>
      </c>
      <c r="M243" s="239">
        <v>8610</v>
      </c>
      <c r="N243" s="240">
        <v>19</v>
      </c>
      <c r="O243" s="239">
        <f t="shared" si="8"/>
        <v>1636</v>
      </c>
      <c r="P243" s="239"/>
      <c r="Q243" s="245"/>
    </row>
    <row r="244" s="194" customFormat="1" customHeight="1" spans="1:17">
      <c r="A244" s="207">
        <v>238</v>
      </c>
      <c r="B244" s="216"/>
      <c r="C244" s="208" t="s">
        <v>4408</v>
      </c>
      <c r="D244" s="217" t="s">
        <v>10273</v>
      </c>
      <c r="E244" s="209" t="s">
        <v>10257</v>
      </c>
      <c r="F244" s="218"/>
      <c r="G244" s="207" t="s">
        <v>703</v>
      </c>
      <c r="H244" s="219">
        <v>1</v>
      </c>
      <c r="I244" s="208" t="s">
        <v>10753</v>
      </c>
      <c r="J244" s="208" t="s">
        <v>10753</v>
      </c>
      <c r="K244" s="238">
        <v>13435.9</v>
      </c>
      <c r="L244" s="238">
        <v>8295.22</v>
      </c>
      <c r="M244" s="239">
        <v>13660</v>
      </c>
      <c r="N244" s="240">
        <v>19</v>
      </c>
      <c r="O244" s="239">
        <f t="shared" si="8"/>
        <v>2595</v>
      </c>
      <c r="P244" s="239"/>
      <c r="Q244" s="245"/>
    </row>
    <row r="245" s="194" customFormat="1" customHeight="1" spans="1:17">
      <c r="A245" s="207">
        <v>239</v>
      </c>
      <c r="B245" s="216"/>
      <c r="C245" s="208" t="s">
        <v>10729</v>
      </c>
      <c r="D245" s="217" t="s">
        <v>10730</v>
      </c>
      <c r="E245" s="209" t="s">
        <v>10412</v>
      </c>
      <c r="F245" s="218"/>
      <c r="G245" s="207" t="s">
        <v>703</v>
      </c>
      <c r="H245" s="219">
        <v>1</v>
      </c>
      <c r="I245" s="208" t="s">
        <v>10753</v>
      </c>
      <c r="J245" s="208" t="s">
        <v>10753</v>
      </c>
      <c r="K245" s="238">
        <v>6239.32</v>
      </c>
      <c r="L245" s="238">
        <v>3852.3</v>
      </c>
      <c r="M245" s="239">
        <v>6350</v>
      </c>
      <c r="N245" s="240">
        <v>19</v>
      </c>
      <c r="O245" s="239">
        <f t="shared" si="8"/>
        <v>1207</v>
      </c>
      <c r="P245" s="239"/>
      <c r="Q245" s="245"/>
    </row>
    <row r="246" s="194" customFormat="1" customHeight="1" spans="1:17">
      <c r="A246" s="207">
        <v>240</v>
      </c>
      <c r="B246" s="216"/>
      <c r="C246" s="208" t="s">
        <v>9900</v>
      </c>
      <c r="D246" s="217" t="s">
        <v>10761</v>
      </c>
      <c r="E246" s="209" t="s">
        <v>10762</v>
      </c>
      <c r="F246" s="218"/>
      <c r="G246" s="207" t="s">
        <v>698</v>
      </c>
      <c r="H246" s="219">
        <v>1</v>
      </c>
      <c r="I246" s="208" t="s">
        <v>10753</v>
      </c>
      <c r="J246" s="208" t="s">
        <v>10753</v>
      </c>
      <c r="K246" s="238">
        <v>6119.66</v>
      </c>
      <c r="L246" s="238">
        <v>3778.08</v>
      </c>
      <c r="M246" s="239">
        <v>6220</v>
      </c>
      <c r="N246" s="240">
        <v>19</v>
      </c>
      <c r="O246" s="239">
        <f t="shared" si="8"/>
        <v>1182</v>
      </c>
      <c r="P246" s="239"/>
      <c r="Q246" s="245"/>
    </row>
    <row r="247" s="194" customFormat="1" customHeight="1" spans="1:17">
      <c r="A247" s="207">
        <v>241</v>
      </c>
      <c r="B247" s="216"/>
      <c r="C247" s="208" t="s">
        <v>10763</v>
      </c>
      <c r="D247" s="217"/>
      <c r="E247" s="209" t="s">
        <v>10764</v>
      </c>
      <c r="F247" s="218"/>
      <c r="G247" s="207" t="s">
        <v>703</v>
      </c>
      <c r="H247" s="219">
        <v>1</v>
      </c>
      <c r="I247" s="208" t="s">
        <v>10765</v>
      </c>
      <c r="J247" s="208" t="s">
        <v>10765</v>
      </c>
      <c r="K247" s="238">
        <v>117151.16</v>
      </c>
      <c r="L247" s="238">
        <v>72959.18</v>
      </c>
      <c r="M247" s="239">
        <v>119140</v>
      </c>
      <c r="N247" s="240">
        <v>19</v>
      </c>
      <c r="O247" s="239">
        <f t="shared" si="8"/>
        <v>22637</v>
      </c>
      <c r="P247" s="239"/>
      <c r="Q247" s="245"/>
    </row>
    <row r="248" s="194" customFormat="1" customHeight="1" spans="1:17">
      <c r="A248" s="207">
        <v>242</v>
      </c>
      <c r="B248" s="216"/>
      <c r="C248" s="208" t="s">
        <v>10754</v>
      </c>
      <c r="D248" s="217" t="s">
        <v>10755</v>
      </c>
      <c r="E248" s="209" t="s">
        <v>10481</v>
      </c>
      <c r="F248" s="218"/>
      <c r="G248" s="207" t="s">
        <v>679</v>
      </c>
      <c r="H248" s="219">
        <v>1</v>
      </c>
      <c r="I248" s="208" t="s">
        <v>10766</v>
      </c>
      <c r="J248" s="208" t="s">
        <v>10766</v>
      </c>
      <c r="K248" s="238">
        <v>7179.49</v>
      </c>
      <c r="L248" s="238">
        <v>215.38</v>
      </c>
      <c r="M248" s="239">
        <v>7300</v>
      </c>
      <c r="N248" s="240">
        <v>19</v>
      </c>
      <c r="O248" s="239">
        <f t="shared" si="8"/>
        <v>1387</v>
      </c>
      <c r="P248" s="239"/>
      <c r="Q248" s="245"/>
    </row>
    <row r="249" s="194" customFormat="1" customHeight="1" spans="1:17">
      <c r="A249" s="207">
        <v>243</v>
      </c>
      <c r="B249" s="216"/>
      <c r="C249" s="208" t="s">
        <v>4408</v>
      </c>
      <c r="D249" s="217" t="s">
        <v>10273</v>
      </c>
      <c r="E249" s="209" t="s">
        <v>10257</v>
      </c>
      <c r="F249" s="218"/>
      <c r="G249" s="207" t="s">
        <v>703</v>
      </c>
      <c r="H249" s="219">
        <v>1</v>
      </c>
      <c r="I249" s="208" t="s">
        <v>10766</v>
      </c>
      <c r="J249" s="208" t="s">
        <v>10766</v>
      </c>
      <c r="K249" s="238">
        <v>9700.85</v>
      </c>
      <c r="L249" s="238">
        <v>6041.28</v>
      </c>
      <c r="M249" s="239">
        <v>9870</v>
      </c>
      <c r="N249" s="240">
        <v>19</v>
      </c>
      <c r="O249" s="239">
        <f t="shared" si="8"/>
        <v>1875</v>
      </c>
      <c r="P249" s="239"/>
      <c r="Q249" s="245"/>
    </row>
    <row r="250" s="194" customFormat="1" customHeight="1" spans="1:17">
      <c r="A250" s="207">
        <v>244</v>
      </c>
      <c r="B250" s="216"/>
      <c r="C250" s="208" t="s">
        <v>10767</v>
      </c>
      <c r="D250" s="217" t="s">
        <v>10768</v>
      </c>
      <c r="E250" s="209" t="s">
        <v>10769</v>
      </c>
      <c r="F250" s="218"/>
      <c r="G250" s="207" t="s">
        <v>679</v>
      </c>
      <c r="H250" s="219">
        <v>1</v>
      </c>
      <c r="I250" s="208" t="s">
        <v>10766</v>
      </c>
      <c r="J250" s="208" t="s">
        <v>10766</v>
      </c>
      <c r="K250" s="238">
        <v>7908.33</v>
      </c>
      <c r="L250" s="238">
        <v>4924.93</v>
      </c>
      <c r="M250" s="239"/>
      <c r="N250" s="240"/>
      <c r="O250" s="239"/>
      <c r="P250" s="239"/>
      <c r="Q250" s="245" t="s">
        <v>9844</v>
      </c>
    </row>
    <row r="251" s="194" customFormat="1" customHeight="1" spans="1:17">
      <c r="A251" s="207">
        <v>245</v>
      </c>
      <c r="B251" s="216"/>
      <c r="C251" s="208" t="s">
        <v>10770</v>
      </c>
      <c r="D251" s="217" t="s">
        <v>10771</v>
      </c>
      <c r="E251" s="209" t="s">
        <v>10581</v>
      </c>
      <c r="F251" s="218"/>
      <c r="G251" s="207" t="s">
        <v>703</v>
      </c>
      <c r="H251" s="219">
        <v>1</v>
      </c>
      <c r="I251" s="208" t="s">
        <v>10766</v>
      </c>
      <c r="J251" s="208" t="s">
        <v>10766</v>
      </c>
      <c r="K251" s="238">
        <v>7692.31</v>
      </c>
      <c r="L251" s="238">
        <v>4790.81</v>
      </c>
      <c r="M251" s="239">
        <v>7820</v>
      </c>
      <c r="N251" s="240">
        <v>22</v>
      </c>
      <c r="O251" s="239">
        <f t="shared" ref="O251:O264" si="9">ROUND(M251*N251/100,0)</f>
        <v>1720</v>
      </c>
      <c r="P251" s="239"/>
      <c r="Q251" s="245"/>
    </row>
    <row r="252" s="194" customFormat="1" customHeight="1" spans="1:17">
      <c r="A252" s="207">
        <v>246</v>
      </c>
      <c r="B252" s="216"/>
      <c r="C252" s="208" t="s">
        <v>10772</v>
      </c>
      <c r="D252" s="217" t="s">
        <v>10730</v>
      </c>
      <c r="E252" s="209" t="s">
        <v>10773</v>
      </c>
      <c r="F252" s="218"/>
      <c r="G252" s="207" t="s">
        <v>679</v>
      </c>
      <c r="H252" s="219">
        <v>1</v>
      </c>
      <c r="I252" s="208" t="s">
        <v>10766</v>
      </c>
      <c r="J252" s="208" t="s">
        <v>10766</v>
      </c>
      <c r="K252" s="238">
        <v>6239.32</v>
      </c>
      <c r="L252" s="238">
        <v>3885.92</v>
      </c>
      <c r="M252" s="239">
        <v>6350</v>
      </c>
      <c r="N252" s="240">
        <v>22</v>
      </c>
      <c r="O252" s="239">
        <f t="shared" si="9"/>
        <v>1397</v>
      </c>
      <c r="P252" s="239"/>
      <c r="Q252" s="245"/>
    </row>
    <row r="253" s="194" customFormat="1" customHeight="1" spans="1:17">
      <c r="A253" s="207">
        <v>247</v>
      </c>
      <c r="B253" s="216"/>
      <c r="C253" s="208" t="s">
        <v>10774</v>
      </c>
      <c r="D253" s="217" t="s">
        <v>10775</v>
      </c>
      <c r="E253" s="209" t="s">
        <v>10776</v>
      </c>
      <c r="F253" s="218"/>
      <c r="G253" s="207" t="s">
        <v>679</v>
      </c>
      <c r="H253" s="219">
        <v>1</v>
      </c>
      <c r="I253" s="208" t="s">
        <v>10766</v>
      </c>
      <c r="J253" s="208" t="s">
        <v>10766</v>
      </c>
      <c r="K253" s="238">
        <v>5840.03</v>
      </c>
      <c r="L253" s="238">
        <v>3637.13</v>
      </c>
      <c r="M253" s="239">
        <v>5940</v>
      </c>
      <c r="N253" s="240">
        <v>22</v>
      </c>
      <c r="O253" s="239">
        <f t="shared" si="9"/>
        <v>1307</v>
      </c>
      <c r="P253" s="239"/>
      <c r="Q253" s="245"/>
    </row>
    <row r="254" s="194" customFormat="1" customHeight="1" spans="1:17">
      <c r="A254" s="207">
        <v>248</v>
      </c>
      <c r="B254" s="216"/>
      <c r="C254" s="208" t="s">
        <v>4408</v>
      </c>
      <c r="D254" s="217" t="s">
        <v>10273</v>
      </c>
      <c r="E254" s="209" t="s">
        <v>10257</v>
      </c>
      <c r="F254" s="218"/>
      <c r="G254" s="207" t="s">
        <v>703</v>
      </c>
      <c r="H254" s="219">
        <v>1</v>
      </c>
      <c r="I254" s="208" t="s">
        <v>10766</v>
      </c>
      <c r="J254" s="208" t="s">
        <v>10766</v>
      </c>
      <c r="K254" s="238">
        <v>3965.82</v>
      </c>
      <c r="L254" s="238">
        <v>2469.92</v>
      </c>
      <c r="M254" s="239">
        <v>4030</v>
      </c>
      <c r="N254" s="240">
        <v>22</v>
      </c>
      <c r="O254" s="239">
        <f t="shared" si="9"/>
        <v>887</v>
      </c>
      <c r="P254" s="239"/>
      <c r="Q254" s="245"/>
    </row>
    <row r="255" s="194" customFormat="1" customHeight="1" spans="1:17">
      <c r="A255" s="207">
        <v>249</v>
      </c>
      <c r="B255" s="216"/>
      <c r="C255" s="208" t="s">
        <v>10777</v>
      </c>
      <c r="D255" s="217" t="s">
        <v>10778</v>
      </c>
      <c r="E255" s="209" t="s">
        <v>10779</v>
      </c>
      <c r="F255" s="218"/>
      <c r="G255" s="207" t="s">
        <v>703</v>
      </c>
      <c r="H255" s="219">
        <v>1</v>
      </c>
      <c r="I255" s="208" t="s">
        <v>10780</v>
      </c>
      <c r="J255" s="208" t="s">
        <v>10780</v>
      </c>
      <c r="K255" s="238">
        <v>49523.81</v>
      </c>
      <c r="L255" s="238">
        <v>31109.09</v>
      </c>
      <c r="M255" s="239">
        <v>50370</v>
      </c>
      <c r="N255" s="240">
        <v>22</v>
      </c>
      <c r="O255" s="239">
        <f t="shared" si="9"/>
        <v>11081</v>
      </c>
      <c r="P255" s="239"/>
      <c r="Q255" s="245"/>
    </row>
    <row r="256" s="194" customFormat="1" customHeight="1" spans="1:17">
      <c r="A256" s="207">
        <v>250</v>
      </c>
      <c r="B256" s="216"/>
      <c r="C256" s="208" t="s">
        <v>10781</v>
      </c>
      <c r="D256" s="217" t="s">
        <v>10782</v>
      </c>
      <c r="E256" s="209" t="s">
        <v>10717</v>
      </c>
      <c r="F256" s="218"/>
      <c r="G256" s="207" t="s">
        <v>679</v>
      </c>
      <c r="H256" s="219">
        <v>1</v>
      </c>
      <c r="I256" s="208" t="s">
        <v>10780</v>
      </c>
      <c r="J256" s="208" t="s">
        <v>10780</v>
      </c>
      <c r="K256" s="238">
        <v>4273.5</v>
      </c>
      <c r="L256" s="238">
        <v>2684.43</v>
      </c>
      <c r="M256" s="239">
        <v>4350</v>
      </c>
      <c r="N256" s="240">
        <v>22</v>
      </c>
      <c r="O256" s="239">
        <f t="shared" si="9"/>
        <v>957</v>
      </c>
      <c r="P256" s="239"/>
      <c r="Q256" s="245"/>
    </row>
    <row r="257" s="194" customFormat="1" customHeight="1" spans="1:17">
      <c r="A257" s="207">
        <v>251</v>
      </c>
      <c r="B257" s="216"/>
      <c r="C257" s="208" t="s">
        <v>10353</v>
      </c>
      <c r="D257" s="217" t="s">
        <v>10354</v>
      </c>
      <c r="E257" s="209" t="s">
        <v>10355</v>
      </c>
      <c r="F257" s="218"/>
      <c r="G257" s="207" t="s">
        <v>698</v>
      </c>
      <c r="H257" s="219">
        <v>1</v>
      </c>
      <c r="I257" s="208" t="s">
        <v>10780</v>
      </c>
      <c r="J257" s="208" t="s">
        <v>10780</v>
      </c>
      <c r="K257" s="238">
        <v>2991.46</v>
      </c>
      <c r="L257" s="238">
        <v>1879.18</v>
      </c>
      <c r="M257" s="239">
        <v>3040</v>
      </c>
      <c r="N257" s="240">
        <v>22</v>
      </c>
      <c r="O257" s="239">
        <f t="shared" si="9"/>
        <v>669</v>
      </c>
      <c r="P257" s="239"/>
      <c r="Q257" s="245"/>
    </row>
    <row r="258" s="194" customFormat="1" customHeight="1" spans="1:17">
      <c r="A258" s="207">
        <v>252</v>
      </c>
      <c r="B258" s="216"/>
      <c r="C258" s="208" t="s">
        <v>10783</v>
      </c>
      <c r="D258" s="217" t="s">
        <v>10784</v>
      </c>
      <c r="E258" s="209" t="s">
        <v>10785</v>
      </c>
      <c r="F258" s="218"/>
      <c r="G258" s="207" t="s">
        <v>679</v>
      </c>
      <c r="H258" s="219">
        <v>1</v>
      </c>
      <c r="I258" s="208" t="s">
        <v>10786</v>
      </c>
      <c r="J258" s="208" t="s">
        <v>10786</v>
      </c>
      <c r="K258" s="238">
        <v>418803.4</v>
      </c>
      <c r="L258" s="238">
        <v>265335.22</v>
      </c>
      <c r="M258" s="239">
        <v>425920</v>
      </c>
      <c r="N258" s="240">
        <v>22</v>
      </c>
      <c r="O258" s="239">
        <f t="shared" si="9"/>
        <v>93702</v>
      </c>
      <c r="P258" s="239"/>
      <c r="Q258" s="245"/>
    </row>
    <row r="259" s="194" customFormat="1" customHeight="1" spans="1:17">
      <c r="A259" s="207">
        <v>253</v>
      </c>
      <c r="B259" s="216"/>
      <c r="C259" s="208" t="s">
        <v>10787</v>
      </c>
      <c r="D259" s="217" t="s">
        <v>10788</v>
      </c>
      <c r="E259" s="209" t="s">
        <v>10257</v>
      </c>
      <c r="F259" s="218"/>
      <c r="G259" s="207" t="s">
        <v>679</v>
      </c>
      <c r="H259" s="219">
        <v>1</v>
      </c>
      <c r="I259" s="208" t="s">
        <v>10789</v>
      </c>
      <c r="J259" s="208" t="s">
        <v>10789</v>
      </c>
      <c r="K259" s="238">
        <v>7827.35</v>
      </c>
      <c r="L259" s="238">
        <v>4959.11</v>
      </c>
      <c r="M259" s="239">
        <v>7960</v>
      </c>
      <c r="N259" s="240">
        <v>22</v>
      </c>
      <c r="O259" s="239">
        <f t="shared" si="9"/>
        <v>1751</v>
      </c>
      <c r="P259" s="239"/>
      <c r="Q259" s="245"/>
    </row>
    <row r="260" s="194" customFormat="1" customHeight="1" spans="1:17">
      <c r="A260" s="207">
        <v>254</v>
      </c>
      <c r="B260" s="216"/>
      <c r="C260" s="208" t="s">
        <v>10790</v>
      </c>
      <c r="D260" s="217" t="s">
        <v>10791</v>
      </c>
      <c r="E260" s="209" t="s">
        <v>10563</v>
      </c>
      <c r="F260" s="218"/>
      <c r="G260" s="207" t="s">
        <v>679</v>
      </c>
      <c r="H260" s="219">
        <v>1</v>
      </c>
      <c r="I260" s="208" t="s">
        <v>10789</v>
      </c>
      <c r="J260" s="208" t="s">
        <v>10789</v>
      </c>
      <c r="K260" s="238">
        <v>7056</v>
      </c>
      <c r="L260" s="238">
        <v>4470.48</v>
      </c>
      <c r="M260" s="239">
        <v>7180</v>
      </c>
      <c r="N260" s="240">
        <v>22</v>
      </c>
      <c r="O260" s="239">
        <f t="shared" si="9"/>
        <v>1580</v>
      </c>
      <c r="P260" s="239"/>
      <c r="Q260" s="245"/>
    </row>
    <row r="261" s="194" customFormat="1" customHeight="1" spans="1:17">
      <c r="A261" s="207">
        <v>255</v>
      </c>
      <c r="B261" s="216"/>
      <c r="C261" s="208" t="s">
        <v>10792</v>
      </c>
      <c r="D261" s="217" t="s">
        <v>10793</v>
      </c>
      <c r="E261" s="209" t="s">
        <v>10794</v>
      </c>
      <c r="F261" s="218"/>
      <c r="G261" s="207" t="s">
        <v>679</v>
      </c>
      <c r="H261" s="219">
        <v>1</v>
      </c>
      <c r="I261" s="208" t="s">
        <v>10789</v>
      </c>
      <c r="J261" s="208" t="s">
        <v>10789</v>
      </c>
      <c r="K261" s="238">
        <v>6239.32</v>
      </c>
      <c r="L261" s="238">
        <v>3953.16</v>
      </c>
      <c r="M261" s="239">
        <v>6350</v>
      </c>
      <c r="N261" s="240">
        <v>22</v>
      </c>
      <c r="O261" s="239">
        <f t="shared" si="9"/>
        <v>1397</v>
      </c>
      <c r="P261" s="239"/>
      <c r="Q261" s="245"/>
    </row>
    <row r="262" s="194" customFormat="1" customHeight="1" spans="1:17">
      <c r="A262" s="207">
        <v>256</v>
      </c>
      <c r="B262" s="216"/>
      <c r="C262" s="208" t="s">
        <v>10456</v>
      </c>
      <c r="D262" s="217"/>
      <c r="E262" s="209" t="s">
        <v>10457</v>
      </c>
      <c r="F262" s="218"/>
      <c r="G262" s="207" t="s">
        <v>698</v>
      </c>
      <c r="H262" s="219">
        <v>1</v>
      </c>
      <c r="I262" s="208" t="s">
        <v>10789</v>
      </c>
      <c r="J262" s="208" t="s">
        <v>10789</v>
      </c>
      <c r="K262" s="238">
        <v>5940.17</v>
      </c>
      <c r="L262" s="238">
        <v>3763.49</v>
      </c>
      <c r="M262" s="239">
        <v>6040</v>
      </c>
      <c r="N262" s="240">
        <v>22</v>
      </c>
      <c r="O262" s="239">
        <f t="shared" si="9"/>
        <v>1329</v>
      </c>
      <c r="P262" s="239"/>
      <c r="Q262" s="245"/>
    </row>
    <row r="263" s="194" customFormat="1" customHeight="1" spans="1:17">
      <c r="A263" s="207">
        <v>257</v>
      </c>
      <c r="B263" s="216"/>
      <c r="C263" s="208" t="s">
        <v>10795</v>
      </c>
      <c r="D263" s="217"/>
      <c r="E263" s="209" t="s">
        <v>10752</v>
      </c>
      <c r="F263" s="218"/>
      <c r="G263" s="207" t="s">
        <v>679</v>
      </c>
      <c r="H263" s="219">
        <v>1</v>
      </c>
      <c r="I263" s="208" t="s">
        <v>10789</v>
      </c>
      <c r="J263" s="208" t="s">
        <v>10789</v>
      </c>
      <c r="K263" s="238">
        <v>5631.07</v>
      </c>
      <c r="L263" s="238">
        <v>3567.57</v>
      </c>
      <c r="M263" s="239">
        <v>5730</v>
      </c>
      <c r="N263" s="240">
        <v>22</v>
      </c>
      <c r="O263" s="239">
        <f t="shared" si="9"/>
        <v>1261</v>
      </c>
      <c r="P263" s="239"/>
      <c r="Q263" s="245"/>
    </row>
    <row r="264" s="194" customFormat="1" customHeight="1" spans="1:17">
      <c r="A264" s="207">
        <v>258</v>
      </c>
      <c r="B264" s="216"/>
      <c r="C264" s="208" t="s">
        <v>10588</v>
      </c>
      <c r="D264" s="217"/>
      <c r="E264" s="209" t="s">
        <v>10589</v>
      </c>
      <c r="F264" s="218"/>
      <c r="G264" s="207" t="s">
        <v>679</v>
      </c>
      <c r="H264" s="219">
        <v>1</v>
      </c>
      <c r="I264" s="208" t="s">
        <v>10789</v>
      </c>
      <c r="J264" s="208" t="s">
        <v>10789</v>
      </c>
      <c r="K264" s="238">
        <v>3931.62</v>
      </c>
      <c r="L264" s="238">
        <v>2490.7</v>
      </c>
      <c r="M264" s="239">
        <v>4000</v>
      </c>
      <c r="N264" s="240">
        <v>22</v>
      </c>
      <c r="O264" s="239">
        <f t="shared" si="9"/>
        <v>880</v>
      </c>
      <c r="P264" s="239"/>
      <c r="Q264" s="245"/>
    </row>
    <row r="265" s="194" customFormat="1" customHeight="1" spans="1:17">
      <c r="A265" s="207">
        <v>259</v>
      </c>
      <c r="B265" s="216"/>
      <c r="C265" s="208" t="s">
        <v>10796</v>
      </c>
      <c r="D265" s="217" t="s">
        <v>10797</v>
      </c>
      <c r="E265" s="209" t="s">
        <v>10798</v>
      </c>
      <c r="F265" s="218"/>
      <c r="G265" s="207" t="s">
        <v>698</v>
      </c>
      <c r="H265" s="219">
        <v>1</v>
      </c>
      <c r="I265" s="208" t="s">
        <v>10799</v>
      </c>
      <c r="J265" s="208" t="s">
        <v>10799</v>
      </c>
      <c r="K265" s="238">
        <v>201709.4</v>
      </c>
      <c r="L265" s="238">
        <v>129968.06</v>
      </c>
      <c r="M265" s="239"/>
      <c r="N265" s="240"/>
      <c r="O265" s="239"/>
      <c r="P265" s="239"/>
      <c r="Q265" s="245" t="s">
        <v>9844</v>
      </c>
    </row>
    <row r="266" s="194" customFormat="1" customHeight="1" spans="1:17">
      <c r="A266" s="207">
        <v>260</v>
      </c>
      <c r="B266" s="216"/>
      <c r="C266" s="208" t="s">
        <v>10800</v>
      </c>
      <c r="D266" s="217" t="s">
        <v>10801</v>
      </c>
      <c r="E266" s="209" t="s">
        <v>10802</v>
      </c>
      <c r="F266" s="218"/>
      <c r="G266" s="207" t="s">
        <v>698</v>
      </c>
      <c r="H266" s="219">
        <v>1</v>
      </c>
      <c r="I266" s="208" t="s">
        <v>10799</v>
      </c>
      <c r="J266" s="208" t="s">
        <v>10799</v>
      </c>
      <c r="K266" s="238">
        <v>12230.77</v>
      </c>
      <c r="L266" s="238">
        <v>7880.71</v>
      </c>
      <c r="M266" s="239">
        <v>12640</v>
      </c>
      <c r="N266" s="240">
        <v>24</v>
      </c>
      <c r="O266" s="239">
        <f>ROUND(M266*N266/100,0)</f>
        <v>3034</v>
      </c>
      <c r="P266" s="239"/>
      <c r="Q266" s="245"/>
    </row>
    <row r="267" s="194" customFormat="1" customHeight="1" spans="1:17">
      <c r="A267" s="207">
        <v>261</v>
      </c>
      <c r="B267" s="216"/>
      <c r="C267" s="208" t="s">
        <v>10803</v>
      </c>
      <c r="D267" s="217" t="s">
        <v>10804</v>
      </c>
      <c r="E267" s="209" t="s">
        <v>10805</v>
      </c>
      <c r="F267" s="218"/>
      <c r="G267" s="207" t="s">
        <v>679</v>
      </c>
      <c r="H267" s="219">
        <v>1</v>
      </c>
      <c r="I267" s="208" t="s">
        <v>10806</v>
      </c>
      <c r="J267" s="208" t="s">
        <v>10806</v>
      </c>
      <c r="K267" s="238">
        <v>66000</v>
      </c>
      <c r="L267" s="238">
        <v>42881.47</v>
      </c>
      <c r="M267" s="239"/>
      <c r="N267" s="240"/>
      <c r="O267" s="239"/>
      <c r="P267" s="239"/>
      <c r="Q267" s="245" t="s">
        <v>9844</v>
      </c>
    </row>
    <row r="268" s="194" customFormat="1" customHeight="1" spans="1:17">
      <c r="A268" s="207">
        <v>262</v>
      </c>
      <c r="B268" s="216"/>
      <c r="C268" s="208" t="s">
        <v>10807</v>
      </c>
      <c r="D268" s="217"/>
      <c r="E268" s="209" t="s">
        <v>10257</v>
      </c>
      <c r="F268" s="218"/>
      <c r="G268" s="207" t="s">
        <v>679</v>
      </c>
      <c r="H268" s="219">
        <v>1</v>
      </c>
      <c r="I268" s="208" t="s">
        <v>10806</v>
      </c>
      <c r="J268" s="208" t="s">
        <v>10806</v>
      </c>
      <c r="K268" s="238">
        <v>78875.21</v>
      </c>
      <c r="L268" s="238">
        <v>51246.96</v>
      </c>
      <c r="M268" s="239">
        <v>81520</v>
      </c>
      <c r="N268" s="240">
        <v>30</v>
      </c>
      <c r="O268" s="239">
        <f t="shared" ref="O268:O280" si="10">ROUND(M268*N268/100,0)</f>
        <v>24456</v>
      </c>
      <c r="P268" s="239"/>
      <c r="Q268" s="245"/>
    </row>
    <row r="269" s="194" customFormat="1" customHeight="1" spans="1:17">
      <c r="A269" s="207">
        <v>263</v>
      </c>
      <c r="B269" s="216"/>
      <c r="C269" s="208" t="s">
        <v>10808</v>
      </c>
      <c r="D269" s="217" t="s">
        <v>10809</v>
      </c>
      <c r="E269" s="209" t="s">
        <v>10810</v>
      </c>
      <c r="F269" s="218"/>
      <c r="G269" s="207" t="s">
        <v>698</v>
      </c>
      <c r="H269" s="219">
        <v>1</v>
      </c>
      <c r="I269" s="208" t="s">
        <v>10811</v>
      </c>
      <c r="J269" s="208" t="s">
        <v>10811</v>
      </c>
      <c r="K269" s="238">
        <v>13629.06</v>
      </c>
      <c r="L269" s="238">
        <v>8855.04</v>
      </c>
      <c r="M269" s="239">
        <v>14090</v>
      </c>
      <c r="N269" s="240">
        <v>32</v>
      </c>
      <c r="O269" s="239">
        <f t="shared" si="10"/>
        <v>4509</v>
      </c>
      <c r="P269" s="239"/>
      <c r="Q269" s="245"/>
    </row>
    <row r="270" s="194" customFormat="1" customHeight="1" spans="1:17">
      <c r="A270" s="207">
        <v>264</v>
      </c>
      <c r="B270" s="216"/>
      <c r="C270" s="208" t="s">
        <v>10812</v>
      </c>
      <c r="D270" s="217" t="s">
        <v>10813</v>
      </c>
      <c r="E270" s="209" t="s">
        <v>10563</v>
      </c>
      <c r="F270" s="218"/>
      <c r="G270" s="207" t="s">
        <v>679</v>
      </c>
      <c r="H270" s="219">
        <v>1</v>
      </c>
      <c r="I270" s="208" t="s">
        <v>10814</v>
      </c>
      <c r="J270" s="208" t="s">
        <v>10814</v>
      </c>
      <c r="K270" s="238">
        <v>417094.02</v>
      </c>
      <c r="L270" s="238">
        <v>273243.12</v>
      </c>
      <c r="M270" s="239">
        <v>431070</v>
      </c>
      <c r="N270" s="240">
        <v>32</v>
      </c>
      <c r="O270" s="239">
        <f t="shared" si="10"/>
        <v>137942</v>
      </c>
      <c r="P270" s="239"/>
      <c r="Q270" s="245"/>
    </row>
    <row r="271" s="194" customFormat="1" customHeight="1" spans="1:17">
      <c r="A271" s="207">
        <v>265</v>
      </c>
      <c r="B271" s="216"/>
      <c r="C271" s="208" t="s">
        <v>10815</v>
      </c>
      <c r="D271" s="217"/>
      <c r="E271" s="209" t="s">
        <v>10816</v>
      </c>
      <c r="F271" s="218"/>
      <c r="G271" s="207" t="s">
        <v>679</v>
      </c>
      <c r="H271" s="219">
        <v>1</v>
      </c>
      <c r="I271" s="208" t="s">
        <v>10817</v>
      </c>
      <c r="J271" s="208" t="s">
        <v>10817</v>
      </c>
      <c r="K271" s="238">
        <v>6500</v>
      </c>
      <c r="L271" s="238">
        <v>4258.08</v>
      </c>
      <c r="M271" s="239">
        <v>6720</v>
      </c>
      <c r="N271" s="240">
        <v>32</v>
      </c>
      <c r="O271" s="239">
        <f t="shared" si="10"/>
        <v>2150</v>
      </c>
      <c r="P271" s="239"/>
      <c r="Q271" s="245"/>
    </row>
    <row r="272" s="194" customFormat="1" customHeight="1" spans="1:17">
      <c r="A272" s="207">
        <v>266</v>
      </c>
      <c r="B272" s="216"/>
      <c r="C272" s="208" t="s">
        <v>10729</v>
      </c>
      <c r="D272" s="217" t="s">
        <v>10730</v>
      </c>
      <c r="E272" s="209" t="s">
        <v>10412</v>
      </c>
      <c r="F272" s="218"/>
      <c r="G272" s="207" t="s">
        <v>703</v>
      </c>
      <c r="H272" s="219">
        <v>1</v>
      </c>
      <c r="I272" s="208" t="s">
        <v>10817</v>
      </c>
      <c r="J272" s="208" t="s">
        <v>10817</v>
      </c>
      <c r="K272" s="238">
        <v>5982.91</v>
      </c>
      <c r="L272" s="238">
        <v>3919.55</v>
      </c>
      <c r="M272" s="239">
        <v>6180</v>
      </c>
      <c r="N272" s="240">
        <v>32</v>
      </c>
      <c r="O272" s="239">
        <f t="shared" si="10"/>
        <v>1978</v>
      </c>
      <c r="P272" s="239"/>
      <c r="Q272" s="245"/>
    </row>
    <row r="273" s="194" customFormat="1" customHeight="1" spans="1:17">
      <c r="A273" s="207">
        <v>267</v>
      </c>
      <c r="B273" s="216"/>
      <c r="C273" s="208" t="s">
        <v>10818</v>
      </c>
      <c r="D273" s="217" t="s">
        <v>10819</v>
      </c>
      <c r="E273" s="209" t="s">
        <v>10563</v>
      </c>
      <c r="F273" s="218"/>
      <c r="G273" s="207" t="s">
        <v>679</v>
      </c>
      <c r="H273" s="219">
        <v>1</v>
      </c>
      <c r="I273" s="208" t="s">
        <v>10817</v>
      </c>
      <c r="J273" s="208" t="s">
        <v>10817</v>
      </c>
      <c r="K273" s="238">
        <v>5963.51</v>
      </c>
      <c r="L273" s="238">
        <v>3906.57</v>
      </c>
      <c r="M273" s="239">
        <v>6160</v>
      </c>
      <c r="N273" s="240">
        <v>32</v>
      </c>
      <c r="O273" s="239">
        <f t="shared" si="10"/>
        <v>1971</v>
      </c>
      <c r="P273" s="239"/>
      <c r="Q273" s="245"/>
    </row>
    <row r="274" s="194" customFormat="1" customHeight="1" spans="1:17">
      <c r="A274" s="207">
        <v>268</v>
      </c>
      <c r="B274" s="216"/>
      <c r="C274" s="208" t="s">
        <v>10774</v>
      </c>
      <c r="D274" s="217" t="s">
        <v>10775</v>
      </c>
      <c r="E274" s="209" t="s">
        <v>10776</v>
      </c>
      <c r="F274" s="218"/>
      <c r="G274" s="207" t="s">
        <v>679</v>
      </c>
      <c r="H274" s="219">
        <v>1</v>
      </c>
      <c r="I274" s="208" t="s">
        <v>10817</v>
      </c>
      <c r="J274" s="208" t="s">
        <v>10817</v>
      </c>
      <c r="K274" s="238">
        <v>5840.03</v>
      </c>
      <c r="L274" s="238">
        <v>3825.95</v>
      </c>
      <c r="M274" s="239">
        <v>6040</v>
      </c>
      <c r="N274" s="240">
        <v>32</v>
      </c>
      <c r="O274" s="239">
        <f t="shared" si="10"/>
        <v>1933</v>
      </c>
      <c r="P274" s="239"/>
      <c r="Q274" s="245"/>
    </row>
    <row r="275" s="194" customFormat="1" customHeight="1" spans="1:17">
      <c r="A275" s="207">
        <v>269</v>
      </c>
      <c r="B275" s="216"/>
      <c r="C275" s="208" t="s">
        <v>10820</v>
      </c>
      <c r="D275" s="217" t="s">
        <v>10821</v>
      </c>
      <c r="E275" s="209" t="s">
        <v>10581</v>
      </c>
      <c r="F275" s="218"/>
      <c r="G275" s="207" t="s">
        <v>703</v>
      </c>
      <c r="H275" s="219">
        <v>1</v>
      </c>
      <c r="I275" s="208" t="s">
        <v>10817</v>
      </c>
      <c r="J275" s="208" t="s">
        <v>10817</v>
      </c>
      <c r="K275" s="238">
        <v>5040.68</v>
      </c>
      <c r="L275" s="238">
        <v>3302.36</v>
      </c>
      <c r="M275" s="239">
        <v>5210</v>
      </c>
      <c r="N275" s="240">
        <v>32</v>
      </c>
      <c r="O275" s="239">
        <f t="shared" si="10"/>
        <v>1667</v>
      </c>
      <c r="P275" s="239"/>
      <c r="Q275" s="245"/>
    </row>
    <row r="276" s="194" customFormat="1" customHeight="1" spans="1:17">
      <c r="A276" s="207">
        <v>270</v>
      </c>
      <c r="B276" s="216"/>
      <c r="C276" s="208" t="s">
        <v>10822</v>
      </c>
      <c r="D276" s="217" t="s">
        <v>10823</v>
      </c>
      <c r="E276" s="209" t="s">
        <v>10824</v>
      </c>
      <c r="F276" s="218"/>
      <c r="G276" s="207" t="s">
        <v>679</v>
      </c>
      <c r="H276" s="219">
        <v>1</v>
      </c>
      <c r="I276" s="208" t="s">
        <v>10825</v>
      </c>
      <c r="J276" s="208" t="s">
        <v>10825</v>
      </c>
      <c r="K276" s="238">
        <v>3547.01</v>
      </c>
      <c r="L276" s="238">
        <v>2148.01</v>
      </c>
      <c r="M276" s="239">
        <v>3670</v>
      </c>
      <c r="N276" s="240">
        <v>32</v>
      </c>
      <c r="O276" s="239">
        <f t="shared" si="10"/>
        <v>1174</v>
      </c>
      <c r="P276" s="239"/>
      <c r="Q276" s="245"/>
    </row>
    <row r="277" s="194" customFormat="1" customHeight="1" spans="1:17">
      <c r="A277" s="207">
        <v>271</v>
      </c>
      <c r="B277" s="216"/>
      <c r="C277" s="208" t="s">
        <v>9884</v>
      </c>
      <c r="D277" s="217"/>
      <c r="E277" s="209" t="s">
        <v>10572</v>
      </c>
      <c r="F277" s="218"/>
      <c r="G277" s="207" t="s">
        <v>698</v>
      </c>
      <c r="H277" s="219">
        <v>1</v>
      </c>
      <c r="I277" s="208" t="s">
        <v>10826</v>
      </c>
      <c r="J277" s="208" t="s">
        <v>10826</v>
      </c>
      <c r="K277" s="238">
        <v>30000</v>
      </c>
      <c r="L277" s="238">
        <v>18342.86</v>
      </c>
      <c r="M277" s="239">
        <v>31010</v>
      </c>
      <c r="N277" s="240">
        <v>32</v>
      </c>
      <c r="O277" s="239">
        <f t="shared" si="10"/>
        <v>9923</v>
      </c>
      <c r="P277" s="239"/>
      <c r="Q277" s="245"/>
    </row>
    <row r="278" s="194" customFormat="1" customHeight="1" spans="1:17">
      <c r="A278" s="207">
        <v>272</v>
      </c>
      <c r="B278" s="216"/>
      <c r="C278" s="208" t="s">
        <v>6583</v>
      </c>
      <c r="D278" s="217" t="s">
        <v>10665</v>
      </c>
      <c r="E278" s="209" t="s">
        <v>10576</v>
      </c>
      <c r="F278" s="218"/>
      <c r="G278" s="207" t="s">
        <v>679</v>
      </c>
      <c r="H278" s="219">
        <v>1</v>
      </c>
      <c r="I278" s="208" t="s">
        <v>10826</v>
      </c>
      <c r="J278" s="208" t="s">
        <v>10826</v>
      </c>
      <c r="K278" s="238">
        <v>22649.58</v>
      </c>
      <c r="L278" s="238">
        <v>13848.58</v>
      </c>
      <c r="M278" s="239">
        <v>23410</v>
      </c>
      <c r="N278" s="240">
        <v>32</v>
      </c>
      <c r="O278" s="239">
        <f t="shared" si="10"/>
        <v>7491</v>
      </c>
      <c r="P278" s="239"/>
      <c r="Q278" s="245"/>
    </row>
    <row r="279" s="194" customFormat="1" customHeight="1" spans="1:17">
      <c r="A279" s="207">
        <v>273</v>
      </c>
      <c r="B279" s="216"/>
      <c r="C279" s="208" t="s">
        <v>10827</v>
      </c>
      <c r="D279" s="217"/>
      <c r="E279" s="209" t="s">
        <v>10581</v>
      </c>
      <c r="F279" s="218"/>
      <c r="G279" s="207" t="s">
        <v>679</v>
      </c>
      <c r="H279" s="219">
        <v>1</v>
      </c>
      <c r="I279" s="208" t="s">
        <v>10826</v>
      </c>
      <c r="J279" s="208" t="s">
        <v>10826</v>
      </c>
      <c r="K279" s="238">
        <v>7239.32</v>
      </c>
      <c r="L279" s="238">
        <v>4426.46</v>
      </c>
      <c r="M279" s="239">
        <v>7480</v>
      </c>
      <c r="N279" s="240">
        <v>32</v>
      </c>
      <c r="O279" s="239">
        <f t="shared" si="10"/>
        <v>2394</v>
      </c>
      <c r="P279" s="239"/>
      <c r="Q279" s="245"/>
    </row>
    <row r="280" s="194" customFormat="1" customHeight="1" spans="1:17">
      <c r="A280" s="207">
        <v>274</v>
      </c>
      <c r="B280" s="216"/>
      <c r="C280" s="208" t="s">
        <v>10828</v>
      </c>
      <c r="D280" s="217"/>
      <c r="E280" s="209" t="s">
        <v>10829</v>
      </c>
      <c r="F280" s="218"/>
      <c r="G280" s="207" t="s">
        <v>703</v>
      </c>
      <c r="H280" s="219">
        <v>1</v>
      </c>
      <c r="I280" s="208" t="s">
        <v>10830</v>
      </c>
      <c r="J280" s="208" t="s">
        <v>10830</v>
      </c>
      <c r="K280" s="238">
        <v>32351.46</v>
      </c>
      <c r="L280" s="238">
        <v>19712.09</v>
      </c>
      <c r="M280" s="239">
        <v>33440</v>
      </c>
      <c r="N280" s="240">
        <v>32</v>
      </c>
      <c r="O280" s="239">
        <f t="shared" si="10"/>
        <v>10701</v>
      </c>
      <c r="P280" s="239"/>
      <c r="Q280" s="245"/>
    </row>
    <row r="281" s="194" customFormat="1" customHeight="1" spans="1:17">
      <c r="A281" s="207">
        <v>275</v>
      </c>
      <c r="B281" s="216"/>
      <c r="C281" s="208" t="s">
        <v>10831</v>
      </c>
      <c r="D281" s="217"/>
      <c r="E281" s="209" t="s">
        <v>10832</v>
      </c>
      <c r="F281" s="218"/>
      <c r="G281" s="207" t="s">
        <v>703</v>
      </c>
      <c r="H281" s="219">
        <v>1</v>
      </c>
      <c r="I281" s="208" t="s">
        <v>10833</v>
      </c>
      <c r="J281" s="208" t="s">
        <v>10833</v>
      </c>
      <c r="K281" s="238">
        <v>46500</v>
      </c>
      <c r="L281" s="238">
        <v>28645.89</v>
      </c>
      <c r="M281" s="239"/>
      <c r="N281" s="240"/>
      <c r="O281" s="239"/>
      <c r="P281" s="239"/>
      <c r="Q281" s="245" t="s">
        <v>10625</v>
      </c>
    </row>
    <row r="282" s="194" customFormat="1" customHeight="1" spans="1:17">
      <c r="A282" s="207">
        <v>276</v>
      </c>
      <c r="B282" s="216"/>
      <c r="C282" s="208" t="s">
        <v>10834</v>
      </c>
      <c r="D282" s="217"/>
      <c r="E282" s="209" t="s">
        <v>10832</v>
      </c>
      <c r="F282" s="218"/>
      <c r="G282" s="207" t="s">
        <v>703</v>
      </c>
      <c r="H282" s="219">
        <v>1</v>
      </c>
      <c r="I282" s="208" t="s">
        <v>10833</v>
      </c>
      <c r="J282" s="208" t="s">
        <v>10833</v>
      </c>
      <c r="K282" s="238">
        <v>46662</v>
      </c>
      <c r="L282" s="238">
        <v>28745.76</v>
      </c>
      <c r="M282" s="239"/>
      <c r="N282" s="240"/>
      <c r="O282" s="239"/>
      <c r="P282" s="239"/>
      <c r="Q282" s="245" t="s">
        <v>10625</v>
      </c>
    </row>
    <row r="283" s="194" customFormat="1" customHeight="1" spans="1:17">
      <c r="A283" s="207">
        <v>277</v>
      </c>
      <c r="B283" s="216"/>
      <c r="C283" s="208" t="s">
        <v>10835</v>
      </c>
      <c r="D283" s="217"/>
      <c r="E283" s="209" t="s">
        <v>10836</v>
      </c>
      <c r="F283" s="218"/>
      <c r="G283" s="207" t="s">
        <v>679</v>
      </c>
      <c r="H283" s="219">
        <v>1</v>
      </c>
      <c r="I283" s="208" t="s">
        <v>10837</v>
      </c>
      <c r="J283" s="208" t="s">
        <v>10837</v>
      </c>
      <c r="K283" s="238">
        <v>14358.98</v>
      </c>
      <c r="L283" s="238">
        <v>8845.84</v>
      </c>
      <c r="M283" s="239">
        <v>14840</v>
      </c>
      <c r="N283" s="240">
        <v>37</v>
      </c>
      <c r="O283" s="239">
        <f>ROUND(M283*N283/100,0)</f>
        <v>5491</v>
      </c>
      <c r="P283" s="239"/>
      <c r="Q283" s="245"/>
    </row>
    <row r="284" s="194" customFormat="1" customHeight="1" spans="1:17">
      <c r="A284" s="207">
        <v>278</v>
      </c>
      <c r="B284" s="216"/>
      <c r="C284" s="208" t="s">
        <v>10838</v>
      </c>
      <c r="D284" s="217"/>
      <c r="E284" s="209" t="s">
        <v>10839</v>
      </c>
      <c r="F284" s="218"/>
      <c r="G284" s="207" t="s">
        <v>679</v>
      </c>
      <c r="H284" s="219">
        <v>1</v>
      </c>
      <c r="I284" s="208" t="s">
        <v>10840</v>
      </c>
      <c r="J284" s="208" t="s">
        <v>10840</v>
      </c>
      <c r="K284" s="238">
        <v>32478.63</v>
      </c>
      <c r="L284" s="238">
        <v>20226.95</v>
      </c>
      <c r="M284" s="239">
        <v>33570</v>
      </c>
      <c r="N284" s="240">
        <v>29</v>
      </c>
      <c r="O284" s="239">
        <f>ROUND(M284*N284/100,0)</f>
        <v>9735</v>
      </c>
      <c r="P284" s="239"/>
      <c r="Q284" s="245"/>
    </row>
    <row r="285" s="194" customFormat="1" customHeight="1" spans="1:17">
      <c r="A285" s="207">
        <v>279</v>
      </c>
      <c r="B285" s="216"/>
      <c r="C285" s="208" t="s">
        <v>10841</v>
      </c>
      <c r="D285" s="217" t="s">
        <v>10842</v>
      </c>
      <c r="E285" s="209" t="s">
        <v>10843</v>
      </c>
      <c r="F285" s="218"/>
      <c r="G285" s="207" t="s">
        <v>679</v>
      </c>
      <c r="H285" s="219">
        <v>1</v>
      </c>
      <c r="I285" s="208" t="s">
        <v>10844</v>
      </c>
      <c r="J285" s="208" t="s">
        <v>10844</v>
      </c>
      <c r="K285" s="238">
        <v>17606.84</v>
      </c>
      <c r="L285" s="238">
        <v>11083.84</v>
      </c>
      <c r="M285" s="239">
        <v>17650</v>
      </c>
      <c r="N285" s="240">
        <v>34</v>
      </c>
      <c r="O285" s="239">
        <f>ROUND(M285*N285/100,0)</f>
        <v>6001</v>
      </c>
      <c r="P285" s="239"/>
      <c r="Q285" s="245"/>
    </row>
    <row r="286" s="194" customFormat="1" customHeight="1" spans="1:17">
      <c r="A286" s="207">
        <v>280</v>
      </c>
      <c r="B286" s="216"/>
      <c r="C286" s="208" t="s">
        <v>10845</v>
      </c>
      <c r="D286" s="217"/>
      <c r="E286" s="209" t="s">
        <v>10846</v>
      </c>
      <c r="F286" s="218"/>
      <c r="G286" s="207" t="s">
        <v>703</v>
      </c>
      <c r="H286" s="219">
        <v>2</v>
      </c>
      <c r="I286" s="208" t="s">
        <v>10847</v>
      </c>
      <c r="J286" s="208" t="s">
        <v>10847</v>
      </c>
      <c r="K286" s="238">
        <v>13600</v>
      </c>
      <c r="L286" s="238">
        <v>8469.84</v>
      </c>
      <c r="M286" s="239"/>
      <c r="N286" s="240"/>
      <c r="O286" s="239"/>
      <c r="P286" s="239"/>
      <c r="Q286" s="245" t="s">
        <v>9844</v>
      </c>
    </row>
    <row r="287" s="194" customFormat="1" customHeight="1" spans="1:17">
      <c r="A287" s="207">
        <v>281</v>
      </c>
      <c r="B287" s="216"/>
      <c r="C287" s="208" t="s">
        <v>10848</v>
      </c>
      <c r="D287" s="217"/>
      <c r="E287" s="209" t="s">
        <v>10849</v>
      </c>
      <c r="F287" s="218"/>
      <c r="G287" s="207" t="s">
        <v>703</v>
      </c>
      <c r="H287" s="219">
        <v>1</v>
      </c>
      <c r="I287" s="208" t="s">
        <v>10850</v>
      </c>
      <c r="J287" s="208" t="s">
        <v>10850</v>
      </c>
      <c r="K287" s="238">
        <v>43689.32</v>
      </c>
      <c r="L287" s="238">
        <v>27208.64</v>
      </c>
      <c r="M287" s="239"/>
      <c r="N287" s="240"/>
      <c r="O287" s="239"/>
      <c r="P287" s="239"/>
      <c r="Q287" s="245" t="s">
        <v>10625</v>
      </c>
    </row>
    <row r="288" s="194" customFormat="1" customHeight="1" spans="1:17">
      <c r="A288" s="207">
        <v>282</v>
      </c>
      <c r="B288" s="216"/>
      <c r="C288" s="208" t="s">
        <v>10851</v>
      </c>
      <c r="D288" s="217"/>
      <c r="E288" s="209" t="s">
        <v>10659</v>
      </c>
      <c r="F288" s="218"/>
      <c r="G288" s="207" t="s">
        <v>679</v>
      </c>
      <c r="H288" s="219">
        <v>1</v>
      </c>
      <c r="I288" s="208" t="s">
        <v>10850</v>
      </c>
      <c r="J288" s="208" t="s">
        <v>10850</v>
      </c>
      <c r="K288" s="238">
        <v>8974.36</v>
      </c>
      <c r="L288" s="238">
        <v>5589.16</v>
      </c>
      <c r="M288" s="239">
        <v>9280</v>
      </c>
      <c r="N288" s="240">
        <v>29</v>
      </c>
      <c r="O288" s="239">
        <f>ROUND(M288*N288/100,0)</f>
        <v>2691</v>
      </c>
      <c r="P288" s="239"/>
      <c r="Q288" s="245"/>
    </row>
    <row r="289" s="194" customFormat="1" customHeight="1" spans="1:17">
      <c r="A289" s="207">
        <v>283</v>
      </c>
      <c r="B289" s="216"/>
      <c r="C289" s="208" t="s">
        <v>10852</v>
      </c>
      <c r="D289" s="217"/>
      <c r="E289" s="209" t="s">
        <v>10853</v>
      </c>
      <c r="F289" s="218"/>
      <c r="G289" s="207" t="s">
        <v>703</v>
      </c>
      <c r="H289" s="219">
        <v>1</v>
      </c>
      <c r="I289" s="208" t="s">
        <v>10850</v>
      </c>
      <c r="J289" s="208" t="s">
        <v>10850</v>
      </c>
      <c r="K289" s="238">
        <v>26553.85</v>
      </c>
      <c r="L289" s="238">
        <v>16537.13</v>
      </c>
      <c r="M289" s="239">
        <v>27440</v>
      </c>
      <c r="N289" s="240">
        <v>29</v>
      </c>
      <c r="O289" s="239">
        <f>ROUND(M289*N289/100,0)</f>
        <v>7958</v>
      </c>
      <c r="P289" s="239"/>
      <c r="Q289" s="245"/>
    </row>
    <row r="290" s="194" customFormat="1" customHeight="1" spans="1:17">
      <c r="A290" s="207">
        <v>284</v>
      </c>
      <c r="B290" s="216"/>
      <c r="C290" s="208" t="s">
        <v>10854</v>
      </c>
      <c r="D290" s="217"/>
      <c r="E290" s="209" t="s">
        <v>10855</v>
      </c>
      <c r="F290" s="218"/>
      <c r="G290" s="207" t="s">
        <v>703</v>
      </c>
      <c r="H290" s="219">
        <v>1</v>
      </c>
      <c r="I290" s="208" t="s">
        <v>10850</v>
      </c>
      <c r="J290" s="208" t="s">
        <v>10850</v>
      </c>
      <c r="K290" s="238">
        <v>29059.83</v>
      </c>
      <c r="L290" s="238">
        <v>18097.83</v>
      </c>
      <c r="M290" s="239">
        <v>30030</v>
      </c>
      <c r="N290" s="240">
        <v>29</v>
      </c>
      <c r="O290" s="239">
        <f>ROUND(M290*N290/100,0)</f>
        <v>8709</v>
      </c>
      <c r="P290" s="239"/>
      <c r="Q290" s="245"/>
    </row>
    <row r="291" s="194" customFormat="1" customHeight="1" spans="1:17">
      <c r="A291" s="207">
        <v>285</v>
      </c>
      <c r="B291" s="216"/>
      <c r="C291" s="208" t="s">
        <v>10856</v>
      </c>
      <c r="D291" s="217"/>
      <c r="E291" s="209" t="s">
        <v>10855</v>
      </c>
      <c r="F291" s="218"/>
      <c r="G291" s="207" t="s">
        <v>10857</v>
      </c>
      <c r="H291" s="219">
        <v>1</v>
      </c>
      <c r="I291" s="208" t="s">
        <v>10850</v>
      </c>
      <c r="J291" s="208" t="s">
        <v>10850</v>
      </c>
      <c r="K291" s="238">
        <v>383579.86</v>
      </c>
      <c r="L291" s="238">
        <v>257449.93</v>
      </c>
      <c r="M291" s="239"/>
      <c r="N291" s="240"/>
      <c r="O291" s="239"/>
      <c r="P291" s="239"/>
      <c r="Q291" s="245" t="s">
        <v>10625</v>
      </c>
    </row>
    <row r="292" s="194" customFormat="1" customHeight="1" spans="1:17">
      <c r="A292" s="207">
        <v>286</v>
      </c>
      <c r="B292" s="216"/>
      <c r="C292" s="208" t="s">
        <v>10858</v>
      </c>
      <c r="D292" s="217" t="s">
        <v>10859</v>
      </c>
      <c r="E292" s="209"/>
      <c r="F292" s="218"/>
      <c r="G292" s="207" t="s">
        <v>698</v>
      </c>
      <c r="H292" s="219">
        <v>1</v>
      </c>
      <c r="I292" s="208" t="s">
        <v>10860</v>
      </c>
      <c r="J292" s="208" t="s">
        <v>10860</v>
      </c>
      <c r="K292" s="238">
        <v>20512.82</v>
      </c>
      <c r="L292" s="238">
        <v>13051.13</v>
      </c>
      <c r="M292" s="239">
        <v>20560</v>
      </c>
      <c r="N292" s="240">
        <v>31</v>
      </c>
      <c r="O292" s="239">
        <f>ROUND(M292*N292/100,0)</f>
        <v>6374</v>
      </c>
      <c r="P292" s="239"/>
      <c r="Q292" s="245"/>
    </row>
    <row r="293" s="194" customFormat="1" customHeight="1" spans="1:17">
      <c r="A293" s="207">
        <v>287</v>
      </c>
      <c r="B293" s="216"/>
      <c r="C293" s="208" t="s">
        <v>10861</v>
      </c>
      <c r="D293" s="217"/>
      <c r="E293" s="209"/>
      <c r="F293" s="218"/>
      <c r="G293" s="207" t="s">
        <v>677</v>
      </c>
      <c r="H293" s="219">
        <v>1</v>
      </c>
      <c r="I293" s="208" t="s">
        <v>10862</v>
      </c>
      <c r="J293" s="208" t="s">
        <v>10862</v>
      </c>
      <c r="K293" s="238">
        <v>7398668.45</v>
      </c>
      <c r="L293" s="238">
        <v>6382073.27</v>
      </c>
      <c r="M293" s="239">
        <v>7417170</v>
      </c>
      <c r="N293" s="240">
        <v>12</v>
      </c>
      <c r="O293" s="239">
        <f>ROUND(M293*N293/100,0)</f>
        <v>890060</v>
      </c>
      <c r="P293" s="239"/>
      <c r="Q293" s="245"/>
    </row>
    <row r="294" s="194" customFormat="1" customHeight="1" spans="1:17">
      <c r="A294" s="207">
        <v>288</v>
      </c>
      <c r="B294" s="216"/>
      <c r="C294" s="208" t="s">
        <v>10863</v>
      </c>
      <c r="D294" s="217" t="s">
        <v>10864</v>
      </c>
      <c r="E294" s="209"/>
      <c r="F294" s="218"/>
      <c r="G294" s="207" t="s">
        <v>10857</v>
      </c>
      <c r="H294" s="219">
        <v>1</v>
      </c>
      <c r="I294" s="208" t="s">
        <v>10865</v>
      </c>
      <c r="J294" s="208" t="s">
        <v>10865</v>
      </c>
      <c r="K294" s="238">
        <v>10537469.76</v>
      </c>
      <c r="L294" s="238">
        <v>6917409.69</v>
      </c>
      <c r="M294" s="239"/>
      <c r="N294" s="240"/>
      <c r="O294" s="239"/>
      <c r="P294" s="239"/>
      <c r="Q294" s="245" t="s">
        <v>10625</v>
      </c>
    </row>
    <row r="295" s="194" customFormat="1" customHeight="1" spans="1:17">
      <c r="A295" s="207">
        <v>289</v>
      </c>
      <c r="B295" s="216"/>
      <c r="C295" s="208" t="s">
        <v>10866</v>
      </c>
      <c r="D295" s="217"/>
      <c r="E295" s="209"/>
      <c r="F295" s="218"/>
      <c r="G295" s="207" t="s">
        <v>10857</v>
      </c>
      <c r="H295" s="219">
        <v>1</v>
      </c>
      <c r="I295" s="208" t="s">
        <v>10865</v>
      </c>
      <c r="J295" s="208" t="s">
        <v>10865</v>
      </c>
      <c r="K295" s="238">
        <v>1378709.57</v>
      </c>
      <c r="L295" s="238">
        <v>905065.43</v>
      </c>
      <c r="M295" s="239"/>
      <c r="N295" s="240"/>
      <c r="O295" s="239"/>
      <c r="P295" s="239"/>
      <c r="Q295" s="245" t="s">
        <v>10625</v>
      </c>
    </row>
    <row r="296" s="194" customFormat="1" customHeight="1" spans="1:17">
      <c r="A296" s="207">
        <v>290</v>
      </c>
      <c r="B296" s="216"/>
      <c r="C296" s="208" t="s">
        <v>10867</v>
      </c>
      <c r="D296" s="217"/>
      <c r="E296" s="209"/>
      <c r="F296" s="218"/>
      <c r="G296" s="207" t="s">
        <v>10857</v>
      </c>
      <c r="H296" s="219">
        <v>1</v>
      </c>
      <c r="I296" s="208" t="s">
        <v>10865</v>
      </c>
      <c r="J296" s="208" t="s">
        <v>10865</v>
      </c>
      <c r="K296" s="238">
        <v>932141.26</v>
      </c>
      <c r="L296" s="238">
        <v>626399.69</v>
      </c>
      <c r="M296" s="239"/>
      <c r="N296" s="240"/>
      <c r="O296" s="239"/>
      <c r="P296" s="239"/>
      <c r="Q296" s="245" t="s">
        <v>10625</v>
      </c>
    </row>
    <row r="297" s="194" customFormat="1" customHeight="1" spans="1:17">
      <c r="A297" s="207">
        <v>291</v>
      </c>
      <c r="B297" s="216"/>
      <c r="C297" s="208" t="s">
        <v>10868</v>
      </c>
      <c r="D297" s="217" t="s">
        <v>10869</v>
      </c>
      <c r="E297" s="209" t="s">
        <v>10476</v>
      </c>
      <c r="F297" s="218"/>
      <c r="G297" s="207" t="s">
        <v>10477</v>
      </c>
      <c r="H297" s="219">
        <v>1</v>
      </c>
      <c r="I297" s="208" t="s">
        <v>10865</v>
      </c>
      <c r="J297" s="208" t="s">
        <v>10865</v>
      </c>
      <c r="K297" s="238">
        <v>285118</v>
      </c>
      <c r="L297" s="238">
        <v>187167.94</v>
      </c>
      <c r="M297" s="239">
        <v>285830</v>
      </c>
      <c r="N297" s="240">
        <v>33</v>
      </c>
      <c r="O297" s="239">
        <f t="shared" ref="O297:O312" si="11">ROUND(M297*N297/100,0)</f>
        <v>94324</v>
      </c>
      <c r="P297" s="239"/>
      <c r="Q297" s="245"/>
    </row>
    <row r="298" s="194" customFormat="1" customHeight="1" spans="1:17">
      <c r="A298" s="207">
        <v>292</v>
      </c>
      <c r="B298" s="216"/>
      <c r="C298" s="208" t="s">
        <v>10870</v>
      </c>
      <c r="D298" s="217"/>
      <c r="E298" s="209"/>
      <c r="F298" s="218"/>
      <c r="G298" s="207" t="s">
        <v>703</v>
      </c>
      <c r="H298" s="219">
        <v>1</v>
      </c>
      <c r="I298" s="208" t="s">
        <v>10871</v>
      </c>
      <c r="J298" s="208" t="s">
        <v>10871</v>
      </c>
      <c r="K298" s="238">
        <v>204995.86</v>
      </c>
      <c r="L298" s="238">
        <v>134571.25</v>
      </c>
      <c r="M298" s="239">
        <v>205510</v>
      </c>
      <c r="N298" s="240">
        <v>39</v>
      </c>
      <c r="O298" s="239">
        <f t="shared" si="11"/>
        <v>80149</v>
      </c>
      <c r="P298" s="239"/>
      <c r="Q298" s="245"/>
    </row>
    <row r="299" s="194" customFormat="1" customHeight="1" spans="1:17">
      <c r="A299" s="207">
        <v>293</v>
      </c>
      <c r="B299" s="216"/>
      <c r="C299" s="208" t="s">
        <v>10872</v>
      </c>
      <c r="D299" s="217"/>
      <c r="E299" s="209"/>
      <c r="F299" s="218"/>
      <c r="G299" s="207" t="s">
        <v>703</v>
      </c>
      <c r="H299" s="219">
        <v>1</v>
      </c>
      <c r="I299" s="208" t="s">
        <v>10873</v>
      </c>
      <c r="J299" s="208" t="s">
        <v>10873</v>
      </c>
      <c r="K299" s="238">
        <v>206896.56</v>
      </c>
      <c r="L299" s="238">
        <v>137212.56</v>
      </c>
      <c r="M299" s="239">
        <v>207410</v>
      </c>
      <c r="N299" s="240">
        <v>34</v>
      </c>
      <c r="O299" s="239">
        <f t="shared" si="11"/>
        <v>70519</v>
      </c>
      <c r="P299" s="239"/>
      <c r="Q299" s="245"/>
    </row>
    <row r="300" s="194" customFormat="1" customHeight="1" spans="1:17">
      <c r="A300" s="207">
        <v>294</v>
      </c>
      <c r="B300" s="216"/>
      <c r="C300" s="208" t="s">
        <v>10874</v>
      </c>
      <c r="D300" s="217"/>
      <c r="E300" s="209"/>
      <c r="F300" s="218"/>
      <c r="G300" s="207" t="s">
        <v>698</v>
      </c>
      <c r="H300" s="219">
        <v>1</v>
      </c>
      <c r="I300" s="208" t="s">
        <v>10875</v>
      </c>
      <c r="J300" s="208" t="s">
        <v>10875</v>
      </c>
      <c r="K300" s="238">
        <v>8793.1</v>
      </c>
      <c r="L300" s="238">
        <v>1827.49</v>
      </c>
      <c r="M300" s="239">
        <v>8820</v>
      </c>
      <c r="N300" s="240">
        <v>50</v>
      </c>
      <c r="O300" s="239">
        <f t="shared" si="11"/>
        <v>4410</v>
      </c>
      <c r="P300" s="239"/>
      <c r="Q300" s="245"/>
    </row>
    <row r="301" s="194" customFormat="1" customHeight="1" spans="1:17">
      <c r="A301" s="207">
        <v>295</v>
      </c>
      <c r="B301" s="216"/>
      <c r="C301" s="208" t="s">
        <v>10876</v>
      </c>
      <c r="D301" s="217" t="s">
        <v>10877</v>
      </c>
      <c r="E301" s="209" t="s">
        <v>10726</v>
      </c>
      <c r="F301" s="218"/>
      <c r="G301" s="207" t="s">
        <v>698</v>
      </c>
      <c r="H301" s="219">
        <v>1</v>
      </c>
      <c r="I301" s="208" t="s">
        <v>10878</v>
      </c>
      <c r="J301" s="208" t="s">
        <v>10878</v>
      </c>
      <c r="K301" s="238">
        <v>27931.02</v>
      </c>
      <c r="L301" s="238">
        <v>19276.14</v>
      </c>
      <c r="M301" s="239">
        <v>28000</v>
      </c>
      <c r="N301" s="240">
        <v>38</v>
      </c>
      <c r="O301" s="239">
        <f t="shared" si="11"/>
        <v>10640</v>
      </c>
      <c r="P301" s="239"/>
      <c r="Q301" s="245"/>
    </row>
    <row r="302" s="194" customFormat="1" customHeight="1" spans="1:17">
      <c r="A302" s="207">
        <v>296</v>
      </c>
      <c r="B302" s="216"/>
      <c r="C302" s="208" t="s">
        <v>10879</v>
      </c>
      <c r="D302" s="217" t="s">
        <v>10880</v>
      </c>
      <c r="E302" s="209" t="s">
        <v>10683</v>
      </c>
      <c r="F302" s="218"/>
      <c r="G302" s="207" t="s">
        <v>698</v>
      </c>
      <c r="H302" s="219">
        <v>1</v>
      </c>
      <c r="I302" s="208" t="s">
        <v>10881</v>
      </c>
      <c r="J302" s="208" t="s">
        <v>10881</v>
      </c>
      <c r="K302" s="238">
        <v>9804.9</v>
      </c>
      <c r="L302" s="238">
        <v>6898.7</v>
      </c>
      <c r="M302" s="239">
        <v>9830</v>
      </c>
      <c r="N302" s="240">
        <v>39</v>
      </c>
      <c r="O302" s="239">
        <f t="shared" si="11"/>
        <v>3834</v>
      </c>
      <c r="P302" s="239"/>
      <c r="Q302" s="245"/>
    </row>
    <row r="303" s="194" customFormat="1" customHeight="1" spans="1:17">
      <c r="A303" s="207">
        <v>297</v>
      </c>
      <c r="B303" s="216"/>
      <c r="C303" s="208" t="s">
        <v>10879</v>
      </c>
      <c r="D303" s="217" t="s">
        <v>10880</v>
      </c>
      <c r="E303" s="209" t="s">
        <v>10683</v>
      </c>
      <c r="F303" s="218"/>
      <c r="G303" s="207" t="s">
        <v>698</v>
      </c>
      <c r="H303" s="219">
        <v>1</v>
      </c>
      <c r="I303" s="208" t="s">
        <v>10881</v>
      </c>
      <c r="J303" s="208" t="s">
        <v>10881</v>
      </c>
      <c r="K303" s="238">
        <v>16057.17</v>
      </c>
      <c r="L303" s="238">
        <v>11298.13</v>
      </c>
      <c r="M303" s="239">
        <v>16100</v>
      </c>
      <c r="N303" s="240">
        <v>39</v>
      </c>
      <c r="O303" s="239">
        <f t="shared" si="11"/>
        <v>6279</v>
      </c>
      <c r="P303" s="239"/>
      <c r="Q303" s="245"/>
    </row>
    <row r="304" s="194" customFormat="1" customHeight="1" spans="1:17">
      <c r="A304" s="207">
        <v>298</v>
      </c>
      <c r="B304" s="216"/>
      <c r="C304" s="208" t="s">
        <v>10882</v>
      </c>
      <c r="D304" s="217" t="s">
        <v>10883</v>
      </c>
      <c r="E304" s="209" t="s">
        <v>10683</v>
      </c>
      <c r="F304" s="218"/>
      <c r="G304" s="207" t="s">
        <v>698</v>
      </c>
      <c r="H304" s="219">
        <v>1</v>
      </c>
      <c r="I304" s="208" t="s">
        <v>10881</v>
      </c>
      <c r="J304" s="208" t="s">
        <v>10881</v>
      </c>
      <c r="K304" s="238">
        <v>26724.14</v>
      </c>
      <c r="L304" s="238">
        <v>18803.26</v>
      </c>
      <c r="M304" s="239">
        <v>26790</v>
      </c>
      <c r="N304" s="240">
        <v>39</v>
      </c>
      <c r="O304" s="239">
        <f t="shared" si="11"/>
        <v>10448</v>
      </c>
      <c r="P304" s="239"/>
      <c r="Q304" s="245"/>
    </row>
    <row r="305" s="194" customFormat="1" customHeight="1" spans="1:17">
      <c r="A305" s="207">
        <v>299</v>
      </c>
      <c r="B305" s="216"/>
      <c r="C305" s="208" t="s">
        <v>10884</v>
      </c>
      <c r="D305" s="217" t="s">
        <v>10885</v>
      </c>
      <c r="E305" s="209" t="s">
        <v>10886</v>
      </c>
      <c r="F305" s="218"/>
      <c r="G305" s="207" t="s">
        <v>698</v>
      </c>
      <c r="H305" s="219">
        <v>1</v>
      </c>
      <c r="I305" s="208" t="s">
        <v>10881</v>
      </c>
      <c r="J305" s="208" t="s">
        <v>10881</v>
      </c>
      <c r="K305" s="238">
        <v>6551.72</v>
      </c>
      <c r="L305" s="238">
        <v>4610</v>
      </c>
      <c r="M305" s="239">
        <v>6570</v>
      </c>
      <c r="N305" s="240">
        <v>28</v>
      </c>
      <c r="O305" s="239">
        <f t="shared" si="11"/>
        <v>1840</v>
      </c>
      <c r="P305" s="239"/>
      <c r="Q305" s="245"/>
    </row>
    <row r="306" s="194" customFormat="1" customHeight="1" spans="1:17">
      <c r="A306" s="207">
        <v>300</v>
      </c>
      <c r="B306" s="216"/>
      <c r="C306" s="208" t="s">
        <v>10887</v>
      </c>
      <c r="D306" s="217" t="s">
        <v>10888</v>
      </c>
      <c r="E306" s="209" t="s">
        <v>10711</v>
      </c>
      <c r="F306" s="218"/>
      <c r="G306" s="207" t="s">
        <v>698</v>
      </c>
      <c r="H306" s="219">
        <v>1</v>
      </c>
      <c r="I306" s="208" t="s">
        <v>10889</v>
      </c>
      <c r="J306" s="208" t="s">
        <v>10889</v>
      </c>
      <c r="K306" s="238">
        <v>5086.21</v>
      </c>
      <c r="L306" s="238">
        <v>3578.77</v>
      </c>
      <c r="M306" s="239">
        <v>5100</v>
      </c>
      <c r="N306" s="240">
        <v>39</v>
      </c>
      <c r="O306" s="239">
        <f t="shared" si="11"/>
        <v>1989</v>
      </c>
      <c r="P306" s="239"/>
      <c r="Q306" s="245"/>
    </row>
    <row r="307" s="194" customFormat="1" customHeight="1" spans="1:17">
      <c r="A307" s="207">
        <v>301</v>
      </c>
      <c r="B307" s="216"/>
      <c r="C307" s="208" t="s">
        <v>10887</v>
      </c>
      <c r="D307" s="217" t="s">
        <v>10888</v>
      </c>
      <c r="E307" s="209" t="s">
        <v>10711</v>
      </c>
      <c r="F307" s="218"/>
      <c r="G307" s="207" t="s">
        <v>698</v>
      </c>
      <c r="H307" s="219">
        <v>2</v>
      </c>
      <c r="I307" s="208" t="s">
        <v>10889</v>
      </c>
      <c r="J307" s="208" t="s">
        <v>10889</v>
      </c>
      <c r="K307" s="238">
        <v>25862.07</v>
      </c>
      <c r="L307" s="238">
        <v>18196.83</v>
      </c>
      <c r="M307" s="239">
        <v>25930</v>
      </c>
      <c r="N307" s="240">
        <v>39</v>
      </c>
      <c r="O307" s="239">
        <f t="shared" si="11"/>
        <v>10113</v>
      </c>
      <c r="P307" s="239"/>
      <c r="Q307" s="245"/>
    </row>
    <row r="308" s="194" customFormat="1" customHeight="1" spans="1:17">
      <c r="A308" s="207">
        <v>302</v>
      </c>
      <c r="B308" s="216"/>
      <c r="C308" s="208" t="s">
        <v>10890</v>
      </c>
      <c r="D308" s="217" t="s">
        <v>10891</v>
      </c>
      <c r="E308" s="209"/>
      <c r="F308" s="218"/>
      <c r="G308" s="207" t="s">
        <v>698</v>
      </c>
      <c r="H308" s="219">
        <v>5</v>
      </c>
      <c r="I308" s="208" t="s">
        <v>10892</v>
      </c>
      <c r="J308" s="208" t="s">
        <v>10892</v>
      </c>
      <c r="K308" s="238">
        <v>8234.48</v>
      </c>
      <c r="L308" s="238">
        <v>5793.8</v>
      </c>
      <c r="M308" s="239">
        <v>8260</v>
      </c>
      <c r="N308" s="240">
        <v>39</v>
      </c>
      <c r="O308" s="239">
        <f t="shared" si="11"/>
        <v>3221</v>
      </c>
      <c r="P308" s="239"/>
      <c r="Q308" s="245"/>
    </row>
    <row r="309" s="194" customFormat="1" customHeight="1" spans="1:17">
      <c r="A309" s="207">
        <v>303</v>
      </c>
      <c r="B309" s="216"/>
      <c r="C309" s="208" t="s">
        <v>10893</v>
      </c>
      <c r="D309" s="217" t="s">
        <v>10894</v>
      </c>
      <c r="E309" s="209"/>
      <c r="F309" s="218"/>
      <c r="G309" s="207" t="s">
        <v>698</v>
      </c>
      <c r="H309" s="219">
        <v>1</v>
      </c>
      <c r="I309" s="208" t="s">
        <v>10889</v>
      </c>
      <c r="J309" s="208" t="s">
        <v>10889</v>
      </c>
      <c r="K309" s="238">
        <v>3620.69</v>
      </c>
      <c r="L309" s="238">
        <v>2547.53</v>
      </c>
      <c r="M309" s="239">
        <v>3630</v>
      </c>
      <c r="N309" s="240">
        <v>57</v>
      </c>
      <c r="O309" s="239">
        <f t="shared" si="11"/>
        <v>2069</v>
      </c>
      <c r="P309" s="239"/>
      <c r="Q309" s="245"/>
    </row>
    <row r="310" s="194" customFormat="1" customHeight="1" spans="1:17">
      <c r="A310" s="207">
        <v>304</v>
      </c>
      <c r="B310" s="216"/>
      <c r="C310" s="208" t="s">
        <v>10895</v>
      </c>
      <c r="D310" s="217"/>
      <c r="E310" s="209"/>
      <c r="F310" s="218"/>
      <c r="G310" s="207" t="s">
        <v>698</v>
      </c>
      <c r="H310" s="219">
        <v>1</v>
      </c>
      <c r="I310" s="208" t="s">
        <v>10896</v>
      </c>
      <c r="J310" s="208" t="s">
        <v>10896</v>
      </c>
      <c r="K310" s="238">
        <v>6594.83</v>
      </c>
      <c r="L310" s="238">
        <v>4729.19</v>
      </c>
      <c r="M310" s="239">
        <v>6430</v>
      </c>
      <c r="N310" s="240">
        <v>41</v>
      </c>
      <c r="O310" s="239">
        <f t="shared" si="11"/>
        <v>2636</v>
      </c>
      <c r="P310" s="239"/>
      <c r="Q310" s="245"/>
    </row>
    <row r="311" s="194" customFormat="1" customHeight="1" spans="1:17">
      <c r="A311" s="207">
        <v>305</v>
      </c>
      <c r="B311" s="216"/>
      <c r="C311" s="208" t="s">
        <v>10897</v>
      </c>
      <c r="D311" s="217"/>
      <c r="E311" s="209"/>
      <c r="F311" s="218"/>
      <c r="G311" s="207" t="s">
        <v>698</v>
      </c>
      <c r="H311" s="219">
        <v>1</v>
      </c>
      <c r="I311" s="208" t="s">
        <v>10898</v>
      </c>
      <c r="J311" s="208" t="s">
        <v>10898</v>
      </c>
      <c r="K311" s="238">
        <v>31810.34</v>
      </c>
      <c r="L311" s="238">
        <v>23024.86</v>
      </c>
      <c r="M311" s="239">
        <v>31020</v>
      </c>
      <c r="N311" s="240">
        <v>42</v>
      </c>
      <c r="O311" s="239">
        <f t="shared" si="11"/>
        <v>13028</v>
      </c>
      <c r="P311" s="239"/>
      <c r="Q311" s="245"/>
    </row>
    <row r="312" s="194" customFormat="1" customHeight="1" spans="1:17">
      <c r="A312" s="207">
        <v>306</v>
      </c>
      <c r="B312" s="216"/>
      <c r="C312" s="208" t="s">
        <v>9873</v>
      </c>
      <c r="D312" s="217"/>
      <c r="E312" s="209"/>
      <c r="F312" s="218"/>
      <c r="G312" s="207" t="s">
        <v>698</v>
      </c>
      <c r="H312" s="219">
        <v>1</v>
      </c>
      <c r="I312" s="208" t="s">
        <v>10899</v>
      </c>
      <c r="J312" s="208" t="s">
        <v>10899</v>
      </c>
      <c r="K312" s="238">
        <v>33620.69</v>
      </c>
      <c r="L312" s="238">
        <v>25241.3</v>
      </c>
      <c r="M312" s="239">
        <v>32790</v>
      </c>
      <c r="N312" s="240">
        <v>51</v>
      </c>
      <c r="O312" s="239">
        <f t="shared" si="11"/>
        <v>16723</v>
      </c>
      <c r="P312" s="239"/>
      <c r="Q312" s="245"/>
    </row>
    <row r="313" s="194" customFormat="1" customHeight="1" spans="1:17">
      <c r="A313" s="207">
        <v>307</v>
      </c>
      <c r="B313" s="216"/>
      <c r="C313" s="208" t="s">
        <v>10900</v>
      </c>
      <c r="D313" s="217"/>
      <c r="E313" s="209"/>
      <c r="F313" s="218"/>
      <c r="G313" s="207" t="s">
        <v>10857</v>
      </c>
      <c r="H313" s="219">
        <v>1</v>
      </c>
      <c r="I313" s="208" t="s">
        <v>10901</v>
      </c>
      <c r="J313" s="208" t="s">
        <v>10901</v>
      </c>
      <c r="K313" s="238">
        <v>404129.08</v>
      </c>
      <c r="L313" s="238">
        <v>305574.62</v>
      </c>
      <c r="M313" s="239"/>
      <c r="N313" s="240"/>
      <c r="O313" s="239"/>
      <c r="P313" s="239"/>
      <c r="Q313" s="245" t="s">
        <v>9844</v>
      </c>
    </row>
    <row r="314" s="194" customFormat="1" customHeight="1" spans="1:17">
      <c r="A314" s="207">
        <v>308</v>
      </c>
      <c r="B314" s="216"/>
      <c r="C314" s="208" t="s">
        <v>10902</v>
      </c>
      <c r="D314" s="217"/>
      <c r="E314" s="209"/>
      <c r="F314" s="218"/>
      <c r="G314" s="207" t="s">
        <v>698</v>
      </c>
      <c r="H314" s="219">
        <v>1</v>
      </c>
      <c r="I314" s="208" t="s">
        <v>10901</v>
      </c>
      <c r="J314" s="208" t="s">
        <v>10901</v>
      </c>
      <c r="K314" s="238">
        <v>1603400.48</v>
      </c>
      <c r="L314" s="238">
        <v>1214575.99</v>
      </c>
      <c r="M314" s="239">
        <v>1462800</v>
      </c>
      <c r="N314" s="240">
        <v>22</v>
      </c>
      <c r="O314" s="239">
        <f>ROUND(M314*N314/100,0)</f>
        <v>321816</v>
      </c>
      <c r="P314" s="239"/>
      <c r="Q314" s="245"/>
    </row>
    <row r="315" s="194" customFormat="1" customHeight="1" spans="1:17">
      <c r="A315" s="207">
        <v>309</v>
      </c>
      <c r="B315" s="216"/>
      <c r="C315" s="208" t="s">
        <v>10903</v>
      </c>
      <c r="D315" s="217"/>
      <c r="E315" s="209"/>
      <c r="F315" s="218"/>
      <c r="G315" s="207" t="s">
        <v>698</v>
      </c>
      <c r="H315" s="219">
        <v>1</v>
      </c>
      <c r="I315" s="208" t="s">
        <v>10904</v>
      </c>
      <c r="J315" s="208" t="s">
        <v>10904</v>
      </c>
      <c r="K315" s="238">
        <v>25221.24</v>
      </c>
      <c r="L315" s="238">
        <v>19275.09</v>
      </c>
      <c r="M315" s="239"/>
      <c r="N315" s="240"/>
      <c r="O315" s="239"/>
      <c r="P315" s="239"/>
      <c r="Q315" s="245" t="s">
        <v>9844</v>
      </c>
    </row>
    <row r="316" s="194" customFormat="1" customHeight="1" spans="1:17">
      <c r="A316" s="207">
        <v>310</v>
      </c>
      <c r="B316" s="216"/>
      <c r="C316" s="208" t="s">
        <v>10905</v>
      </c>
      <c r="D316" s="217"/>
      <c r="E316" s="209"/>
      <c r="F316" s="218"/>
      <c r="G316" s="207" t="s">
        <v>698</v>
      </c>
      <c r="H316" s="219">
        <v>1</v>
      </c>
      <c r="I316" s="208" t="s">
        <v>10906</v>
      </c>
      <c r="J316" s="208" t="s">
        <v>10906</v>
      </c>
      <c r="K316" s="238">
        <v>690265.49</v>
      </c>
      <c r="L316" s="238">
        <v>527525.8</v>
      </c>
      <c r="M316" s="239">
        <v>673150</v>
      </c>
      <c r="N316" s="240">
        <v>39</v>
      </c>
      <c r="O316" s="239">
        <f>ROUND(M316*N316/100,0)</f>
        <v>262529</v>
      </c>
      <c r="P316" s="239"/>
      <c r="Q316" s="245"/>
    </row>
    <row r="317" s="194" customFormat="1" customHeight="1" spans="1:17">
      <c r="A317" s="207">
        <v>311</v>
      </c>
      <c r="B317" s="216"/>
      <c r="C317" s="208" t="s">
        <v>10907</v>
      </c>
      <c r="D317" s="217"/>
      <c r="E317" s="209"/>
      <c r="F317" s="218"/>
      <c r="G317" s="207" t="s">
        <v>698</v>
      </c>
      <c r="H317" s="219">
        <v>1</v>
      </c>
      <c r="I317" s="208" t="s">
        <v>10908</v>
      </c>
      <c r="J317" s="208" t="s">
        <v>10908</v>
      </c>
      <c r="K317" s="238">
        <v>9557.52</v>
      </c>
      <c r="L317" s="238">
        <v>7368.6</v>
      </c>
      <c r="M317" s="239">
        <v>9320</v>
      </c>
      <c r="N317" s="240">
        <v>56</v>
      </c>
      <c r="O317" s="239">
        <f>ROUND(M317*N317/100,0)</f>
        <v>5219</v>
      </c>
      <c r="P317" s="239"/>
      <c r="Q317" s="245"/>
    </row>
    <row r="318" s="194" customFormat="1" customHeight="1" spans="1:17">
      <c r="A318" s="207">
        <v>312</v>
      </c>
      <c r="B318" s="216"/>
      <c r="C318" s="208" t="s">
        <v>10909</v>
      </c>
      <c r="D318" s="217"/>
      <c r="E318" s="209"/>
      <c r="F318" s="218"/>
      <c r="G318" s="207" t="s">
        <v>698</v>
      </c>
      <c r="H318" s="219">
        <v>1</v>
      </c>
      <c r="I318" s="208" t="s">
        <v>10908</v>
      </c>
      <c r="J318" s="208" t="s">
        <v>10908</v>
      </c>
      <c r="K318" s="238">
        <v>3493.81</v>
      </c>
      <c r="L318" s="238">
        <v>2693.66</v>
      </c>
      <c r="M318" s="239">
        <v>3410</v>
      </c>
      <c r="N318" s="240">
        <v>56</v>
      </c>
      <c r="O318" s="239">
        <f>ROUND(M318*N318/100,0)</f>
        <v>1910</v>
      </c>
      <c r="P318" s="239"/>
      <c r="Q318" s="245"/>
    </row>
    <row r="319" s="194" customFormat="1" customHeight="1" spans="1:17">
      <c r="A319" s="207">
        <v>313</v>
      </c>
      <c r="B319" s="216"/>
      <c r="C319" s="208" t="s">
        <v>10910</v>
      </c>
      <c r="D319" s="217"/>
      <c r="E319" s="209"/>
      <c r="F319" s="218"/>
      <c r="G319" s="207" t="s">
        <v>698</v>
      </c>
      <c r="H319" s="219">
        <v>1</v>
      </c>
      <c r="I319" s="208" t="s">
        <v>10911</v>
      </c>
      <c r="J319" s="208" t="s">
        <v>10911</v>
      </c>
      <c r="K319" s="238">
        <v>29309.73</v>
      </c>
      <c r="L319" s="238">
        <v>22991.97</v>
      </c>
      <c r="M319" s="239">
        <v>28580</v>
      </c>
      <c r="N319" s="240">
        <v>55</v>
      </c>
      <c r="O319" s="239">
        <f>ROUND(M319*N319/100,0)</f>
        <v>15719</v>
      </c>
      <c r="P319" s="239"/>
      <c r="Q319" s="245"/>
    </row>
    <row r="320" s="194" customFormat="1" customHeight="1" spans="1:17">
      <c r="A320" s="207">
        <v>314</v>
      </c>
      <c r="B320" s="216"/>
      <c r="C320" s="208" t="s">
        <v>10912</v>
      </c>
      <c r="D320" s="217"/>
      <c r="E320" s="209"/>
      <c r="F320" s="218"/>
      <c r="G320" s="207" t="s">
        <v>703</v>
      </c>
      <c r="H320" s="219">
        <v>1</v>
      </c>
      <c r="I320" s="208" t="s">
        <v>10911</v>
      </c>
      <c r="J320" s="208" t="s">
        <v>10911</v>
      </c>
      <c r="K320" s="238">
        <v>196460.18</v>
      </c>
      <c r="L320" s="238">
        <v>154112.02</v>
      </c>
      <c r="M320" s="239"/>
      <c r="N320" s="240"/>
      <c r="O320" s="239"/>
      <c r="P320" s="239"/>
      <c r="Q320" s="245" t="s">
        <v>9844</v>
      </c>
    </row>
    <row r="321" s="194" customFormat="1" customHeight="1" spans="1:17">
      <c r="A321" s="207">
        <v>315</v>
      </c>
      <c r="B321" s="216"/>
      <c r="C321" s="208" t="s">
        <v>10913</v>
      </c>
      <c r="D321" s="217"/>
      <c r="E321" s="209"/>
      <c r="F321" s="218"/>
      <c r="G321" s="207" t="s">
        <v>10857</v>
      </c>
      <c r="H321" s="219">
        <v>1</v>
      </c>
      <c r="I321" s="208" t="s">
        <v>10914</v>
      </c>
      <c r="J321" s="208" t="s">
        <v>10914</v>
      </c>
      <c r="K321" s="238">
        <v>1673925.22</v>
      </c>
      <c r="L321" s="238">
        <v>1335658.42</v>
      </c>
      <c r="M321" s="239"/>
      <c r="N321" s="240"/>
      <c r="O321" s="239"/>
      <c r="P321" s="239"/>
      <c r="Q321" s="245" t="s">
        <v>10625</v>
      </c>
    </row>
    <row r="322" s="194" customFormat="1" customHeight="1" spans="1:17">
      <c r="A322" s="207">
        <v>316</v>
      </c>
      <c r="B322" s="216"/>
      <c r="C322" s="208" t="s">
        <v>10915</v>
      </c>
      <c r="D322" s="217"/>
      <c r="E322" s="209"/>
      <c r="F322" s="218"/>
      <c r="G322" s="207" t="s">
        <v>698</v>
      </c>
      <c r="H322" s="219">
        <v>1</v>
      </c>
      <c r="I322" s="208" t="s">
        <v>10916</v>
      </c>
      <c r="J322" s="208" t="s">
        <v>10916</v>
      </c>
      <c r="K322" s="238">
        <v>12769.91</v>
      </c>
      <c r="L322" s="238">
        <v>10275.33</v>
      </c>
      <c r="M322" s="239">
        <v>12590</v>
      </c>
      <c r="N322" s="240">
        <v>58</v>
      </c>
      <c r="O322" s="239">
        <f>ROUND(M322*N322/100,0)</f>
        <v>7302</v>
      </c>
      <c r="P322" s="239"/>
      <c r="Q322" s="245"/>
    </row>
    <row r="323" s="194" customFormat="1" customHeight="1" spans="1:17">
      <c r="A323" s="207">
        <v>317</v>
      </c>
      <c r="B323" s="216"/>
      <c r="C323" s="208" t="s">
        <v>10917</v>
      </c>
      <c r="D323" s="217"/>
      <c r="E323" s="209"/>
      <c r="F323" s="218"/>
      <c r="G323" s="207" t="s">
        <v>698</v>
      </c>
      <c r="H323" s="219">
        <v>1</v>
      </c>
      <c r="I323" s="208" t="s">
        <v>10918</v>
      </c>
      <c r="J323" s="208" t="s">
        <v>10918</v>
      </c>
      <c r="K323" s="238">
        <v>7964.6</v>
      </c>
      <c r="L323" s="238">
        <v>6408.75</v>
      </c>
      <c r="M323" s="239"/>
      <c r="N323" s="240"/>
      <c r="O323" s="239"/>
      <c r="P323" s="239"/>
      <c r="Q323" s="245" t="s">
        <v>9844</v>
      </c>
    </row>
    <row r="324" s="194" customFormat="1" customHeight="1" spans="1:17">
      <c r="A324" s="207">
        <v>318</v>
      </c>
      <c r="B324" s="216"/>
      <c r="C324" s="208" t="s">
        <v>10299</v>
      </c>
      <c r="D324" s="217"/>
      <c r="E324" s="209"/>
      <c r="F324" s="218"/>
      <c r="G324" s="207" t="s">
        <v>698</v>
      </c>
      <c r="H324" s="219">
        <v>1</v>
      </c>
      <c r="I324" s="208" t="s">
        <v>10918</v>
      </c>
      <c r="J324" s="208" t="s">
        <v>10918</v>
      </c>
      <c r="K324" s="238">
        <v>237168.13</v>
      </c>
      <c r="L324" s="238">
        <v>190838.89</v>
      </c>
      <c r="M324" s="239">
        <v>233850</v>
      </c>
      <c r="N324" s="240">
        <v>42</v>
      </c>
      <c r="O324" s="239">
        <f t="shared" ref="O324:O330" si="12">ROUND(M324*N324/100,0)</f>
        <v>98217</v>
      </c>
      <c r="P324" s="239"/>
      <c r="Q324" s="245"/>
    </row>
    <row r="325" s="194" customFormat="1" customHeight="1" spans="1:17">
      <c r="A325" s="207">
        <v>319</v>
      </c>
      <c r="B325" s="216"/>
      <c r="C325" s="208" t="s">
        <v>10796</v>
      </c>
      <c r="D325" s="217"/>
      <c r="E325" s="209"/>
      <c r="F325" s="218"/>
      <c r="G325" s="207" t="s">
        <v>698</v>
      </c>
      <c r="H325" s="219">
        <v>1</v>
      </c>
      <c r="I325" s="208" t="s">
        <v>10919</v>
      </c>
      <c r="J325" s="208" t="s">
        <v>10919</v>
      </c>
      <c r="K325" s="238">
        <v>202586.21</v>
      </c>
      <c r="L325" s="238">
        <v>165741.47</v>
      </c>
      <c r="M325" s="239">
        <v>199750</v>
      </c>
      <c r="N325" s="240">
        <v>42</v>
      </c>
      <c r="O325" s="239">
        <f t="shared" si="12"/>
        <v>83895</v>
      </c>
      <c r="P325" s="239"/>
      <c r="Q325" s="245"/>
    </row>
    <row r="326" s="194" customFormat="1" customHeight="1" spans="1:17">
      <c r="A326" s="207">
        <v>320</v>
      </c>
      <c r="B326" s="216"/>
      <c r="C326" s="208" t="s">
        <v>10920</v>
      </c>
      <c r="D326" s="217"/>
      <c r="E326" s="209"/>
      <c r="F326" s="218"/>
      <c r="G326" s="207" t="s">
        <v>698</v>
      </c>
      <c r="H326" s="219">
        <v>1</v>
      </c>
      <c r="I326" s="208" t="s">
        <v>10919</v>
      </c>
      <c r="J326" s="208" t="s">
        <v>10919</v>
      </c>
      <c r="K326" s="238">
        <v>79310.34</v>
      </c>
      <c r="L326" s="238">
        <v>64886.13</v>
      </c>
      <c r="M326" s="239">
        <v>78200</v>
      </c>
      <c r="N326" s="240">
        <v>42</v>
      </c>
      <c r="O326" s="239">
        <f t="shared" si="12"/>
        <v>32844</v>
      </c>
      <c r="P326" s="239"/>
      <c r="Q326" s="245"/>
    </row>
    <row r="327" s="194" customFormat="1" customHeight="1" spans="1:17">
      <c r="A327" s="207">
        <v>321</v>
      </c>
      <c r="B327" s="216"/>
      <c r="C327" s="208" t="s">
        <v>10921</v>
      </c>
      <c r="D327" s="217"/>
      <c r="E327" s="209"/>
      <c r="F327" s="218"/>
      <c r="G327" s="207" t="s">
        <v>698</v>
      </c>
      <c r="H327" s="219">
        <v>1</v>
      </c>
      <c r="I327" s="208" t="s">
        <v>10919</v>
      </c>
      <c r="J327" s="208" t="s">
        <v>10919</v>
      </c>
      <c r="K327" s="238">
        <v>19862.83</v>
      </c>
      <c r="L327" s="238">
        <v>16250.23</v>
      </c>
      <c r="M327" s="239">
        <v>19580</v>
      </c>
      <c r="N327" s="240">
        <v>42</v>
      </c>
      <c r="O327" s="239">
        <f t="shared" si="12"/>
        <v>8224</v>
      </c>
      <c r="P327" s="239"/>
      <c r="Q327" s="245"/>
    </row>
    <row r="328" s="194" customFormat="1" customHeight="1" spans="1:17">
      <c r="A328" s="207">
        <v>322</v>
      </c>
      <c r="B328" s="216"/>
      <c r="C328" s="208" t="s">
        <v>10922</v>
      </c>
      <c r="D328" s="217"/>
      <c r="E328" s="209"/>
      <c r="F328" s="218"/>
      <c r="G328" s="207" t="s">
        <v>698</v>
      </c>
      <c r="H328" s="219">
        <v>1</v>
      </c>
      <c r="I328" s="208" t="s">
        <v>10919</v>
      </c>
      <c r="J328" s="208" t="s">
        <v>10919</v>
      </c>
      <c r="K328" s="238">
        <v>60176.99</v>
      </c>
      <c r="L328" s="238">
        <v>49232.54</v>
      </c>
      <c r="M328" s="239">
        <v>59330</v>
      </c>
      <c r="N328" s="240">
        <v>42</v>
      </c>
      <c r="O328" s="239">
        <f t="shared" si="12"/>
        <v>24919</v>
      </c>
      <c r="P328" s="239"/>
      <c r="Q328" s="245"/>
    </row>
    <row r="329" s="194" customFormat="1" customHeight="1" spans="1:17">
      <c r="A329" s="207">
        <v>323</v>
      </c>
      <c r="B329" s="216"/>
      <c r="C329" s="208" t="s">
        <v>10923</v>
      </c>
      <c r="D329" s="217"/>
      <c r="E329" s="209"/>
      <c r="F329" s="218"/>
      <c r="G329" s="207" t="s">
        <v>698</v>
      </c>
      <c r="H329" s="219">
        <v>1</v>
      </c>
      <c r="I329" s="208" t="s">
        <v>10919</v>
      </c>
      <c r="J329" s="208" t="s">
        <v>10919</v>
      </c>
      <c r="K329" s="238">
        <v>26017.7</v>
      </c>
      <c r="L329" s="238">
        <v>21285.68</v>
      </c>
      <c r="M329" s="239">
        <v>25650</v>
      </c>
      <c r="N329" s="240">
        <v>42</v>
      </c>
      <c r="O329" s="239">
        <f t="shared" si="12"/>
        <v>10773</v>
      </c>
      <c r="P329" s="239"/>
      <c r="Q329" s="245"/>
    </row>
    <row r="330" s="194" customFormat="1" customHeight="1" spans="1:17">
      <c r="A330" s="207">
        <v>324</v>
      </c>
      <c r="B330" s="216"/>
      <c r="C330" s="208" t="s">
        <v>10924</v>
      </c>
      <c r="D330" s="217"/>
      <c r="E330" s="209"/>
      <c r="F330" s="218"/>
      <c r="G330" s="207" t="s">
        <v>698</v>
      </c>
      <c r="H330" s="219">
        <v>1</v>
      </c>
      <c r="I330" s="208" t="s">
        <v>10925</v>
      </c>
      <c r="J330" s="208" t="s">
        <v>10925</v>
      </c>
      <c r="K330" s="238">
        <v>68584.07</v>
      </c>
      <c r="L330" s="238">
        <v>56572.59</v>
      </c>
      <c r="M330" s="239">
        <v>67620</v>
      </c>
      <c r="N330" s="240">
        <v>42</v>
      </c>
      <c r="O330" s="239">
        <f t="shared" si="12"/>
        <v>28400</v>
      </c>
      <c r="P330" s="239"/>
      <c r="Q330" s="245"/>
    </row>
    <row r="331" s="194" customFormat="1" customHeight="1" spans="1:17">
      <c r="A331" s="207">
        <v>325</v>
      </c>
      <c r="B331" s="216"/>
      <c r="C331" s="208" t="s">
        <v>10926</v>
      </c>
      <c r="D331" s="217"/>
      <c r="E331" s="209"/>
      <c r="F331" s="218"/>
      <c r="G331" s="207" t="s">
        <v>698</v>
      </c>
      <c r="H331" s="219">
        <v>1</v>
      </c>
      <c r="I331" s="208" t="s">
        <v>10925</v>
      </c>
      <c r="J331" s="208" t="s">
        <v>10925</v>
      </c>
      <c r="K331" s="238">
        <v>74867.26</v>
      </c>
      <c r="L331" s="238">
        <v>61755.2</v>
      </c>
      <c r="M331" s="239"/>
      <c r="N331" s="240"/>
      <c r="O331" s="239"/>
      <c r="P331" s="239"/>
      <c r="Q331" s="245" t="s">
        <v>10625</v>
      </c>
    </row>
    <row r="332" s="194" customFormat="1" customHeight="1" spans="1:17">
      <c r="A332" s="207">
        <v>326</v>
      </c>
      <c r="B332" s="216"/>
      <c r="C332" s="208" t="s">
        <v>10927</v>
      </c>
      <c r="D332" s="217"/>
      <c r="E332" s="209"/>
      <c r="F332" s="218"/>
      <c r="G332" s="207" t="s">
        <v>698</v>
      </c>
      <c r="H332" s="219">
        <v>1</v>
      </c>
      <c r="I332" s="208" t="s">
        <v>10925</v>
      </c>
      <c r="J332" s="208" t="s">
        <v>10925</v>
      </c>
      <c r="K332" s="238">
        <v>10619.47</v>
      </c>
      <c r="L332" s="238">
        <v>8759.69</v>
      </c>
      <c r="M332" s="239">
        <v>10470</v>
      </c>
      <c r="N332" s="240">
        <v>42</v>
      </c>
      <c r="O332" s="239">
        <f>ROUND(M332*N332/100,0)</f>
        <v>4397</v>
      </c>
      <c r="P332" s="239"/>
      <c r="Q332" s="245"/>
    </row>
    <row r="333" s="194" customFormat="1" customHeight="1" spans="1:17">
      <c r="A333" s="207">
        <v>327</v>
      </c>
      <c r="B333" s="216"/>
      <c r="C333" s="208" t="s">
        <v>10796</v>
      </c>
      <c r="D333" s="217"/>
      <c r="E333" s="209"/>
      <c r="F333" s="218"/>
      <c r="G333" s="207" t="s">
        <v>698</v>
      </c>
      <c r="H333" s="219">
        <v>1</v>
      </c>
      <c r="I333" s="208" t="s">
        <v>10925</v>
      </c>
      <c r="J333" s="208" t="s">
        <v>10925</v>
      </c>
      <c r="K333" s="238">
        <v>358284.34</v>
      </c>
      <c r="L333" s="238">
        <v>295535.94</v>
      </c>
      <c r="M333" s="239"/>
      <c r="N333" s="240"/>
      <c r="O333" s="239"/>
      <c r="P333" s="239"/>
      <c r="Q333" s="245" t="s">
        <v>9844</v>
      </c>
    </row>
    <row r="334" s="194" customFormat="1" customHeight="1" spans="1:17">
      <c r="A334" s="207">
        <v>328</v>
      </c>
      <c r="B334" s="216"/>
      <c r="C334" s="208" t="s">
        <v>10928</v>
      </c>
      <c r="D334" s="217"/>
      <c r="E334" s="209"/>
      <c r="F334" s="218"/>
      <c r="G334" s="207" t="s">
        <v>698</v>
      </c>
      <c r="H334" s="219">
        <v>1</v>
      </c>
      <c r="I334" s="208" t="s">
        <v>10925</v>
      </c>
      <c r="J334" s="208" t="s">
        <v>10925</v>
      </c>
      <c r="K334" s="238">
        <v>1123654.96</v>
      </c>
      <c r="L334" s="238">
        <v>926862.52</v>
      </c>
      <c r="M334" s="239"/>
      <c r="N334" s="240"/>
      <c r="O334" s="239"/>
      <c r="P334" s="239"/>
      <c r="Q334" s="245" t="s">
        <v>10625</v>
      </c>
    </row>
    <row r="335" s="194" customFormat="1" customHeight="1" spans="1:17">
      <c r="A335" s="207">
        <v>329</v>
      </c>
      <c r="B335" s="216"/>
      <c r="C335" s="208" t="s">
        <v>10929</v>
      </c>
      <c r="D335" s="217"/>
      <c r="E335" s="209"/>
      <c r="F335" s="218"/>
      <c r="G335" s="207" t="s">
        <v>698</v>
      </c>
      <c r="H335" s="219">
        <v>1</v>
      </c>
      <c r="I335" s="208" t="s">
        <v>10930</v>
      </c>
      <c r="J335" s="208" t="s">
        <v>10930</v>
      </c>
      <c r="K335" s="238">
        <v>66371.68</v>
      </c>
      <c r="L335" s="238">
        <v>54747.6</v>
      </c>
      <c r="M335" s="239">
        <v>65440</v>
      </c>
      <c r="N335" s="240">
        <v>50</v>
      </c>
      <c r="O335" s="239">
        <f>ROUND(M335*N335/100,0)</f>
        <v>32720</v>
      </c>
      <c r="P335" s="239"/>
      <c r="Q335" s="245"/>
    </row>
    <row r="336" s="194" customFormat="1" customHeight="1" spans="1:17">
      <c r="A336" s="207">
        <v>330</v>
      </c>
      <c r="B336" s="216"/>
      <c r="C336" s="208" t="s">
        <v>10931</v>
      </c>
      <c r="D336" s="217"/>
      <c r="E336" s="209"/>
      <c r="F336" s="218"/>
      <c r="G336" s="207" t="s">
        <v>698</v>
      </c>
      <c r="H336" s="219">
        <v>1</v>
      </c>
      <c r="I336" s="208" t="s">
        <v>10932</v>
      </c>
      <c r="J336" s="208" t="s">
        <v>10932</v>
      </c>
      <c r="K336" s="238">
        <v>78217.82</v>
      </c>
      <c r="L336" s="238">
        <v>65045.82</v>
      </c>
      <c r="M336" s="239">
        <v>77120</v>
      </c>
      <c r="N336" s="240">
        <v>51</v>
      </c>
      <c r="O336" s="239">
        <f>ROUND(M336*N336/100,0)</f>
        <v>39331</v>
      </c>
      <c r="P336" s="239"/>
      <c r="Q336" s="245"/>
    </row>
    <row r="337" s="194" customFormat="1" customHeight="1" spans="1:17">
      <c r="A337" s="207">
        <v>331</v>
      </c>
      <c r="B337" s="216"/>
      <c r="C337" s="208" t="s">
        <v>10933</v>
      </c>
      <c r="D337" s="217"/>
      <c r="E337" s="209"/>
      <c r="F337" s="218"/>
      <c r="G337" s="207" t="s">
        <v>698</v>
      </c>
      <c r="H337" s="219">
        <v>1</v>
      </c>
      <c r="I337" s="208" t="s">
        <v>10934</v>
      </c>
      <c r="J337" s="208" t="s">
        <v>10934</v>
      </c>
      <c r="K337" s="238">
        <v>85242.72</v>
      </c>
      <c r="L337" s="238">
        <v>71462.16</v>
      </c>
      <c r="M337" s="239"/>
      <c r="N337" s="240"/>
      <c r="O337" s="239"/>
      <c r="P337" s="239"/>
      <c r="Q337" s="245" t="s">
        <v>10625</v>
      </c>
    </row>
    <row r="338" s="194" customFormat="1" customHeight="1" spans="1:17">
      <c r="A338" s="207">
        <v>332</v>
      </c>
      <c r="B338" s="216"/>
      <c r="C338" s="208" t="s">
        <v>10935</v>
      </c>
      <c r="D338" s="217"/>
      <c r="E338" s="209"/>
      <c r="F338" s="218"/>
      <c r="G338" s="207" t="s">
        <v>698</v>
      </c>
      <c r="H338" s="219">
        <v>1</v>
      </c>
      <c r="I338" s="208" t="s">
        <v>10934</v>
      </c>
      <c r="J338" s="208" t="s">
        <v>10934</v>
      </c>
      <c r="K338" s="238">
        <v>35398.23</v>
      </c>
      <c r="L338" s="238">
        <v>29675.67</v>
      </c>
      <c r="M338" s="239">
        <v>34900</v>
      </c>
      <c r="N338" s="240">
        <v>50</v>
      </c>
      <c r="O338" s="239">
        <f>ROUND(M338*N338/100,0)</f>
        <v>17450</v>
      </c>
      <c r="P338" s="239"/>
      <c r="Q338" s="245"/>
    </row>
    <row r="339" s="194" customFormat="1" customHeight="1" spans="1:17">
      <c r="A339" s="207">
        <v>333</v>
      </c>
      <c r="B339" s="216"/>
      <c r="C339" s="208" t="s">
        <v>10936</v>
      </c>
      <c r="D339" s="217"/>
      <c r="E339" s="209"/>
      <c r="F339" s="218"/>
      <c r="G339" s="207" t="s">
        <v>698</v>
      </c>
      <c r="H339" s="219">
        <v>1</v>
      </c>
      <c r="I339" s="208" t="s">
        <v>10934</v>
      </c>
      <c r="J339" s="208" t="s">
        <v>10934</v>
      </c>
      <c r="K339" s="238">
        <v>54343.69</v>
      </c>
      <c r="L339" s="238">
        <v>45558.25</v>
      </c>
      <c r="M339" s="239"/>
      <c r="N339" s="240"/>
      <c r="O339" s="239"/>
      <c r="P339" s="239"/>
      <c r="Q339" s="245" t="s">
        <v>10625</v>
      </c>
    </row>
    <row r="340" s="194" customFormat="1" customHeight="1" spans="1:17">
      <c r="A340" s="207">
        <v>334</v>
      </c>
      <c r="B340" s="216"/>
      <c r="C340" s="208" t="s">
        <v>10937</v>
      </c>
      <c r="D340" s="217"/>
      <c r="E340" s="209"/>
      <c r="F340" s="218"/>
      <c r="G340" s="207" t="s">
        <v>698</v>
      </c>
      <c r="H340" s="219">
        <v>1</v>
      </c>
      <c r="I340" s="208" t="s">
        <v>10934</v>
      </c>
      <c r="J340" s="208" t="s">
        <v>10934</v>
      </c>
      <c r="K340" s="238">
        <v>91255.24</v>
      </c>
      <c r="L340" s="238">
        <v>76502.44</v>
      </c>
      <c r="M340" s="239"/>
      <c r="N340" s="240"/>
      <c r="O340" s="239"/>
      <c r="P340" s="239"/>
      <c r="Q340" s="245" t="s">
        <v>10625</v>
      </c>
    </row>
    <row r="341" s="194" customFormat="1" customHeight="1" spans="1:17">
      <c r="A341" s="207">
        <v>335</v>
      </c>
      <c r="B341" s="216"/>
      <c r="C341" s="208" t="s">
        <v>10938</v>
      </c>
      <c r="D341" s="217"/>
      <c r="E341" s="209"/>
      <c r="F341" s="218"/>
      <c r="G341" s="207" t="s">
        <v>698</v>
      </c>
      <c r="H341" s="219">
        <v>1</v>
      </c>
      <c r="I341" s="208" t="s">
        <v>10934</v>
      </c>
      <c r="J341" s="208" t="s">
        <v>10934</v>
      </c>
      <c r="K341" s="238">
        <v>22831.86</v>
      </c>
      <c r="L341" s="238">
        <v>19140.66</v>
      </c>
      <c r="M341" s="239">
        <v>22510</v>
      </c>
      <c r="N341" s="240">
        <v>50</v>
      </c>
      <c r="O341" s="239">
        <f>ROUND(M341*N341/100,0)</f>
        <v>11255</v>
      </c>
      <c r="P341" s="239"/>
      <c r="Q341" s="245"/>
    </row>
    <row r="342" s="194" customFormat="1" customHeight="1" spans="1:17">
      <c r="A342" s="207">
        <v>336</v>
      </c>
      <c r="B342" s="216"/>
      <c r="C342" s="208" t="s">
        <v>10939</v>
      </c>
      <c r="D342" s="217"/>
      <c r="E342" s="209"/>
      <c r="F342" s="218"/>
      <c r="G342" s="207" t="s">
        <v>698</v>
      </c>
      <c r="H342" s="219">
        <v>1</v>
      </c>
      <c r="I342" s="208" t="s">
        <v>10940</v>
      </c>
      <c r="J342" s="208" t="s">
        <v>10940</v>
      </c>
      <c r="K342" s="238">
        <v>77326.73</v>
      </c>
      <c r="L342" s="238">
        <v>65867.59</v>
      </c>
      <c r="M342" s="239">
        <v>76240</v>
      </c>
      <c r="N342" s="240">
        <v>53</v>
      </c>
      <c r="O342" s="239">
        <f>ROUND(M342*N342/100,0)</f>
        <v>40407</v>
      </c>
      <c r="P342" s="239"/>
      <c r="Q342" s="279"/>
    </row>
    <row r="343" s="194" customFormat="1" customHeight="1" spans="1:17">
      <c r="A343" s="207">
        <v>337</v>
      </c>
      <c r="B343" s="216"/>
      <c r="C343" s="208" t="s">
        <v>10941</v>
      </c>
      <c r="D343" s="217"/>
      <c r="E343" s="209"/>
      <c r="F343" s="218"/>
      <c r="G343" s="207" t="s">
        <v>698</v>
      </c>
      <c r="H343" s="219">
        <v>1</v>
      </c>
      <c r="I343" s="208" t="s">
        <v>10942</v>
      </c>
      <c r="J343" s="208" t="s">
        <v>10942</v>
      </c>
      <c r="K343" s="238">
        <v>1368187.95</v>
      </c>
      <c r="L343" s="238">
        <v>1183865.75</v>
      </c>
      <c r="M343" s="239"/>
      <c r="N343" s="240"/>
      <c r="O343" s="239"/>
      <c r="P343" s="239"/>
      <c r="Q343" s="245" t="s">
        <v>10625</v>
      </c>
    </row>
    <row r="344" s="194" customFormat="1" customHeight="1" spans="1:17">
      <c r="A344" s="207">
        <v>338</v>
      </c>
      <c r="B344" s="216"/>
      <c r="C344" s="208" t="s">
        <v>10943</v>
      </c>
      <c r="D344" s="217"/>
      <c r="E344" s="209"/>
      <c r="F344" s="218"/>
      <c r="G344" s="207" t="s">
        <v>698</v>
      </c>
      <c r="H344" s="219">
        <v>1</v>
      </c>
      <c r="I344" s="208" t="s">
        <v>10942</v>
      </c>
      <c r="J344" s="208" t="s">
        <v>10942</v>
      </c>
      <c r="K344" s="238">
        <v>1782340.72</v>
      </c>
      <c r="L344" s="238">
        <v>1542223.72</v>
      </c>
      <c r="M344" s="239"/>
      <c r="N344" s="240"/>
      <c r="O344" s="239"/>
      <c r="P344" s="239"/>
      <c r="Q344" s="245" t="s">
        <v>10625</v>
      </c>
    </row>
    <row r="345" s="194" customFormat="1" customHeight="1" spans="1:17">
      <c r="A345" s="207">
        <v>339</v>
      </c>
      <c r="B345" s="216"/>
      <c r="C345" s="208" t="s">
        <v>10933</v>
      </c>
      <c r="D345" s="217"/>
      <c r="E345" s="209"/>
      <c r="F345" s="218"/>
      <c r="G345" s="207" t="s">
        <v>698</v>
      </c>
      <c r="H345" s="219">
        <v>1</v>
      </c>
      <c r="I345" s="208" t="s">
        <v>10944</v>
      </c>
      <c r="J345" s="208" t="s">
        <v>10944</v>
      </c>
      <c r="K345" s="238">
        <v>83922.33</v>
      </c>
      <c r="L345" s="238">
        <v>72616.33</v>
      </c>
      <c r="M345" s="239"/>
      <c r="N345" s="240"/>
      <c r="O345" s="239"/>
      <c r="P345" s="239"/>
      <c r="Q345" s="245" t="s">
        <v>10625</v>
      </c>
    </row>
    <row r="346" s="194" customFormat="1" customHeight="1" spans="1:17">
      <c r="A346" s="207">
        <v>340</v>
      </c>
      <c r="B346" s="216"/>
      <c r="C346" s="208" t="s">
        <v>10945</v>
      </c>
      <c r="D346" s="217"/>
      <c r="E346" s="209"/>
      <c r="F346" s="218"/>
      <c r="G346" s="207" t="s">
        <v>698</v>
      </c>
      <c r="H346" s="219">
        <v>1</v>
      </c>
      <c r="I346" s="208" t="s">
        <v>10946</v>
      </c>
      <c r="J346" s="208" t="s">
        <v>10946</v>
      </c>
      <c r="K346" s="238">
        <v>1250000</v>
      </c>
      <c r="L346" s="238">
        <v>1007510.88</v>
      </c>
      <c r="M346" s="239"/>
      <c r="N346" s="240"/>
      <c r="O346" s="239"/>
      <c r="P346" s="239"/>
      <c r="Q346" s="245" t="s">
        <v>10625</v>
      </c>
    </row>
    <row r="347" s="194" customFormat="1" customHeight="1" spans="1:17">
      <c r="A347" s="207">
        <v>341</v>
      </c>
      <c r="B347" s="216"/>
      <c r="C347" s="208" t="s">
        <v>10947</v>
      </c>
      <c r="D347" s="217"/>
      <c r="E347" s="209"/>
      <c r="F347" s="218"/>
      <c r="G347" s="207" t="s">
        <v>698</v>
      </c>
      <c r="H347" s="219">
        <v>1</v>
      </c>
      <c r="I347" s="208" t="s">
        <v>10948</v>
      </c>
      <c r="J347" s="208" t="s">
        <v>10948</v>
      </c>
      <c r="K347" s="238">
        <v>87000</v>
      </c>
      <c r="L347" s="238">
        <v>75865.43</v>
      </c>
      <c r="M347" s="239"/>
      <c r="N347" s="240"/>
      <c r="O347" s="239"/>
      <c r="P347" s="239"/>
      <c r="Q347" s="245" t="s">
        <v>10625</v>
      </c>
    </row>
    <row r="348" s="194" customFormat="1" customHeight="1" spans="1:17">
      <c r="A348" s="207">
        <v>342</v>
      </c>
      <c r="B348" s="216"/>
      <c r="C348" s="208" t="s">
        <v>10949</v>
      </c>
      <c r="D348" s="217"/>
      <c r="E348" s="209"/>
      <c r="F348" s="218"/>
      <c r="G348" s="207" t="s">
        <v>10857</v>
      </c>
      <c r="H348" s="219">
        <v>1</v>
      </c>
      <c r="I348" s="208" t="s">
        <v>10950</v>
      </c>
      <c r="J348" s="208" t="s">
        <v>10950</v>
      </c>
      <c r="K348" s="238">
        <v>128469.02</v>
      </c>
      <c r="L348" s="238">
        <v>112026.99</v>
      </c>
      <c r="M348" s="239"/>
      <c r="N348" s="240"/>
      <c r="O348" s="239"/>
      <c r="P348" s="239"/>
      <c r="Q348" s="245" t="s">
        <v>10625</v>
      </c>
    </row>
    <row r="349" s="194" customFormat="1" customHeight="1" spans="1:17">
      <c r="A349" s="207">
        <v>343</v>
      </c>
      <c r="B349" s="216"/>
      <c r="C349" s="208" t="s">
        <v>10951</v>
      </c>
      <c r="D349" s="217"/>
      <c r="E349" s="209"/>
      <c r="F349" s="218"/>
      <c r="G349" s="207" t="s">
        <v>679</v>
      </c>
      <c r="H349" s="219">
        <v>1</v>
      </c>
      <c r="I349" s="208" t="s">
        <v>10952</v>
      </c>
      <c r="J349" s="208" t="s">
        <v>10952</v>
      </c>
      <c r="K349" s="238">
        <v>333637.17</v>
      </c>
      <c r="L349" s="238">
        <v>311163.37</v>
      </c>
      <c r="M349" s="238">
        <v>3340</v>
      </c>
      <c r="N349" s="240">
        <v>62</v>
      </c>
      <c r="O349" s="239">
        <f>ROUND(M349*N349/100,0)</f>
        <v>2071</v>
      </c>
      <c r="P349" s="239"/>
      <c r="Q349" s="279"/>
    </row>
    <row r="350" s="194" customFormat="1" customHeight="1" spans="1:17">
      <c r="A350" s="207"/>
      <c r="B350" s="216"/>
      <c r="C350" s="249"/>
      <c r="D350" s="217"/>
      <c r="E350" s="209"/>
      <c r="F350" s="218"/>
      <c r="G350" s="207"/>
      <c r="H350" s="219"/>
      <c r="I350" s="268"/>
      <c r="J350" s="268"/>
      <c r="K350" s="238"/>
      <c r="L350" s="238"/>
      <c r="M350" s="238"/>
      <c r="N350" s="240"/>
      <c r="O350" s="239"/>
      <c r="P350" s="239"/>
      <c r="Q350" s="280"/>
    </row>
    <row r="351" s="191" customFormat="1" customHeight="1" spans="1:17">
      <c r="A351" s="207"/>
      <c r="B351" s="250"/>
      <c r="C351" s="207"/>
      <c r="D351" s="209"/>
      <c r="E351" s="209"/>
      <c r="F351" s="250"/>
      <c r="G351" s="207"/>
      <c r="H351" s="219"/>
      <c r="I351" s="268"/>
      <c r="J351" s="268"/>
      <c r="K351" s="239"/>
      <c r="L351" s="239"/>
      <c r="M351" s="238"/>
      <c r="N351" s="240"/>
      <c r="O351" s="239"/>
      <c r="P351" s="239"/>
      <c r="Q351" s="280"/>
    </row>
    <row r="352" s="191" customFormat="1" customHeight="1" spans="1:17">
      <c r="A352" s="207"/>
      <c r="B352" s="250"/>
      <c r="C352" s="251"/>
      <c r="D352" s="209"/>
      <c r="E352" s="209"/>
      <c r="F352" s="250"/>
      <c r="G352" s="207"/>
      <c r="H352" s="207"/>
      <c r="I352" s="269"/>
      <c r="J352" s="269"/>
      <c r="K352" s="239"/>
      <c r="L352" s="239"/>
      <c r="M352" s="239"/>
      <c r="N352" s="270"/>
      <c r="O352" s="239"/>
      <c r="P352" s="239"/>
      <c r="Q352" s="281"/>
    </row>
    <row r="353" s="191" customFormat="1" customHeight="1" spans="1:6048">
      <c r="A353" s="207" t="s">
        <v>10260</v>
      </c>
      <c r="B353" s="207"/>
      <c r="C353" s="207"/>
      <c r="D353" s="209"/>
      <c r="E353" s="252"/>
      <c r="F353" s="253"/>
      <c r="G353" s="253"/>
      <c r="H353" s="254"/>
      <c r="I353" s="239"/>
      <c r="J353" s="239"/>
      <c r="K353" s="239">
        <f>SUM(K7:K352)</f>
        <v>255744950.58</v>
      </c>
      <c r="L353" s="239">
        <f>SUM(L7:L352)</f>
        <v>114169046.01</v>
      </c>
      <c r="M353" s="271">
        <f>SUM(M7:M352)</f>
        <v>169188850</v>
      </c>
      <c r="N353" s="239"/>
      <c r="O353" s="239">
        <f>SUM(O7:O352)</f>
        <v>20402124</v>
      </c>
      <c r="P353" s="239">
        <f t="shared" ref="P353:P355" si="13">IF(L353=0,0,ROUND((O353-L353)/L353*100,2))</f>
        <v>-82.13</v>
      </c>
      <c r="Q353" s="281"/>
      <c r="HWU353"/>
      <c r="HWV353"/>
      <c r="HWW353"/>
      <c r="HWX353"/>
      <c r="HWY353"/>
      <c r="HWZ353"/>
      <c r="HXA353"/>
      <c r="HXB353"/>
      <c r="HXC353"/>
      <c r="HXD353"/>
      <c r="HXE353"/>
      <c r="HXF353"/>
      <c r="HXG353"/>
      <c r="HXH353"/>
      <c r="HXI353"/>
      <c r="HXJ353"/>
      <c r="HXK353"/>
      <c r="HXL353"/>
      <c r="HXM353"/>
      <c r="HXN353"/>
      <c r="HXO353"/>
      <c r="HXP353"/>
    </row>
    <row r="354" s="191" customFormat="1" customHeight="1" spans="1:6048">
      <c r="A354" s="255" t="s">
        <v>10261</v>
      </c>
      <c r="B354" s="255"/>
      <c r="C354" s="255"/>
      <c r="D354" s="256"/>
      <c r="E354" s="256"/>
      <c r="F354" s="239"/>
      <c r="G354" s="239"/>
      <c r="H354" s="239"/>
      <c r="I354" s="239"/>
      <c r="J354" s="239"/>
      <c r="K354" s="239"/>
      <c r="L354" s="257"/>
      <c r="M354" s="272"/>
      <c r="N354" s="257"/>
      <c r="O354" s="257"/>
      <c r="P354" s="239">
        <f t="shared" si="13"/>
        <v>0</v>
      </c>
      <c r="Q354" s="281"/>
      <c r="HWU354"/>
      <c r="HWV354"/>
      <c r="HWW354"/>
      <c r="HWX354"/>
      <c r="HWY354"/>
      <c r="HWZ354"/>
      <c r="HXA354"/>
      <c r="HXB354"/>
      <c r="HXC354"/>
      <c r="HXD354"/>
      <c r="HXE354"/>
      <c r="HXF354"/>
      <c r="HXG354"/>
      <c r="HXH354"/>
      <c r="HXI354"/>
      <c r="HXJ354"/>
      <c r="HXK354"/>
      <c r="HXL354"/>
      <c r="HXM354"/>
      <c r="HXN354"/>
      <c r="HXO354"/>
      <c r="HXP354"/>
    </row>
    <row r="355" s="191" customFormat="1" customHeight="1" spans="1:6048">
      <c r="A355" s="207" t="s">
        <v>10262</v>
      </c>
      <c r="B355" s="207"/>
      <c r="C355" s="207"/>
      <c r="D355" s="209"/>
      <c r="E355" s="252"/>
      <c r="F355" s="253"/>
      <c r="G355" s="253"/>
      <c r="H355" s="257"/>
      <c r="I355" s="239"/>
      <c r="J355" s="239"/>
      <c r="K355" s="239">
        <f>K353-K354</f>
        <v>255744950.58</v>
      </c>
      <c r="L355" s="239">
        <f>L353-L354</f>
        <v>114169046.01</v>
      </c>
      <c r="M355" s="271">
        <f>M353-M354</f>
        <v>169188850</v>
      </c>
      <c r="N355" s="239"/>
      <c r="O355" s="239">
        <f>O353-O354</f>
        <v>20402124</v>
      </c>
      <c r="P355" s="239">
        <f t="shared" si="13"/>
        <v>-82.13</v>
      </c>
      <c r="Q355" s="281"/>
      <c r="HWU355"/>
      <c r="HWV355"/>
      <c r="HWW355"/>
      <c r="HWX355"/>
      <c r="HWY355"/>
      <c r="HWZ355"/>
      <c r="HXA355"/>
      <c r="HXB355"/>
      <c r="HXC355"/>
      <c r="HXD355"/>
      <c r="HXE355"/>
      <c r="HXF355"/>
      <c r="HXG355"/>
      <c r="HXH355"/>
      <c r="HXI355"/>
      <c r="HXJ355"/>
      <c r="HXK355"/>
      <c r="HXL355"/>
      <c r="HXM355"/>
      <c r="HXN355"/>
      <c r="HXO355"/>
      <c r="HXP355"/>
    </row>
    <row r="356" s="191" customFormat="1" customHeight="1" spans="1:6048">
      <c r="A356" s="258" t="str">
        <f>申报表封面!C18</f>
        <v>被评估单位填表人：郭艳</v>
      </c>
      <c r="B356" s="259"/>
      <c r="C356" s="260"/>
      <c r="D356" s="261"/>
      <c r="E356" s="262"/>
      <c r="F356" s="263"/>
      <c r="G356" s="263"/>
      <c r="H356" s="264"/>
      <c r="I356" s="264"/>
      <c r="J356" s="264"/>
      <c r="K356" s="273" t="str">
        <f>CONCATENATE(索引!$D$6,"：",索引!$D51,"    ",索引!$E51)</f>
        <v>评估人员：    </v>
      </c>
      <c r="L356" s="274"/>
      <c r="M356" s="275"/>
      <c r="N356" s="276"/>
      <c r="O356" s="276"/>
      <c r="P356" s="276"/>
      <c r="Q356" s="282"/>
      <c r="HWU356"/>
      <c r="HWV356"/>
      <c r="HWW356"/>
      <c r="HWX356"/>
      <c r="HWY356"/>
      <c r="HWZ356"/>
      <c r="HXA356"/>
      <c r="HXB356"/>
      <c r="HXC356"/>
      <c r="HXD356"/>
      <c r="HXE356"/>
      <c r="HXF356"/>
      <c r="HXG356"/>
      <c r="HXH356"/>
      <c r="HXI356"/>
      <c r="HXJ356"/>
      <c r="HXK356"/>
      <c r="HXL356"/>
      <c r="HXM356"/>
      <c r="HXN356"/>
      <c r="HXO356"/>
      <c r="HXP356"/>
    </row>
    <row r="357" s="191" customFormat="1" customHeight="1" spans="1:6048">
      <c r="A357" s="264" t="str">
        <f>申报表封面!C20</f>
        <v>填表日期：2022年9月6日</v>
      </c>
      <c r="B357" s="263"/>
      <c r="C357" s="265"/>
      <c r="D357" s="262"/>
      <c r="E357" s="262"/>
      <c r="F357" s="263"/>
      <c r="G357" s="263"/>
      <c r="H357" s="264"/>
      <c r="I357" s="264"/>
      <c r="J357" s="264"/>
      <c r="K357" s="264"/>
      <c r="L357" s="277"/>
      <c r="M357" s="198"/>
      <c r="O357" s="278"/>
      <c r="Q357" s="283"/>
      <c r="HWU357"/>
      <c r="HWV357"/>
      <c r="HWW357"/>
      <c r="HWX357"/>
      <c r="HWY357"/>
      <c r="HWZ357"/>
      <c r="HXA357"/>
      <c r="HXB357"/>
      <c r="HXC357"/>
      <c r="HXD357"/>
      <c r="HXE357"/>
      <c r="HXF357"/>
      <c r="HXG357"/>
      <c r="HXH357"/>
      <c r="HXI357"/>
      <c r="HXJ357"/>
      <c r="HXK357"/>
      <c r="HXL357"/>
      <c r="HXM357"/>
      <c r="HXN357"/>
      <c r="HXO357"/>
      <c r="HXP357"/>
    </row>
    <row r="358" s="191" customFormat="1" customHeight="1" spans="1:6048">
      <c r="A358" s="266" t="s">
        <v>499</v>
      </c>
      <c r="B358" s="195"/>
      <c r="C358" s="196"/>
      <c r="D358" s="197"/>
      <c r="E358" s="197"/>
      <c r="F358" s="195"/>
      <c r="G358" s="195"/>
      <c r="H358" s="206"/>
      <c r="I358" s="206"/>
      <c r="J358" s="206"/>
      <c r="K358" s="206"/>
      <c r="M358" s="198"/>
      <c r="O358" s="278"/>
      <c r="Q358" s="283"/>
      <c r="HWU358"/>
      <c r="HWV358"/>
      <c r="HWW358"/>
      <c r="HWX358"/>
      <c r="HWY358"/>
      <c r="HWZ358"/>
      <c r="HXA358"/>
      <c r="HXB358"/>
      <c r="HXC358"/>
      <c r="HXD358"/>
      <c r="HXE358"/>
      <c r="HXF358"/>
      <c r="HXG358"/>
      <c r="HXH358"/>
      <c r="HXI358"/>
      <c r="HXJ358"/>
      <c r="HXK358"/>
      <c r="HXL358"/>
      <c r="HXM358"/>
      <c r="HXN358"/>
      <c r="HXO358"/>
      <c r="HXP358"/>
    </row>
    <row r="359" s="191" customFormat="1" customHeight="1" spans="1:6048">
      <c r="A359" s="206"/>
      <c r="B359" s="267" t="s">
        <v>10263</v>
      </c>
      <c r="C359" s="196"/>
      <c r="D359" s="197"/>
      <c r="E359" s="197"/>
      <c r="F359" s="195"/>
      <c r="G359" s="195"/>
      <c r="H359" s="206"/>
      <c r="I359" s="206"/>
      <c r="J359" s="206"/>
      <c r="K359" s="206"/>
      <c r="M359" s="198"/>
      <c r="O359" s="278"/>
      <c r="Q359" s="283"/>
      <c r="HWU359"/>
      <c r="HWV359"/>
      <c r="HWW359"/>
      <c r="HWX359"/>
      <c r="HWY359"/>
      <c r="HWZ359"/>
      <c r="HXA359"/>
      <c r="HXB359"/>
      <c r="HXC359"/>
      <c r="HXD359"/>
      <c r="HXE359"/>
      <c r="HXF359"/>
      <c r="HXG359"/>
      <c r="HXH359"/>
      <c r="HXI359"/>
      <c r="HXJ359"/>
      <c r="HXK359"/>
      <c r="HXL359"/>
      <c r="HXM359"/>
      <c r="HXN359"/>
      <c r="HXO359"/>
      <c r="HXP359"/>
    </row>
    <row r="360" s="191" customFormat="1" customHeight="1" spans="1:6048">
      <c r="A360" s="206"/>
      <c r="B360" s="267" t="s">
        <v>10264</v>
      </c>
      <c r="C360" s="196"/>
      <c r="D360" s="197"/>
      <c r="E360" s="197"/>
      <c r="F360" s="195"/>
      <c r="G360" s="195"/>
      <c r="H360" s="206"/>
      <c r="I360" s="206"/>
      <c r="J360" s="206"/>
      <c r="K360" s="206"/>
      <c r="M360" s="198"/>
      <c r="O360" s="278"/>
      <c r="Q360" s="283"/>
      <c r="HWU360"/>
      <c r="HWV360"/>
      <c r="HWW360"/>
      <c r="HWX360"/>
      <c r="HWY360"/>
      <c r="HWZ360"/>
      <c r="HXA360"/>
      <c r="HXB360"/>
      <c r="HXC360"/>
      <c r="HXD360"/>
      <c r="HXE360"/>
      <c r="HXF360"/>
      <c r="HXG360"/>
      <c r="HXH360"/>
      <c r="HXI360"/>
      <c r="HXJ360"/>
      <c r="HXK360"/>
      <c r="HXL360"/>
      <c r="HXM360"/>
      <c r="HXN360"/>
      <c r="HXO360"/>
      <c r="HXP360"/>
    </row>
    <row r="361" s="191" customFormat="1" customHeight="1" spans="1:6048">
      <c r="A361" s="206"/>
      <c r="B361" s="267" t="s">
        <v>10265</v>
      </c>
      <c r="C361" s="196"/>
      <c r="D361" s="197"/>
      <c r="E361" s="197"/>
      <c r="F361" s="195"/>
      <c r="G361" s="195"/>
      <c r="H361" s="206"/>
      <c r="I361" s="206"/>
      <c r="J361" s="206"/>
      <c r="K361" s="206"/>
      <c r="M361" s="198"/>
      <c r="O361" s="278"/>
      <c r="Q361" s="283"/>
      <c r="HWU361"/>
      <c r="HWV361"/>
      <c r="HWW361"/>
      <c r="HWX361"/>
      <c r="HWY361"/>
      <c r="HWZ361"/>
      <c r="HXA361"/>
      <c r="HXB361"/>
      <c r="HXC361"/>
      <c r="HXD361"/>
      <c r="HXE361"/>
      <c r="HXF361"/>
      <c r="HXG361"/>
      <c r="HXH361"/>
      <c r="HXI361"/>
      <c r="HXJ361"/>
      <c r="HXK361"/>
      <c r="HXL361"/>
      <c r="HXM361"/>
      <c r="HXN361"/>
      <c r="HXO361"/>
      <c r="HXP361"/>
    </row>
    <row r="362" s="191" customFormat="1" customHeight="1" spans="1:6048">
      <c r="A362" s="206"/>
      <c r="B362" s="267" t="s">
        <v>10266</v>
      </c>
      <c r="C362" s="196"/>
      <c r="D362" s="197"/>
      <c r="E362" s="197"/>
      <c r="F362" s="195"/>
      <c r="G362" s="195"/>
      <c r="H362" s="206"/>
      <c r="I362" s="206"/>
      <c r="J362" s="206"/>
      <c r="K362" s="206"/>
      <c r="M362" s="198"/>
      <c r="O362" s="278"/>
      <c r="Q362" s="283"/>
      <c r="HWU362"/>
      <c r="HWV362"/>
      <c r="HWW362"/>
      <c r="HWX362"/>
      <c r="HWY362"/>
      <c r="HWZ362"/>
      <c r="HXA362"/>
      <c r="HXB362"/>
      <c r="HXC362"/>
      <c r="HXD362"/>
      <c r="HXE362"/>
      <c r="HXF362"/>
      <c r="HXG362"/>
      <c r="HXH362"/>
      <c r="HXI362"/>
      <c r="HXJ362"/>
      <c r="HXK362"/>
      <c r="HXL362"/>
      <c r="HXM362"/>
      <c r="HXN362"/>
      <c r="HXO362"/>
      <c r="HXP362"/>
    </row>
    <row r="363" s="191" customFormat="1" customHeight="1" spans="1:6048">
      <c r="A363" s="206"/>
      <c r="B363" s="267" t="s">
        <v>10267</v>
      </c>
      <c r="C363" s="196"/>
      <c r="D363" s="197"/>
      <c r="E363" s="197"/>
      <c r="F363" s="195"/>
      <c r="G363" s="195"/>
      <c r="H363" s="206"/>
      <c r="I363" s="206"/>
      <c r="J363" s="206"/>
      <c r="K363" s="206"/>
      <c r="M363" s="198"/>
      <c r="Q363" s="283"/>
      <c r="HWU363"/>
      <c r="HWV363"/>
      <c r="HWW363"/>
      <c r="HWX363"/>
      <c r="HWY363"/>
      <c r="HWZ363"/>
      <c r="HXA363"/>
      <c r="HXB363"/>
      <c r="HXC363"/>
      <c r="HXD363"/>
      <c r="HXE363"/>
      <c r="HXF363"/>
      <c r="HXG363"/>
      <c r="HXH363"/>
      <c r="HXI363"/>
      <c r="HXJ363"/>
      <c r="HXK363"/>
      <c r="HXL363"/>
      <c r="HXM363"/>
      <c r="HXN363"/>
      <c r="HXO363"/>
      <c r="HXP363"/>
    </row>
    <row r="364" s="191" customFormat="1" customHeight="1" spans="1:6048">
      <c r="A364" s="206"/>
      <c r="B364" s="267" t="s">
        <v>10268</v>
      </c>
      <c r="C364" s="196"/>
      <c r="D364" s="197"/>
      <c r="E364" s="197"/>
      <c r="F364" s="195"/>
      <c r="G364" s="195"/>
      <c r="H364" s="206"/>
      <c r="I364" s="206"/>
      <c r="J364" s="206"/>
      <c r="K364" s="206"/>
      <c r="M364" s="198"/>
      <c r="O364" s="278"/>
      <c r="Q364" s="283"/>
      <c r="HWU364"/>
      <c r="HWV364"/>
      <c r="HWW364"/>
      <c r="HWX364"/>
      <c r="HWY364"/>
      <c r="HWZ364"/>
      <c r="HXA364"/>
      <c r="HXB364"/>
      <c r="HXC364"/>
      <c r="HXD364"/>
      <c r="HXE364"/>
      <c r="HXF364"/>
      <c r="HXG364"/>
      <c r="HXH364"/>
      <c r="HXI364"/>
      <c r="HXJ364"/>
      <c r="HXK364"/>
      <c r="HXL364"/>
      <c r="HXM364"/>
      <c r="HXN364"/>
      <c r="HXO364"/>
      <c r="HXP364"/>
    </row>
    <row r="365" s="191" customFormat="1" customHeight="1" spans="1:6048">
      <c r="A365" s="206"/>
      <c r="B365" s="267" t="s">
        <v>10269</v>
      </c>
      <c r="C365" s="196"/>
      <c r="D365" s="197"/>
      <c r="E365" s="197"/>
      <c r="F365" s="195"/>
      <c r="G365" s="195"/>
      <c r="H365" s="206"/>
      <c r="I365" s="206"/>
      <c r="J365" s="206"/>
      <c r="K365" s="206"/>
      <c r="M365" s="198"/>
      <c r="Q365" s="283"/>
      <c r="HWU365"/>
      <c r="HWV365"/>
      <c r="HWW365"/>
      <c r="HWX365"/>
      <c r="HWY365"/>
      <c r="HWZ365"/>
      <c r="HXA365"/>
      <c r="HXB365"/>
      <c r="HXC365"/>
      <c r="HXD365"/>
      <c r="HXE365"/>
      <c r="HXF365"/>
      <c r="HXG365"/>
      <c r="HXH365"/>
      <c r="HXI365"/>
      <c r="HXJ365"/>
      <c r="HXK365"/>
      <c r="HXL365"/>
      <c r="HXM365"/>
      <c r="HXN365"/>
      <c r="HXO365"/>
      <c r="HXP365"/>
    </row>
    <row r="366" s="191" customFormat="1" customHeight="1" spans="1:6048">
      <c r="A366" s="206"/>
      <c r="B366" s="195"/>
      <c r="C366" s="196"/>
      <c r="D366" s="197"/>
      <c r="E366" s="197"/>
      <c r="F366" s="195"/>
      <c r="G366" s="195"/>
      <c r="H366" s="206"/>
      <c r="I366" s="206"/>
      <c r="J366" s="206"/>
      <c r="K366" s="206"/>
      <c r="M366" s="198"/>
      <c r="Q366" s="283"/>
      <c r="HWU366"/>
      <c r="HWV366"/>
      <c r="HWW366"/>
      <c r="HWX366"/>
      <c r="HWY366"/>
      <c r="HWZ366"/>
      <c r="HXA366"/>
      <c r="HXB366"/>
      <c r="HXC366"/>
      <c r="HXD366"/>
      <c r="HXE366"/>
      <c r="HXF366"/>
      <c r="HXG366"/>
      <c r="HXH366"/>
      <c r="HXI366"/>
      <c r="HXJ366"/>
      <c r="HXK366"/>
      <c r="HXL366"/>
      <c r="HXM366"/>
      <c r="HXN366"/>
      <c r="HXO366"/>
      <c r="HXP366"/>
    </row>
    <row r="367" s="191" customFormat="1" customHeight="1" spans="1:6048">
      <c r="A367" s="206"/>
      <c r="B367" s="195"/>
      <c r="C367" s="196"/>
      <c r="D367" s="197"/>
      <c r="E367" s="197"/>
      <c r="F367" s="195"/>
      <c r="G367" s="195"/>
      <c r="H367" s="206"/>
      <c r="I367" s="206"/>
      <c r="J367" s="206"/>
      <c r="K367" s="206"/>
      <c r="M367" s="198"/>
      <c r="Q367" s="283"/>
      <c r="HWU367"/>
      <c r="HWV367"/>
      <c r="HWW367"/>
      <c r="HWX367"/>
      <c r="HWY367"/>
      <c r="HWZ367"/>
      <c r="HXA367"/>
      <c r="HXB367"/>
      <c r="HXC367"/>
      <c r="HXD367"/>
      <c r="HXE367"/>
      <c r="HXF367"/>
      <c r="HXG367"/>
      <c r="HXH367"/>
      <c r="HXI367"/>
      <c r="HXJ367"/>
      <c r="HXK367"/>
      <c r="HXL367"/>
      <c r="HXM367"/>
      <c r="HXN367"/>
      <c r="HXO367"/>
      <c r="HXP367"/>
    </row>
    <row r="368" s="191" customFormat="1" customHeight="1" spans="1:6048">
      <c r="A368" s="206"/>
      <c r="B368" s="195"/>
      <c r="C368" s="196"/>
      <c r="D368" s="197"/>
      <c r="E368" s="197"/>
      <c r="F368" s="195"/>
      <c r="G368" s="195"/>
      <c r="H368" s="206"/>
      <c r="I368" s="206"/>
      <c r="J368" s="206"/>
      <c r="K368" s="206"/>
      <c r="M368" s="198"/>
      <c r="Q368" s="283"/>
      <c r="HWU368"/>
      <c r="HWV368"/>
      <c r="HWW368"/>
      <c r="HWX368"/>
      <c r="HWY368"/>
      <c r="HWZ368"/>
      <c r="HXA368"/>
      <c r="HXB368"/>
      <c r="HXC368"/>
      <c r="HXD368"/>
      <c r="HXE368"/>
      <c r="HXF368"/>
      <c r="HXG368"/>
      <c r="HXH368"/>
      <c r="HXI368"/>
      <c r="HXJ368"/>
      <c r="HXK368"/>
      <c r="HXL368"/>
      <c r="HXM368"/>
      <c r="HXN368"/>
      <c r="HXO368"/>
      <c r="HXP368"/>
    </row>
    <row r="369" s="191" customFormat="1" customHeight="1" spans="1:6048">
      <c r="A369" s="206"/>
      <c r="B369" s="195"/>
      <c r="C369" s="196"/>
      <c r="D369" s="197"/>
      <c r="E369" s="197"/>
      <c r="F369" s="195"/>
      <c r="G369" s="195"/>
      <c r="H369" s="206"/>
      <c r="I369" s="206"/>
      <c r="J369" s="206"/>
      <c r="K369" s="206"/>
      <c r="M369" s="198"/>
      <c r="Q369" s="283"/>
      <c r="HWU369"/>
      <c r="HWV369"/>
      <c r="HWW369"/>
      <c r="HWX369"/>
      <c r="HWY369"/>
      <c r="HWZ369"/>
      <c r="HXA369"/>
      <c r="HXB369"/>
      <c r="HXC369"/>
      <c r="HXD369"/>
      <c r="HXE369"/>
      <c r="HXF369"/>
      <c r="HXG369"/>
      <c r="HXH369"/>
      <c r="HXI369"/>
      <c r="HXJ369"/>
      <c r="HXK369"/>
      <c r="HXL369"/>
      <c r="HXM369"/>
      <c r="HXN369"/>
      <c r="HXO369"/>
      <c r="HXP369"/>
    </row>
    <row r="370" s="191" customFormat="1" customHeight="1" spans="1:6048">
      <c r="A370" s="206"/>
      <c r="B370" s="195"/>
      <c r="C370" s="196"/>
      <c r="D370" s="197"/>
      <c r="E370" s="197"/>
      <c r="F370" s="195"/>
      <c r="G370" s="195"/>
      <c r="H370" s="206"/>
      <c r="I370" s="206"/>
      <c r="J370" s="206"/>
      <c r="K370" s="206"/>
      <c r="M370" s="198"/>
      <c r="Q370" s="283"/>
      <c r="HWU370"/>
      <c r="HWV370"/>
      <c r="HWW370"/>
      <c r="HWX370"/>
      <c r="HWY370"/>
      <c r="HWZ370"/>
      <c r="HXA370"/>
      <c r="HXB370"/>
      <c r="HXC370"/>
      <c r="HXD370"/>
      <c r="HXE370"/>
      <c r="HXF370"/>
      <c r="HXG370"/>
      <c r="HXH370"/>
      <c r="HXI370"/>
      <c r="HXJ370"/>
      <c r="HXK370"/>
      <c r="HXL370"/>
      <c r="HXM370"/>
      <c r="HXN370"/>
      <c r="HXO370"/>
      <c r="HXP370"/>
    </row>
    <row r="371" s="191" customFormat="1" customHeight="1" spans="1:6048">
      <c r="A371" s="206"/>
      <c r="B371" s="195"/>
      <c r="C371" s="196"/>
      <c r="D371" s="197"/>
      <c r="E371" s="197"/>
      <c r="F371" s="195"/>
      <c r="G371" s="195"/>
      <c r="H371" s="206"/>
      <c r="I371" s="206"/>
      <c r="J371" s="206"/>
      <c r="K371" s="206"/>
      <c r="M371" s="198"/>
      <c r="Q371" s="283"/>
      <c r="HWU371"/>
      <c r="HWV371"/>
      <c r="HWW371"/>
      <c r="HWX371"/>
      <c r="HWY371"/>
      <c r="HWZ371"/>
      <c r="HXA371"/>
      <c r="HXB371"/>
      <c r="HXC371"/>
      <c r="HXD371"/>
      <c r="HXE371"/>
      <c r="HXF371"/>
      <c r="HXG371"/>
      <c r="HXH371"/>
      <c r="HXI371"/>
      <c r="HXJ371"/>
      <c r="HXK371"/>
      <c r="HXL371"/>
      <c r="HXM371"/>
      <c r="HXN371"/>
      <c r="HXO371"/>
      <c r="HXP371"/>
    </row>
    <row r="372" s="191" customFormat="1" customHeight="1" spans="1:6048">
      <c r="A372" s="206"/>
      <c r="B372" s="195"/>
      <c r="C372" s="196"/>
      <c r="D372" s="197"/>
      <c r="E372" s="197"/>
      <c r="F372" s="195"/>
      <c r="G372" s="195"/>
      <c r="H372" s="206"/>
      <c r="I372" s="206"/>
      <c r="J372" s="206"/>
      <c r="K372" s="206"/>
      <c r="M372" s="198"/>
      <c r="Q372" s="199"/>
      <c r="HWU372"/>
      <c r="HWV372"/>
      <c r="HWW372"/>
      <c r="HWX372"/>
      <c r="HWY372"/>
      <c r="HWZ372"/>
      <c r="HXA372"/>
      <c r="HXB372"/>
      <c r="HXC372"/>
      <c r="HXD372"/>
      <c r="HXE372"/>
      <c r="HXF372"/>
      <c r="HXG372"/>
      <c r="HXH372"/>
      <c r="HXI372"/>
      <c r="HXJ372"/>
      <c r="HXK372"/>
      <c r="HXL372"/>
      <c r="HXM372"/>
      <c r="HXN372"/>
      <c r="HXO372"/>
      <c r="HXP372"/>
    </row>
    <row r="373" s="191" customFormat="1" customHeight="1" spans="1:6048">
      <c r="A373" s="206"/>
      <c r="B373" s="195"/>
      <c r="C373" s="196"/>
      <c r="D373" s="197"/>
      <c r="E373" s="197"/>
      <c r="F373" s="195"/>
      <c r="G373" s="195"/>
      <c r="H373" s="206"/>
      <c r="I373" s="206"/>
      <c r="J373" s="206"/>
      <c r="K373" s="206"/>
      <c r="M373" s="198"/>
      <c r="Q373" s="199"/>
      <c r="HWU373"/>
      <c r="HWV373"/>
      <c r="HWW373"/>
      <c r="HWX373"/>
      <c r="HWY373"/>
      <c r="HWZ373"/>
      <c r="HXA373"/>
      <c r="HXB373"/>
      <c r="HXC373"/>
      <c r="HXD373"/>
      <c r="HXE373"/>
      <c r="HXF373"/>
      <c r="HXG373"/>
      <c r="HXH373"/>
      <c r="HXI373"/>
      <c r="HXJ373"/>
      <c r="HXK373"/>
      <c r="HXL373"/>
      <c r="HXM373"/>
      <c r="HXN373"/>
      <c r="HXO373"/>
      <c r="HXP373"/>
    </row>
    <row r="374" s="191" customFormat="1" customHeight="1" spans="1:6048">
      <c r="A374" s="206"/>
      <c r="B374" s="195"/>
      <c r="C374" s="196"/>
      <c r="D374" s="197"/>
      <c r="E374" s="197"/>
      <c r="F374" s="195"/>
      <c r="G374" s="195"/>
      <c r="H374" s="206"/>
      <c r="I374" s="206"/>
      <c r="J374" s="206"/>
      <c r="K374" s="206"/>
      <c r="M374" s="198"/>
      <c r="Q374" s="199"/>
      <c r="HWU374"/>
      <c r="HWV374"/>
      <c r="HWW374"/>
      <c r="HWX374"/>
      <c r="HWY374"/>
      <c r="HWZ374"/>
      <c r="HXA374"/>
      <c r="HXB374"/>
      <c r="HXC374"/>
      <c r="HXD374"/>
      <c r="HXE374"/>
      <c r="HXF374"/>
      <c r="HXG374"/>
      <c r="HXH374"/>
      <c r="HXI374"/>
      <c r="HXJ374"/>
      <c r="HXK374"/>
      <c r="HXL374"/>
      <c r="HXM374"/>
      <c r="HXN374"/>
      <c r="HXO374"/>
      <c r="HXP374"/>
    </row>
    <row r="375" s="191" customFormat="1" customHeight="1" spans="1:6048">
      <c r="A375" s="206"/>
      <c r="B375" s="195"/>
      <c r="C375" s="196"/>
      <c r="D375" s="197"/>
      <c r="E375" s="197"/>
      <c r="F375" s="195"/>
      <c r="G375" s="195"/>
      <c r="H375" s="206"/>
      <c r="I375" s="206"/>
      <c r="J375" s="206"/>
      <c r="K375" s="206"/>
      <c r="M375" s="198"/>
      <c r="Q375" s="199"/>
      <c r="HWU375"/>
      <c r="HWV375"/>
      <c r="HWW375"/>
      <c r="HWX375"/>
      <c r="HWY375"/>
      <c r="HWZ375"/>
      <c r="HXA375"/>
      <c r="HXB375"/>
      <c r="HXC375"/>
      <c r="HXD375"/>
      <c r="HXE375"/>
      <c r="HXF375"/>
      <c r="HXG375"/>
      <c r="HXH375"/>
      <c r="HXI375"/>
      <c r="HXJ375"/>
      <c r="HXK375"/>
      <c r="HXL375"/>
      <c r="HXM375"/>
      <c r="HXN375"/>
      <c r="HXO375"/>
      <c r="HXP375"/>
    </row>
    <row r="376" s="191" customFormat="1" customHeight="1" spans="1:6048">
      <c r="A376" s="206"/>
      <c r="B376" s="195"/>
      <c r="C376" s="196"/>
      <c r="D376" s="197"/>
      <c r="E376" s="197"/>
      <c r="F376" s="195"/>
      <c r="G376" s="195"/>
      <c r="H376" s="206"/>
      <c r="I376" s="206"/>
      <c r="J376" s="206"/>
      <c r="K376" s="206"/>
      <c r="M376" s="198"/>
      <c r="Q376" s="199"/>
      <c r="HWU376"/>
      <c r="HWV376"/>
      <c r="HWW376"/>
      <c r="HWX376"/>
      <c r="HWY376"/>
      <c r="HWZ376"/>
      <c r="HXA376"/>
      <c r="HXB376"/>
      <c r="HXC376"/>
      <c r="HXD376"/>
      <c r="HXE376"/>
      <c r="HXF376"/>
      <c r="HXG376"/>
      <c r="HXH376"/>
      <c r="HXI376"/>
      <c r="HXJ376"/>
      <c r="HXK376"/>
      <c r="HXL376"/>
      <c r="HXM376"/>
      <c r="HXN376"/>
      <c r="HXO376"/>
      <c r="HXP376"/>
    </row>
    <row r="377" s="191" customFormat="1" customHeight="1" spans="1:6048">
      <c r="A377" s="206"/>
      <c r="B377" s="195"/>
      <c r="C377" s="196"/>
      <c r="D377" s="197"/>
      <c r="E377" s="197"/>
      <c r="F377" s="195"/>
      <c r="G377" s="195"/>
      <c r="H377" s="206"/>
      <c r="I377" s="206"/>
      <c r="J377" s="206"/>
      <c r="K377" s="206"/>
      <c r="M377" s="198"/>
      <c r="Q377" s="199"/>
      <c r="HWU377"/>
      <c r="HWV377"/>
      <c r="HWW377"/>
      <c r="HWX377"/>
      <c r="HWY377"/>
      <c r="HWZ377"/>
      <c r="HXA377"/>
      <c r="HXB377"/>
      <c r="HXC377"/>
      <c r="HXD377"/>
      <c r="HXE377"/>
      <c r="HXF377"/>
      <c r="HXG377"/>
      <c r="HXH377"/>
      <c r="HXI377"/>
      <c r="HXJ377"/>
      <c r="HXK377"/>
      <c r="HXL377"/>
      <c r="HXM377"/>
      <c r="HXN377"/>
      <c r="HXO377"/>
      <c r="HXP377"/>
    </row>
    <row r="378" s="191" customFormat="1" customHeight="1" spans="1:6048">
      <c r="A378" s="206"/>
      <c r="B378" s="195"/>
      <c r="C378" s="196"/>
      <c r="D378" s="197"/>
      <c r="E378" s="197"/>
      <c r="F378" s="195"/>
      <c r="G378" s="195"/>
      <c r="H378" s="206"/>
      <c r="I378" s="206"/>
      <c r="J378" s="206"/>
      <c r="K378" s="206"/>
      <c r="M378" s="198"/>
      <c r="Q378" s="199"/>
      <c r="HWU378"/>
      <c r="HWV378"/>
      <c r="HWW378"/>
      <c r="HWX378"/>
      <c r="HWY378"/>
      <c r="HWZ378"/>
      <c r="HXA378"/>
      <c r="HXB378"/>
      <c r="HXC378"/>
      <c r="HXD378"/>
      <c r="HXE378"/>
      <c r="HXF378"/>
      <c r="HXG378"/>
      <c r="HXH378"/>
      <c r="HXI378"/>
      <c r="HXJ378"/>
      <c r="HXK378"/>
      <c r="HXL378"/>
      <c r="HXM378"/>
      <c r="HXN378"/>
      <c r="HXO378"/>
      <c r="HXP378"/>
    </row>
    <row r="379" s="191" customFormat="1" customHeight="1" spans="1:6048">
      <c r="A379" s="206"/>
      <c r="B379" s="195"/>
      <c r="C379" s="196"/>
      <c r="D379" s="197"/>
      <c r="E379" s="197"/>
      <c r="F379" s="195"/>
      <c r="G379" s="195"/>
      <c r="H379" s="206"/>
      <c r="I379" s="206"/>
      <c r="J379" s="206"/>
      <c r="K379" s="206"/>
      <c r="M379" s="198"/>
      <c r="Q379" s="199"/>
      <c r="HWU379"/>
      <c r="HWV379"/>
      <c r="HWW379"/>
      <c r="HWX379"/>
      <c r="HWY379"/>
      <c r="HWZ379"/>
      <c r="HXA379"/>
      <c r="HXB379"/>
      <c r="HXC379"/>
      <c r="HXD379"/>
      <c r="HXE379"/>
      <c r="HXF379"/>
      <c r="HXG379"/>
      <c r="HXH379"/>
      <c r="HXI379"/>
      <c r="HXJ379"/>
      <c r="HXK379"/>
      <c r="HXL379"/>
      <c r="HXM379"/>
      <c r="HXN379"/>
      <c r="HXO379"/>
      <c r="HXP379"/>
    </row>
    <row r="380" s="191" customFormat="1" customHeight="1" spans="1:6048">
      <c r="A380" s="206"/>
      <c r="B380" s="195"/>
      <c r="C380" s="196"/>
      <c r="D380" s="197"/>
      <c r="E380" s="197"/>
      <c r="F380" s="195"/>
      <c r="G380" s="195"/>
      <c r="H380" s="206"/>
      <c r="I380" s="206"/>
      <c r="J380" s="206"/>
      <c r="K380" s="206"/>
      <c r="M380" s="198"/>
      <c r="Q380" s="199"/>
      <c r="HWU380"/>
      <c r="HWV380"/>
      <c r="HWW380"/>
      <c r="HWX380"/>
      <c r="HWY380"/>
      <c r="HWZ380"/>
      <c r="HXA380"/>
      <c r="HXB380"/>
      <c r="HXC380"/>
      <c r="HXD380"/>
      <c r="HXE380"/>
      <c r="HXF380"/>
      <c r="HXG380"/>
      <c r="HXH380"/>
      <c r="HXI380"/>
      <c r="HXJ380"/>
      <c r="HXK380"/>
      <c r="HXL380"/>
      <c r="HXM380"/>
      <c r="HXN380"/>
      <c r="HXO380"/>
      <c r="HXP380"/>
    </row>
    <row r="381" s="191" customFormat="1" customHeight="1" spans="1:6048">
      <c r="A381" s="206"/>
      <c r="B381" s="195"/>
      <c r="C381" s="196"/>
      <c r="D381" s="197"/>
      <c r="E381" s="197"/>
      <c r="F381" s="195"/>
      <c r="G381" s="195"/>
      <c r="H381" s="206"/>
      <c r="I381" s="206"/>
      <c r="J381" s="206"/>
      <c r="K381" s="206"/>
      <c r="M381" s="198"/>
      <c r="Q381" s="199"/>
      <c r="HWU381"/>
      <c r="HWV381"/>
      <c r="HWW381"/>
      <c r="HWX381"/>
      <c r="HWY381"/>
      <c r="HWZ381"/>
      <c r="HXA381"/>
      <c r="HXB381"/>
      <c r="HXC381"/>
      <c r="HXD381"/>
      <c r="HXE381"/>
      <c r="HXF381"/>
      <c r="HXG381"/>
      <c r="HXH381"/>
      <c r="HXI381"/>
      <c r="HXJ381"/>
      <c r="HXK381"/>
      <c r="HXL381"/>
      <c r="HXM381"/>
      <c r="HXN381"/>
      <c r="HXO381"/>
      <c r="HXP381"/>
    </row>
    <row r="382" s="191" customFormat="1" customHeight="1" spans="1:6048">
      <c r="A382" s="206"/>
      <c r="B382" s="195"/>
      <c r="C382" s="196"/>
      <c r="D382" s="197"/>
      <c r="E382" s="197"/>
      <c r="F382" s="195"/>
      <c r="G382" s="195"/>
      <c r="H382" s="206"/>
      <c r="I382" s="206"/>
      <c r="J382" s="206"/>
      <c r="K382" s="206"/>
      <c r="M382" s="198"/>
      <c r="Q382" s="199"/>
      <c r="HWU382"/>
      <c r="HWV382"/>
      <c r="HWW382"/>
      <c r="HWX382"/>
      <c r="HWY382"/>
      <c r="HWZ382"/>
      <c r="HXA382"/>
      <c r="HXB382"/>
      <c r="HXC382"/>
      <c r="HXD382"/>
      <c r="HXE382"/>
      <c r="HXF382"/>
      <c r="HXG382"/>
      <c r="HXH382"/>
      <c r="HXI382"/>
      <c r="HXJ382"/>
      <c r="HXK382"/>
      <c r="HXL382"/>
      <c r="HXM382"/>
      <c r="HXN382"/>
      <c r="HXO382"/>
      <c r="HXP382"/>
    </row>
    <row r="383" s="191" customFormat="1" customHeight="1" spans="1:6048">
      <c r="A383" s="206"/>
      <c r="B383" s="195"/>
      <c r="C383" s="196"/>
      <c r="D383" s="197"/>
      <c r="E383" s="197"/>
      <c r="F383" s="195"/>
      <c r="G383" s="195"/>
      <c r="H383" s="206"/>
      <c r="I383" s="206"/>
      <c r="J383" s="206"/>
      <c r="K383" s="206"/>
      <c r="M383" s="198"/>
      <c r="Q383" s="199"/>
      <c r="HWU383"/>
      <c r="HWV383"/>
      <c r="HWW383"/>
      <c r="HWX383"/>
      <c r="HWY383"/>
      <c r="HWZ383"/>
      <c r="HXA383"/>
      <c r="HXB383"/>
      <c r="HXC383"/>
      <c r="HXD383"/>
      <c r="HXE383"/>
      <c r="HXF383"/>
      <c r="HXG383"/>
      <c r="HXH383"/>
      <c r="HXI383"/>
      <c r="HXJ383"/>
      <c r="HXK383"/>
      <c r="HXL383"/>
      <c r="HXM383"/>
      <c r="HXN383"/>
      <c r="HXO383"/>
      <c r="HXP383"/>
    </row>
    <row r="384" s="191" customFormat="1" customHeight="1" spans="1:6048">
      <c r="A384" s="206"/>
      <c r="B384" s="195"/>
      <c r="C384" s="196"/>
      <c r="D384" s="197"/>
      <c r="E384" s="197"/>
      <c r="F384" s="195"/>
      <c r="G384" s="195"/>
      <c r="H384" s="206"/>
      <c r="I384" s="206"/>
      <c r="J384" s="206"/>
      <c r="K384" s="206"/>
      <c r="M384" s="198"/>
      <c r="Q384" s="199"/>
      <c r="HWU384"/>
      <c r="HWV384"/>
      <c r="HWW384"/>
      <c r="HWX384"/>
      <c r="HWY384"/>
      <c r="HWZ384"/>
      <c r="HXA384"/>
      <c r="HXB384"/>
      <c r="HXC384"/>
      <c r="HXD384"/>
      <c r="HXE384"/>
      <c r="HXF384"/>
      <c r="HXG384"/>
      <c r="HXH384"/>
      <c r="HXI384"/>
      <c r="HXJ384"/>
      <c r="HXK384"/>
      <c r="HXL384"/>
      <c r="HXM384"/>
      <c r="HXN384"/>
      <c r="HXO384"/>
      <c r="HXP384"/>
    </row>
    <row r="385" s="191" customFormat="1" customHeight="1" spans="1:6048">
      <c r="A385" s="206"/>
      <c r="B385" s="195"/>
      <c r="C385" s="196"/>
      <c r="D385" s="197"/>
      <c r="E385" s="197"/>
      <c r="F385" s="195"/>
      <c r="G385" s="195"/>
      <c r="H385" s="206"/>
      <c r="I385" s="206"/>
      <c r="J385" s="206"/>
      <c r="K385" s="206"/>
      <c r="M385" s="198"/>
      <c r="Q385" s="199"/>
      <c r="HWU385"/>
      <c r="HWV385"/>
      <c r="HWW385"/>
      <c r="HWX385"/>
      <c r="HWY385"/>
      <c r="HWZ385"/>
      <c r="HXA385"/>
      <c r="HXB385"/>
      <c r="HXC385"/>
      <c r="HXD385"/>
      <c r="HXE385"/>
      <c r="HXF385"/>
      <c r="HXG385"/>
      <c r="HXH385"/>
      <c r="HXI385"/>
      <c r="HXJ385"/>
      <c r="HXK385"/>
      <c r="HXL385"/>
      <c r="HXM385"/>
      <c r="HXN385"/>
      <c r="HXO385"/>
      <c r="HXP385"/>
    </row>
  </sheetData>
  <mergeCells count="20">
    <mergeCell ref="A1:Q1"/>
    <mergeCell ref="O2:Q2"/>
    <mergeCell ref="A3:Q3"/>
    <mergeCell ref="K5:L5"/>
    <mergeCell ref="M5:O5"/>
    <mergeCell ref="A353:C353"/>
    <mergeCell ref="A354:C354"/>
    <mergeCell ref="A355:C355"/>
    <mergeCell ref="A5:A6"/>
    <mergeCell ref="B5:B6"/>
    <mergeCell ref="C5:C6"/>
    <mergeCell ref="D5:D6"/>
    <mergeCell ref="E5:E6"/>
    <mergeCell ref="F5:F6"/>
    <mergeCell ref="G5:G6"/>
    <mergeCell ref="H5:H6"/>
    <mergeCell ref="I5:I6"/>
    <mergeCell ref="J5:J6"/>
    <mergeCell ref="P5:P6"/>
    <mergeCell ref="Q5:Q6"/>
  </mergeCells>
  <pageMargins left="0.751388888888889" right="0.751388888888889" top="1" bottom="1" header="0.5" footer="0.5"/>
  <pageSetup paperSize="9" scale="60" fitToHeight="0" orientation="landscape" horizontalDpi="600"/>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7"/>
  </sheetPr>
  <dimension ref="A1:Y60"/>
  <sheetViews>
    <sheetView workbookViewId="0">
      <selection activeCell="J12" sqref="J12"/>
    </sheetView>
  </sheetViews>
  <sheetFormatPr defaultColWidth="9" defaultRowHeight="15.75" customHeight="1"/>
  <cols>
    <col min="1" max="1" width="3.875" style="13" customWidth="1"/>
    <col min="2" max="2" width="6.875" style="13" customWidth="1"/>
    <col min="3" max="3" width="9" style="13"/>
    <col min="4" max="4" width="10.5" style="13" customWidth="1"/>
    <col min="5" max="6" width="10.5" style="13" customWidth="1" outlineLevel="1"/>
    <col min="7" max="7" width="7.375" style="13" customWidth="1"/>
    <col min="8" max="9" width="5.375" style="13" customWidth="1"/>
    <col min="10" max="10" width="5.875" style="13" customWidth="1"/>
    <col min="11" max="11" width="5.875" style="13" customWidth="1" outlineLevel="1"/>
    <col min="12" max="16" width="5.125" style="13" customWidth="1" outlineLevel="1"/>
    <col min="17" max="17" width="8" style="13" customWidth="1"/>
    <col min="18" max="20" width="10.625" style="13" customWidth="1"/>
    <col min="21" max="21" width="8.625" style="13" customWidth="1"/>
    <col min="22" max="22" width="8.125" style="13" customWidth="1"/>
    <col min="23" max="23" width="8.625" style="13" customWidth="1"/>
    <col min="24" max="25" width="11.125" style="13" customWidth="1"/>
    <col min="26" max="16384" width="9" style="13"/>
  </cols>
  <sheetData>
    <row r="1" s="11" customFormat="1" ht="25.5" customHeight="1" spans="1:23">
      <c r="A1" s="14" t="s">
        <v>10953</v>
      </c>
      <c r="B1" s="15"/>
      <c r="C1" s="15"/>
      <c r="D1" s="15"/>
      <c r="E1" s="15"/>
      <c r="F1" s="15"/>
      <c r="G1" s="15"/>
      <c r="H1" s="15"/>
      <c r="I1" s="15"/>
      <c r="J1" s="15"/>
      <c r="K1" s="15"/>
      <c r="L1" s="15"/>
      <c r="M1" s="15"/>
      <c r="N1" s="15"/>
      <c r="O1" s="15"/>
      <c r="P1" s="15"/>
      <c r="Q1" s="15"/>
      <c r="R1" s="15"/>
      <c r="S1" s="15"/>
      <c r="T1" s="15"/>
      <c r="U1" s="15"/>
      <c r="V1" s="15"/>
      <c r="W1" s="15"/>
    </row>
    <row r="2" customHeight="1" spans="1:23">
      <c r="A2" s="16"/>
      <c r="B2" s="16"/>
      <c r="C2" s="16"/>
      <c r="D2" s="16"/>
      <c r="E2" s="16"/>
      <c r="F2" s="16"/>
      <c r="G2" s="16"/>
      <c r="H2" s="16"/>
      <c r="I2" s="16"/>
      <c r="J2" s="16"/>
      <c r="K2" s="133"/>
      <c r="L2" s="133"/>
      <c r="M2" s="133"/>
      <c r="N2" s="133"/>
      <c r="O2" s="133"/>
      <c r="P2" s="133"/>
      <c r="Q2" s="125"/>
      <c r="R2" s="125"/>
      <c r="S2" s="125"/>
      <c r="T2" s="125"/>
      <c r="U2" s="125"/>
      <c r="V2" s="70" t="s">
        <v>10954</v>
      </c>
      <c r="W2" s="95"/>
    </row>
    <row r="3" customHeight="1" spans="1:23">
      <c r="A3" s="19" t="str">
        <f>申报表封面!A8</f>
        <v>评估基准日：2022年8月31日</v>
      </c>
      <c r="B3" s="19"/>
      <c r="C3" s="19"/>
      <c r="D3" s="19"/>
      <c r="E3" s="19"/>
      <c r="F3" s="19"/>
      <c r="G3" s="19"/>
      <c r="H3" s="19"/>
      <c r="I3" s="19"/>
      <c r="J3" s="19"/>
      <c r="K3" s="134"/>
      <c r="L3" s="134"/>
      <c r="M3" s="134"/>
      <c r="N3" s="134"/>
      <c r="O3" s="134"/>
      <c r="P3" s="134"/>
      <c r="Q3" s="71"/>
      <c r="R3" s="71"/>
      <c r="S3" s="71"/>
      <c r="T3" s="71"/>
      <c r="U3" s="71"/>
      <c r="V3" s="71"/>
      <c r="W3" s="71"/>
    </row>
    <row r="4" customHeight="1" spans="1:23">
      <c r="A4" s="21" t="str">
        <f>申报表封面!C14</f>
        <v>被评估单位：湖南森华木业有限公司</v>
      </c>
      <c r="B4" s="21"/>
      <c r="C4" s="21"/>
      <c r="D4" s="21"/>
      <c r="E4" s="61"/>
      <c r="F4" s="61"/>
      <c r="G4" s="22"/>
      <c r="H4" s="22"/>
      <c r="I4" s="22"/>
      <c r="J4" s="22"/>
      <c r="K4" s="79"/>
      <c r="L4" s="79"/>
      <c r="M4" s="79"/>
      <c r="N4" s="79"/>
      <c r="O4" s="79"/>
      <c r="P4" s="79"/>
      <c r="Q4" s="79"/>
      <c r="R4" s="79"/>
      <c r="S4" s="79"/>
      <c r="T4" s="79"/>
      <c r="U4" s="79"/>
      <c r="V4" s="79"/>
      <c r="W4" s="72" t="s">
        <v>373</v>
      </c>
    </row>
    <row r="5" s="98" customFormat="1" customHeight="1" spans="1:23">
      <c r="A5" s="130" t="s">
        <v>413</v>
      </c>
      <c r="B5" s="130" t="s">
        <v>10156</v>
      </c>
      <c r="C5" s="130" t="s">
        <v>10157</v>
      </c>
      <c r="D5" s="130" t="s">
        <v>10158</v>
      </c>
      <c r="E5" s="130" t="s">
        <v>10955</v>
      </c>
      <c r="F5" s="130" t="s">
        <v>10201</v>
      </c>
      <c r="G5" s="130" t="s">
        <v>10202</v>
      </c>
      <c r="H5" s="130" t="s">
        <v>10161</v>
      </c>
      <c r="I5" s="130" t="s">
        <v>10159</v>
      </c>
      <c r="J5" s="130" t="s">
        <v>10956</v>
      </c>
      <c r="K5" s="135" t="s">
        <v>10957</v>
      </c>
      <c r="L5" s="135" t="s">
        <v>10958</v>
      </c>
      <c r="M5" s="136" t="s">
        <v>10959</v>
      </c>
      <c r="N5" s="137"/>
      <c r="O5" s="137"/>
      <c r="P5" s="126"/>
      <c r="Q5" s="135" t="s">
        <v>10164</v>
      </c>
      <c r="R5" s="135" t="s">
        <v>10165</v>
      </c>
      <c r="S5" s="135" t="s">
        <v>574</v>
      </c>
      <c r="T5" s="143" t="s">
        <v>575</v>
      </c>
      <c r="U5" s="135" t="s">
        <v>576</v>
      </c>
      <c r="V5" s="135" t="s">
        <v>530</v>
      </c>
      <c r="W5" s="135" t="s">
        <v>506</v>
      </c>
    </row>
    <row r="6" s="98" customFormat="1" customHeight="1" spans="1:25">
      <c r="A6" s="131"/>
      <c r="B6" s="131"/>
      <c r="C6" s="131"/>
      <c r="D6" s="131"/>
      <c r="E6" s="131"/>
      <c r="F6" s="131"/>
      <c r="G6" s="131"/>
      <c r="H6" s="131"/>
      <c r="I6" s="131"/>
      <c r="J6" s="131"/>
      <c r="K6" s="187"/>
      <c r="L6" s="187"/>
      <c r="M6" s="99" t="s">
        <v>10960</v>
      </c>
      <c r="N6" s="99" t="s">
        <v>10961</v>
      </c>
      <c r="O6" s="99" t="s">
        <v>10962</v>
      </c>
      <c r="P6" s="99" t="s">
        <v>10963</v>
      </c>
      <c r="Q6" s="187"/>
      <c r="R6" s="187"/>
      <c r="S6" s="187"/>
      <c r="T6" s="188"/>
      <c r="U6" s="187"/>
      <c r="V6" s="187"/>
      <c r="W6" s="187"/>
      <c r="X6" s="27" t="s">
        <v>10205</v>
      </c>
      <c r="Y6" s="27" t="s">
        <v>559</v>
      </c>
    </row>
    <row r="7" customHeight="1" spans="1:23">
      <c r="A7" s="28"/>
      <c r="B7" s="28"/>
      <c r="C7" s="132"/>
      <c r="D7" s="29"/>
      <c r="E7" s="29"/>
      <c r="F7" s="29"/>
      <c r="G7" s="28"/>
      <c r="H7" s="28"/>
      <c r="I7" s="28"/>
      <c r="J7" s="28"/>
      <c r="K7" s="139"/>
      <c r="L7" s="139"/>
      <c r="M7" s="139"/>
      <c r="N7" s="139"/>
      <c r="O7" s="139"/>
      <c r="P7" s="139"/>
      <c r="Q7" s="145"/>
      <c r="R7" s="145"/>
      <c r="S7" s="145"/>
      <c r="T7" s="127"/>
      <c r="U7" s="128">
        <f t="shared" ref="U7:U30" si="0">T7-S7</f>
        <v>0</v>
      </c>
      <c r="V7" s="128">
        <f t="shared" ref="V7:V29" si="1">IF(S7=0,0,ROUND(U7/S7*100,2))</f>
        <v>0</v>
      </c>
      <c r="W7" s="75"/>
    </row>
    <row r="8" customHeight="1" spans="1:23">
      <c r="A8" s="28"/>
      <c r="B8" s="28"/>
      <c r="C8" s="132"/>
      <c r="D8" s="29"/>
      <c r="E8" s="29"/>
      <c r="F8" s="29"/>
      <c r="G8" s="28"/>
      <c r="H8" s="28"/>
      <c r="I8" s="28"/>
      <c r="J8" s="28"/>
      <c r="K8" s="139"/>
      <c r="L8" s="139"/>
      <c r="M8" s="139"/>
      <c r="N8" s="139"/>
      <c r="O8" s="139"/>
      <c r="P8" s="139"/>
      <c r="Q8" s="145"/>
      <c r="R8" s="75"/>
      <c r="S8" s="75"/>
      <c r="T8" s="177"/>
      <c r="U8" s="128">
        <f t="shared" si="0"/>
        <v>0</v>
      </c>
      <c r="V8" s="128">
        <f t="shared" si="1"/>
        <v>0</v>
      </c>
      <c r="W8" s="75"/>
    </row>
    <row r="9" customHeight="1" spans="1:23">
      <c r="A9" s="28"/>
      <c r="B9" s="28"/>
      <c r="C9" s="132"/>
      <c r="D9" s="29"/>
      <c r="E9" s="29"/>
      <c r="F9" s="29"/>
      <c r="G9" s="28"/>
      <c r="H9" s="28"/>
      <c r="I9" s="28"/>
      <c r="J9" s="28"/>
      <c r="K9" s="139"/>
      <c r="L9" s="139"/>
      <c r="M9" s="139"/>
      <c r="N9" s="139"/>
      <c r="O9" s="139"/>
      <c r="P9" s="139"/>
      <c r="Q9" s="145"/>
      <c r="R9" s="145"/>
      <c r="S9" s="145"/>
      <c r="T9" s="127"/>
      <c r="U9" s="128">
        <f t="shared" si="0"/>
        <v>0</v>
      </c>
      <c r="V9" s="128">
        <f t="shared" si="1"/>
        <v>0</v>
      </c>
      <c r="W9" s="75"/>
    </row>
    <row r="10" customHeight="1" spans="1:23">
      <c r="A10" s="28"/>
      <c r="B10" s="28"/>
      <c r="C10" s="132"/>
      <c r="D10" s="29"/>
      <c r="E10" s="29"/>
      <c r="F10" s="29"/>
      <c r="G10" s="28"/>
      <c r="H10" s="28"/>
      <c r="I10" s="28"/>
      <c r="J10" s="28"/>
      <c r="K10" s="139"/>
      <c r="L10" s="139"/>
      <c r="M10" s="139"/>
      <c r="N10" s="139"/>
      <c r="O10" s="139"/>
      <c r="P10" s="139"/>
      <c r="Q10" s="145"/>
      <c r="R10" s="145"/>
      <c r="S10" s="145"/>
      <c r="T10" s="127"/>
      <c r="U10" s="128">
        <f t="shared" si="0"/>
        <v>0</v>
      </c>
      <c r="V10" s="128">
        <f t="shared" si="1"/>
        <v>0</v>
      </c>
      <c r="W10" s="75"/>
    </row>
    <row r="11" customHeight="1" spans="1:23">
      <c r="A11" s="28"/>
      <c r="B11" s="28"/>
      <c r="C11" s="132"/>
      <c r="D11" s="29"/>
      <c r="E11" s="29"/>
      <c r="F11" s="29"/>
      <c r="G11" s="28"/>
      <c r="H11" s="28"/>
      <c r="I11" s="28"/>
      <c r="J11" s="28"/>
      <c r="K11" s="139"/>
      <c r="L11" s="139"/>
      <c r="M11" s="139"/>
      <c r="N11" s="139"/>
      <c r="O11" s="139"/>
      <c r="P11" s="139"/>
      <c r="Q11" s="145"/>
      <c r="R11" s="145"/>
      <c r="S11" s="145"/>
      <c r="T11" s="127"/>
      <c r="U11" s="128">
        <f t="shared" si="0"/>
        <v>0</v>
      </c>
      <c r="V11" s="128">
        <f t="shared" si="1"/>
        <v>0</v>
      </c>
      <c r="W11" s="75"/>
    </row>
    <row r="12" customHeight="1" spans="1:23">
      <c r="A12" s="28"/>
      <c r="B12" s="28"/>
      <c r="C12" s="132"/>
      <c r="D12" s="29"/>
      <c r="E12" s="29"/>
      <c r="F12" s="29"/>
      <c r="G12" s="28"/>
      <c r="H12" s="28"/>
      <c r="I12" s="28"/>
      <c r="J12" s="28"/>
      <c r="K12" s="139"/>
      <c r="L12" s="139"/>
      <c r="M12" s="139"/>
      <c r="N12" s="139"/>
      <c r="O12" s="139"/>
      <c r="P12" s="139"/>
      <c r="Q12" s="145"/>
      <c r="R12" s="145"/>
      <c r="S12" s="145"/>
      <c r="T12" s="127"/>
      <c r="U12" s="128">
        <f t="shared" si="0"/>
        <v>0</v>
      </c>
      <c r="V12" s="128">
        <f t="shared" si="1"/>
        <v>0</v>
      </c>
      <c r="W12" s="75"/>
    </row>
    <row r="13" customHeight="1" spans="1:23">
      <c r="A13" s="28"/>
      <c r="B13" s="28"/>
      <c r="C13" s="132"/>
      <c r="D13" s="29"/>
      <c r="E13" s="29"/>
      <c r="F13" s="29"/>
      <c r="G13" s="28"/>
      <c r="H13" s="28"/>
      <c r="I13" s="28"/>
      <c r="J13" s="28"/>
      <c r="K13" s="139"/>
      <c r="L13" s="139"/>
      <c r="M13" s="139"/>
      <c r="N13" s="139"/>
      <c r="O13" s="139"/>
      <c r="P13" s="139"/>
      <c r="Q13" s="145"/>
      <c r="R13" s="145"/>
      <c r="S13" s="145"/>
      <c r="T13" s="127"/>
      <c r="U13" s="128">
        <f t="shared" si="0"/>
        <v>0</v>
      </c>
      <c r="V13" s="128">
        <f t="shared" si="1"/>
        <v>0</v>
      </c>
      <c r="W13" s="75"/>
    </row>
    <row r="14" customHeight="1" spans="1:23">
      <c r="A14" s="28"/>
      <c r="B14" s="28"/>
      <c r="C14" s="132"/>
      <c r="D14" s="29"/>
      <c r="E14" s="29"/>
      <c r="F14" s="29"/>
      <c r="G14" s="28"/>
      <c r="H14" s="28"/>
      <c r="I14" s="28"/>
      <c r="J14" s="28"/>
      <c r="K14" s="139"/>
      <c r="L14" s="139"/>
      <c r="M14" s="139"/>
      <c r="N14" s="139"/>
      <c r="O14" s="139"/>
      <c r="P14" s="139"/>
      <c r="Q14" s="145"/>
      <c r="R14" s="145"/>
      <c r="S14" s="145"/>
      <c r="T14" s="127"/>
      <c r="U14" s="128">
        <f t="shared" si="0"/>
        <v>0</v>
      </c>
      <c r="V14" s="128">
        <f t="shared" si="1"/>
        <v>0</v>
      </c>
      <c r="W14" s="75"/>
    </row>
    <row r="15" customHeight="1" spans="1:23">
      <c r="A15" s="28"/>
      <c r="B15" s="28"/>
      <c r="C15" s="132"/>
      <c r="D15" s="29"/>
      <c r="E15" s="29"/>
      <c r="F15" s="29"/>
      <c r="G15" s="28"/>
      <c r="H15" s="28"/>
      <c r="I15" s="28"/>
      <c r="J15" s="28"/>
      <c r="K15" s="139"/>
      <c r="L15" s="139"/>
      <c r="M15" s="139"/>
      <c r="N15" s="139"/>
      <c r="O15" s="139"/>
      <c r="P15" s="139"/>
      <c r="Q15" s="145"/>
      <c r="R15" s="145"/>
      <c r="S15" s="145"/>
      <c r="T15" s="127"/>
      <c r="U15" s="128">
        <f t="shared" si="0"/>
        <v>0</v>
      </c>
      <c r="V15" s="128">
        <f t="shared" si="1"/>
        <v>0</v>
      </c>
      <c r="W15" s="75"/>
    </row>
    <row r="16" customHeight="1" spans="1:23">
      <c r="A16" s="28"/>
      <c r="B16" s="28"/>
      <c r="C16" s="132"/>
      <c r="D16" s="29"/>
      <c r="E16" s="29"/>
      <c r="F16" s="29"/>
      <c r="G16" s="28"/>
      <c r="H16" s="28"/>
      <c r="I16" s="28"/>
      <c r="J16" s="28"/>
      <c r="K16" s="139"/>
      <c r="L16" s="139"/>
      <c r="M16" s="139"/>
      <c r="N16" s="139"/>
      <c r="O16" s="139"/>
      <c r="P16" s="139"/>
      <c r="Q16" s="145"/>
      <c r="R16" s="145"/>
      <c r="S16" s="145"/>
      <c r="T16" s="127"/>
      <c r="U16" s="128">
        <f t="shared" si="0"/>
        <v>0</v>
      </c>
      <c r="V16" s="128">
        <f t="shared" si="1"/>
        <v>0</v>
      </c>
      <c r="W16" s="75"/>
    </row>
    <row r="17" customHeight="1" spans="1:23">
      <c r="A17" s="28"/>
      <c r="B17" s="28"/>
      <c r="C17" s="132"/>
      <c r="D17" s="29"/>
      <c r="E17" s="29"/>
      <c r="F17" s="29"/>
      <c r="G17" s="28"/>
      <c r="H17" s="28"/>
      <c r="I17" s="28"/>
      <c r="J17" s="28"/>
      <c r="K17" s="139"/>
      <c r="L17" s="139"/>
      <c r="M17" s="139"/>
      <c r="N17" s="139"/>
      <c r="O17" s="139"/>
      <c r="P17" s="139"/>
      <c r="Q17" s="145"/>
      <c r="R17" s="145"/>
      <c r="S17" s="145"/>
      <c r="T17" s="127"/>
      <c r="U17" s="128">
        <f t="shared" si="0"/>
        <v>0</v>
      </c>
      <c r="V17" s="128">
        <f t="shared" si="1"/>
        <v>0</v>
      </c>
      <c r="W17" s="75"/>
    </row>
    <row r="18" customHeight="1" spans="1:23">
      <c r="A18" s="28"/>
      <c r="B18" s="28"/>
      <c r="C18" s="132"/>
      <c r="D18" s="29"/>
      <c r="E18" s="29"/>
      <c r="F18" s="29"/>
      <c r="G18" s="28"/>
      <c r="H18" s="28"/>
      <c r="I18" s="28"/>
      <c r="J18" s="28"/>
      <c r="K18" s="139"/>
      <c r="L18" s="139"/>
      <c r="M18" s="139"/>
      <c r="N18" s="139"/>
      <c r="O18" s="139"/>
      <c r="P18" s="139"/>
      <c r="Q18" s="145"/>
      <c r="R18" s="145"/>
      <c r="S18" s="145"/>
      <c r="T18" s="127"/>
      <c r="U18" s="128">
        <f t="shared" si="0"/>
        <v>0</v>
      </c>
      <c r="V18" s="128">
        <f t="shared" si="1"/>
        <v>0</v>
      </c>
      <c r="W18" s="75"/>
    </row>
    <row r="19" customHeight="1" spans="1:23">
      <c r="A19" s="28"/>
      <c r="B19" s="28"/>
      <c r="C19" s="132"/>
      <c r="D19" s="29"/>
      <c r="E19" s="29"/>
      <c r="F19" s="29"/>
      <c r="G19" s="28"/>
      <c r="H19" s="28"/>
      <c r="I19" s="28"/>
      <c r="J19" s="28"/>
      <c r="K19" s="139"/>
      <c r="L19" s="139"/>
      <c r="M19" s="139"/>
      <c r="N19" s="139"/>
      <c r="O19" s="139"/>
      <c r="P19" s="139"/>
      <c r="Q19" s="145"/>
      <c r="R19" s="145"/>
      <c r="S19" s="145"/>
      <c r="T19" s="127"/>
      <c r="U19" s="128">
        <f t="shared" si="0"/>
        <v>0</v>
      </c>
      <c r="V19" s="128">
        <f t="shared" si="1"/>
        <v>0</v>
      </c>
      <c r="W19" s="75"/>
    </row>
    <row r="20" customHeight="1" spans="1:23">
      <c r="A20" s="28"/>
      <c r="B20" s="28"/>
      <c r="C20" s="132"/>
      <c r="D20" s="29"/>
      <c r="E20" s="29"/>
      <c r="F20" s="29"/>
      <c r="G20" s="28"/>
      <c r="H20" s="28"/>
      <c r="I20" s="28"/>
      <c r="J20" s="28"/>
      <c r="K20" s="139"/>
      <c r="L20" s="139"/>
      <c r="M20" s="139"/>
      <c r="N20" s="139"/>
      <c r="O20" s="139"/>
      <c r="P20" s="139"/>
      <c r="Q20" s="145"/>
      <c r="R20" s="145"/>
      <c r="S20" s="145"/>
      <c r="T20" s="127"/>
      <c r="U20" s="128">
        <f t="shared" si="0"/>
        <v>0</v>
      </c>
      <c r="V20" s="128">
        <f t="shared" si="1"/>
        <v>0</v>
      </c>
      <c r="W20" s="75"/>
    </row>
    <row r="21" customHeight="1" spans="1:23">
      <c r="A21" s="28"/>
      <c r="B21" s="28"/>
      <c r="C21" s="132"/>
      <c r="D21" s="29"/>
      <c r="E21" s="29"/>
      <c r="F21" s="29"/>
      <c r="G21" s="28"/>
      <c r="H21" s="28"/>
      <c r="I21" s="28"/>
      <c r="J21" s="28"/>
      <c r="K21" s="139"/>
      <c r="L21" s="139"/>
      <c r="M21" s="139"/>
      <c r="N21" s="139"/>
      <c r="O21" s="139"/>
      <c r="P21" s="139"/>
      <c r="Q21" s="145"/>
      <c r="R21" s="145"/>
      <c r="S21" s="145"/>
      <c r="T21" s="127"/>
      <c r="U21" s="128">
        <f t="shared" si="0"/>
        <v>0</v>
      </c>
      <c r="V21" s="128">
        <f t="shared" si="1"/>
        <v>0</v>
      </c>
      <c r="W21" s="75"/>
    </row>
    <row r="22" customHeight="1" spans="1:23">
      <c r="A22" s="28"/>
      <c r="B22" s="28"/>
      <c r="C22" s="132"/>
      <c r="D22" s="29"/>
      <c r="E22" s="29"/>
      <c r="F22" s="29"/>
      <c r="G22" s="28"/>
      <c r="H22" s="28"/>
      <c r="I22" s="28"/>
      <c r="J22" s="28"/>
      <c r="K22" s="139"/>
      <c r="L22" s="139"/>
      <c r="M22" s="139"/>
      <c r="N22" s="139"/>
      <c r="O22" s="139"/>
      <c r="P22" s="139"/>
      <c r="Q22" s="145"/>
      <c r="R22" s="145"/>
      <c r="S22" s="145"/>
      <c r="T22" s="127"/>
      <c r="U22" s="128">
        <f t="shared" si="0"/>
        <v>0</v>
      </c>
      <c r="V22" s="128">
        <f t="shared" si="1"/>
        <v>0</v>
      </c>
      <c r="W22" s="75"/>
    </row>
    <row r="23" customHeight="1" spans="1:23">
      <c r="A23" s="28"/>
      <c r="B23" s="28"/>
      <c r="C23" s="132"/>
      <c r="D23" s="29"/>
      <c r="E23" s="29"/>
      <c r="F23" s="29"/>
      <c r="G23" s="28"/>
      <c r="H23" s="28"/>
      <c r="I23" s="28"/>
      <c r="J23" s="28"/>
      <c r="K23" s="139"/>
      <c r="L23" s="139"/>
      <c r="M23" s="139"/>
      <c r="N23" s="139"/>
      <c r="O23" s="139"/>
      <c r="P23" s="139"/>
      <c r="Q23" s="145"/>
      <c r="R23" s="145"/>
      <c r="S23" s="145"/>
      <c r="T23" s="127"/>
      <c r="U23" s="128">
        <f t="shared" si="0"/>
        <v>0</v>
      </c>
      <c r="V23" s="128">
        <f t="shared" si="1"/>
        <v>0</v>
      </c>
      <c r="W23" s="75"/>
    </row>
    <row r="24" customHeight="1" spans="1:23">
      <c r="A24" s="28"/>
      <c r="B24" s="28"/>
      <c r="C24" s="132"/>
      <c r="D24" s="29"/>
      <c r="E24" s="29"/>
      <c r="F24" s="29"/>
      <c r="G24" s="28"/>
      <c r="H24" s="28"/>
      <c r="I24" s="28"/>
      <c r="J24" s="28"/>
      <c r="K24" s="139"/>
      <c r="L24" s="139"/>
      <c r="M24" s="139"/>
      <c r="N24" s="139"/>
      <c r="O24" s="139"/>
      <c r="P24" s="139"/>
      <c r="Q24" s="145"/>
      <c r="R24" s="145"/>
      <c r="S24" s="145"/>
      <c r="T24" s="127"/>
      <c r="U24" s="128">
        <f t="shared" si="0"/>
        <v>0</v>
      </c>
      <c r="V24" s="128">
        <f t="shared" si="1"/>
        <v>0</v>
      </c>
      <c r="W24" s="75"/>
    </row>
    <row r="25" customHeight="1" spans="1:23">
      <c r="A25" s="28"/>
      <c r="B25" s="28"/>
      <c r="C25" s="132"/>
      <c r="D25" s="29"/>
      <c r="E25" s="29"/>
      <c r="F25" s="29"/>
      <c r="G25" s="28"/>
      <c r="H25" s="28"/>
      <c r="I25" s="28"/>
      <c r="J25" s="28"/>
      <c r="K25" s="139"/>
      <c r="L25" s="139"/>
      <c r="M25" s="139"/>
      <c r="N25" s="139"/>
      <c r="O25" s="139"/>
      <c r="P25" s="139"/>
      <c r="Q25" s="145"/>
      <c r="R25" s="145"/>
      <c r="S25" s="145"/>
      <c r="T25" s="127"/>
      <c r="U25" s="128">
        <f t="shared" si="0"/>
        <v>0</v>
      </c>
      <c r="V25" s="128">
        <f t="shared" si="1"/>
        <v>0</v>
      </c>
      <c r="W25" s="75"/>
    </row>
    <row r="26" customHeight="1" spans="1:23">
      <c r="A26" s="28"/>
      <c r="B26" s="28"/>
      <c r="C26" s="132"/>
      <c r="D26" s="29"/>
      <c r="E26" s="29"/>
      <c r="F26" s="29"/>
      <c r="G26" s="28"/>
      <c r="H26" s="28"/>
      <c r="I26" s="28"/>
      <c r="J26" s="28"/>
      <c r="K26" s="139"/>
      <c r="L26" s="139"/>
      <c r="M26" s="139"/>
      <c r="N26" s="139"/>
      <c r="O26" s="139"/>
      <c r="P26" s="139"/>
      <c r="Q26" s="145"/>
      <c r="R26" s="145"/>
      <c r="S26" s="145"/>
      <c r="T26" s="127"/>
      <c r="U26" s="128">
        <f t="shared" si="0"/>
        <v>0</v>
      </c>
      <c r="V26" s="128">
        <f t="shared" si="1"/>
        <v>0</v>
      </c>
      <c r="W26" s="75"/>
    </row>
    <row r="27" customHeight="1" spans="1:23">
      <c r="A27" s="28"/>
      <c r="B27" s="28"/>
      <c r="C27" s="132"/>
      <c r="D27" s="29"/>
      <c r="E27" s="29"/>
      <c r="F27" s="29"/>
      <c r="G27" s="28"/>
      <c r="H27" s="28"/>
      <c r="I27" s="28"/>
      <c r="J27" s="28"/>
      <c r="K27" s="139"/>
      <c r="L27" s="139"/>
      <c r="M27" s="139"/>
      <c r="N27" s="139"/>
      <c r="O27" s="139"/>
      <c r="P27" s="139"/>
      <c r="Q27" s="145"/>
      <c r="R27" s="145"/>
      <c r="S27" s="145"/>
      <c r="T27" s="127"/>
      <c r="U27" s="128">
        <f t="shared" si="0"/>
        <v>0</v>
      </c>
      <c r="V27" s="128">
        <f t="shared" si="1"/>
        <v>0</v>
      </c>
      <c r="W27" s="75"/>
    </row>
    <row r="28" customHeight="1" spans="1:23">
      <c r="A28" s="28"/>
      <c r="B28" s="28"/>
      <c r="C28" s="132"/>
      <c r="D28" s="29"/>
      <c r="E28" s="29"/>
      <c r="F28" s="29"/>
      <c r="G28" s="28"/>
      <c r="H28" s="28"/>
      <c r="I28" s="28"/>
      <c r="J28" s="28"/>
      <c r="K28" s="139"/>
      <c r="L28" s="139"/>
      <c r="M28" s="139"/>
      <c r="N28" s="139"/>
      <c r="O28" s="139"/>
      <c r="P28" s="139"/>
      <c r="Q28" s="145"/>
      <c r="R28" s="145"/>
      <c r="S28" s="145"/>
      <c r="T28" s="127"/>
      <c r="U28" s="128">
        <f t="shared" si="0"/>
        <v>0</v>
      </c>
      <c r="V28" s="128">
        <f t="shared" si="1"/>
        <v>0</v>
      </c>
      <c r="W28" s="75"/>
    </row>
    <row r="29" customHeight="1" spans="1:23">
      <c r="A29" s="28"/>
      <c r="B29" s="33" t="s">
        <v>497</v>
      </c>
      <c r="C29" s="132"/>
      <c r="D29" s="29"/>
      <c r="E29" s="29"/>
      <c r="F29" s="29"/>
      <c r="G29" s="28"/>
      <c r="H29" s="28"/>
      <c r="I29" s="28"/>
      <c r="J29" s="28"/>
      <c r="K29" s="139"/>
      <c r="L29" s="139"/>
      <c r="M29" s="139"/>
      <c r="N29" s="139"/>
      <c r="O29" s="139"/>
      <c r="P29" s="139"/>
      <c r="Q29" s="145"/>
      <c r="R29" s="145"/>
      <c r="S29" s="145"/>
      <c r="T29" s="127"/>
      <c r="U29" s="128">
        <f t="shared" si="0"/>
        <v>0</v>
      </c>
      <c r="V29" s="128">
        <f t="shared" si="1"/>
        <v>0</v>
      </c>
      <c r="W29" s="75"/>
    </row>
    <row r="30" customHeight="1" spans="1:23">
      <c r="A30" s="34" t="s">
        <v>10964</v>
      </c>
      <c r="B30" s="124"/>
      <c r="C30" s="26"/>
      <c r="D30" s="91"/>
      <c r="E30" s="91"/>
      <c r="F30" s="91"/>
      <c r="G30" s="24"/>
      <c r="H30" s="24"/>
      <c r="I30" s="24"/>
      <c r="J30" s="24"/>
      <c r="K30" s="140"/>
      <c r="L30" s="140"/>
      <c r="M30" s="140"/>
      <c r="N30" s="140"/>
      <c r="O30" s="140"/>
      <c r="P30" s="140"/>
      <c r="Q30" s="128"/>
      <c r="R30" s="128">
        <f>SUM(R7:R29)</f>
        <v>0</v>
      </c>
      <c r="S30" s="128">
        <f>SUM(S7:S29)</f>
        <v>0</v>
      </c>
      <c r="T30" s="129">
        <f>SUM(T7:T29)</f>
        <v>0</v>
      </c>
      <c r="U30" s="189">
        <f t="shared" si="0"/>
        <v>0</v>
      </c>
      <c r="V30" s="128" t="str">
        <f>IF(S30=0,"  ",U30/S30*100)</f>
        <v>  </v>
      </c>
      <c r="W30" s="76"/>
    </row>
    <row r="31" s="53" customFormat="1" customHeight="1" spans="1:23">
      <c r="A31" s="38" t="str">
        <f>申报表封面!C18</f>
        <v>被评估单位填表人：郭艳</v>
      </c>
      <c r="B31" s="38"/>
      <c r="C31" s="38"/>
      <c r="D31" s="38"/>
      <c r="E31" s="38"/>
      <c r="F31" s="38"/>
      <c r="G31" s="58"/>
      <c r="H31" s="58"/>
      <c r="I31" s="58"/>
      <c r="J31" s="58"/>
      <c r="K31" s="178"/>
      <c r="L31" s="178"/>
      <c r="M31" s="178"/>
      <c r="N31" s="178"/>
      <c r="O31" s="178"/>
      <c r="P31" s="178"/>
      <c r="Q31" s="179"/>
      <c r="R31" s="146" t="str">
        <f>CONCATENATE(索引!$D$6,"：",索引!$D54,"    ",索引!$E54)</f>
        <v>评估人员：    </v>
      </c>
      <c r="S31" s="77"/>
      <c r="T31" s="77"/>
      <c r="U31" s="77"/>
      <c r="V31" s="77"/>
      <c r="W31" s="77"/>
    </row>
    <row r="32" s="53" customFormat="1" customHeight="1" spans="1:23">
      <c r="A32" s="164" t="str">
        <f>申报表封面!C20</f>
        <v>填表日期：2022年9月6日</v>
      </c>
      <c r="B32" s="164"/>
      <c r="C32" s="164"/>
      <c r="D32" s="164"/>
      <c r="E32" s="164"/>
      <c r="F32" s="164"/>
      <c r="G32" s="164"/>
      <c r="H32" s="164"/>
      <c r="I32" s="164"/>
      <c r="J32" s="164"/>
      <c r="K32" s="167"/>
      <c r="L32" s="167"/>
      <c r="M32" s="167"/>
      <c r="N32" s="167"/>
      <c r="O32" s="167"/>
      <c r="P32" s="167"/>
      <c r="Q32" s="167"/>
      <c r="R32" s="167"/>
      <c r="S32" s="167"/>
      <c r="T32" s="167"/>
      <c r="U32" s="167"/>
      <c r="V32" s="167"/>
      <c r="W32" s="167"/>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2">
    <mergeCell ref="V2:W2"/>
    <mergeCell ref="M5:P5"/>
    <mergeCell ref="A30:C30"/>
    <mergeCell ref="A5:A6"/>
    <mergeCell ref="B5:B6"/>
    <mergeCell ref="C5:C6"/>
    <mergeCell ref="D5:D6"/>
    <mergeCell ref="E5:E6"/>
    <mergeCell ref="F5:F6"/>
    <mergeCell ref="G5:G6"/>
    <mergeCell ref="H5:H6"/>
    <mergeCell ref="I5:I6"/>
    <mergeCell ref="J5:J6"/>
    <mergeCell ref="K5:K6"/>
    <mergeCell ref="L5:L6"/>
    <mergeCell ref="Q5:Q6"/>
    <mergeCell ref="R5:R6"/>
    <mergeCell ref="S5:S6"/>
    <mergeCell ref="T5:T6"/>
    <mergeCell ref="U5:U6"/>
    <mergeCell ref="V5:V6"/>
    <mergeCell ref="W5:W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3"/>
  </sheetPr>
  <dimension ref="A1:J60"/>
  <sheetViews>
    <sheetView workbookViewId="0">
      <selection activeCell="G18" sqref="E25 G18"/>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10965</v>
      </c>
      <c r="B1" s="15"/>
      <c r="C1" s="15"/>
      <c r="D1" s="15"/>
      <c r="E1" s="15"/>
      <c r="F1" s="15"/>
    </row>
    <row r="2" customHeight="1" spans="1:10">
      <c r="A2" s="16"/>
      <c r="B2" s="16"/>
      <c r="C2" s="16"/>
      <c r="D2" s="16"/>
      <c r="E2" s="90"/>
      <c r="F2" s="80" t="s">
        <v>10966</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2"/>
      <c r="D4" s="22"/>
      <c r="E4" s="22"/>
      <c r="F4" s="81" t="s">
        <v>517</v>
      </c>
      <c r="G4" s="18"/>
      <c r="H4" s="18"/>
      <c r="I4" s="18"/>
      <c r="J4" s="18"/>
    </row>
    <row r="5" s="12" customFormat="1" customHeight="1" spans="1:10">
      <c r="A5" s="82" t="s">
        <v>481</v>
      </c>
      <c r="B5" s="82" t="s">
        <v>482</v>
      </c>
      <c r="C5" s="82" t="s">
        <v>483</v>
      </c>
      <c r="D5" s="82" t="s">
        <v>484</v>
      </c>
      <c r="E5" s="147" t="s">
        <v>377</v>
      </c>
      <c r="F5" s="82" t="s">
        <v>485</v>
      </c>
      <c r="G5" s="41"/>
      <c r="H5" s="41"/>
      <c r="I5" s="41"/>
      <c r="J5" s="41"/>
    </row>
    <row r="6" customHeight="1" spans="1:10">
      <c r="A6" s="82" t="s">
        <v>112</v>
      </c>
      <c r="B6" s="148" t="s">
        <v>10967</v>
      </c>
      <c r="C6" s="36">
        <f>'4-7-1在建（土建）'!T30</f>
        <v>0</v>
      </c>
      <c r="D6" s="44">
        <f>'4-7-1在建（土建）'!U30</f>
        <v>0</v>
      </c>
      <c r="E6" s="44">
        <f>'4-7-1在建（土建）'!V30</f>
        <v>0</v>
      </c>
      <c r="F6" s="44">
        <f>IF(C6=0,0,ROUND(E6/C6*100,2))</f>
        <v>0</v>
      </c>
      <c r="G6" s="18"/>
      <c r="H6" s="18"/>
      <c r="I6" s="18"/>
      <c r="J6" s="18"/>
    </row>
    <row r="7" customHeight="1" spans="1:10">
      <c r="A7" s="82" t="s">
        <v>114</v>
      </c>
      <c r="B7" s="149" t="s">
        <v>10968</v>
      </c>
      <c r="C7" s="36">
        <f>'4-7-2在建（设备）'!O29</f>
        <v>0</v>
      </c>
      <c r="D7" s="44">
        <f>'4-7-2在建（设备）'!S29</f>
        <v>0</v>
      </c>
      <c r="E7" s="44">
        <f>'4-7-2在建（设备）'!T29</f>
        <v>0</v>
      </c>
      <c r="F7" s="44">
        <f>IF(C7=0,0,ROUND(E7/C7*100,2))</f>
        <v>0</v>
      </c>
      <c r="G7" s="18"/>
      <c r="H7" s="18"/>
      <c r="I7" s="18"/>
      <c r="J7" s="18"/>
    </row>
    <row r="8" customHeight="1" spans="1:10">
      <c r="A8" s="82"/>
      <c r="B8" s="149"/>
      <c r="C8" s="36"/>
      <c r="D8" s="44"/>
      <c r="E8" s="44"/>
      <c r="F8" s="44"/>
      <c r="G8" s="18"/>
      <c r="H8" s="18"/>
      <c r="I8" s="18"/>
      <c r="J8" s="18"/>
    </row>
    <row r="9" customHeight="1" spans="1:10">
      <c r="A9" s="82"/>
      <c r="B9" s="149"/>
      <c r="C9" s="36"/>
      <c r="D9" s="44"/>
      <c r="E9" s="44"/>
      <c r="F9" s="44"/>
      <c r="G9" s="18"/>
      <c r="H9" s="18"/>
      <c r="I9" s="18"/>
      <c r="J9" s="18"/>
    </row>
    <row r="10" customHeight="1" spans="1:10">
      <c r="A10" s="82"/>
      <c r="B10" s="149"/>
      <c r="C10" s="36"/>
      <c r="D10" s="44"/>
      <c r="E10" s="44"/>
      <c r="F10" s="44"/>
      <c r="G10" s="18"/>
      <c r="H10" s="18"/>
      <c r="I10" s="18"/>
      <c r="J10" s="18"/>
    </row>
    <row r="11" customHeight="1" spans="1:10">
      <c r="A11" s="82"/>
      <c r="B11" s="149"/>
      <c r="C11" s="36"/>
      <c r="D11" s="44"/>
      <c r="E11" s="44"/>
      <c r="F11" s="44"/>
      <c r="G11" s="18"/>
      <c r="H11" s="18"/>
      <c r="I11" s="18"/>
      <c r="J11" s="18"/>
    </row>
    <row r="12" customHeight="1" spans="1:10">
      <c r="A12" s="82"/>
      <c r="B12" s="149"/>
      <c r="C12" s="36"/>
      <c r="D12" s="44"/>
      <c r="E12" s="44"/>
      <c r="F12" s="44"/>
      <c r="G12" s="18"/>
      <c r="H12" s="18"/>
      <c r="I12" s="18"/>
      <c r="J12" s="18"/>
    </row>
    <row r="13" customHeight="1" spans="1:10">
      <c r="A13" s="82"/>
      <c r="B13" s="149"/>
      <c r="C13" s="36"/>
      <c r="D13" s="44"/>
      <c r="E13" s="44"/>
      <c r="F13" s="44"/>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customHeight="1" spans="1:10">
      <c r="A16" s="82"/>
      <c r="B16" s="148"/>
      <c r="C16" s="36"/>
      <c r="D16" s="44"/>
      <c r="E16" s="44"/>
      <c r="F16" s="150"/>
      <c r="G16" s="18"/>
      <c r="H16" s="18"/>
      <c r="I16" s="18"/>
      <c r="J16" s="18"/>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34" t="s">
        <v>10969</v>
      </c>
      <c r="B28" s="26"/>
      <c r="C28" s="36">
        <f>SUM(C6:C27)</f>
        <v>0</v>
      </c>
      <c r="D28" s="36">
        <f>SUM(D6:D27)</f>
        <v>0</v>
      </c>
      <c r="E28" s="44">
        <f>D28-C28</f>
        <v>0</v>
      </c>
      <c r="F28" s="44">
        <f>IF(C28=0,0,ROUND(E28/C28*100,2))</f>
        <v>0</v>
      </c>
      <c r="G28" s="18"/>
      <c r="H28" s="18"/>
      <c r="I28" s="18"/>
      <c r="J28" s="18"/>
    </row>
    <row r="29" customHeight="1" spans="1:10">
      <c r="A29" s="34" t="s">
        <v>10970</v>
      </c>
      <c r="B29" s="26"/>
      <c r="C29" s="151"/>
      <c r="D29" s="152"/>
      <c r="E29" s="44">
        <f>D29-C29</f>
        <v>0</v>
      </c>
      <c r="F29" s="44">
        <f>IF(C29=0,0,ROUND(E29/C29*100,2))</f>
        <v>0</v>
      </c>
      <c r="G29" s="18"/>
      <c r="H29" s="18"/>
      <c r="I29" s="18"/>
      <c r="J29" s="18"/>
    </row>
    <row r="30" customHeight="1" spans="1:10">
      <c r="A30" s="34" t="s">
        <v>10969</v>
      </c>
      <c r="B30" s="26"/>
      <c r="C30" s="36">
        <f>C28-C29</f>
        <v>0</v>
      </c>
      <c r="D30" s="36">
        <f>D28-D29</f>
        <v>0</v>
      </c>
      <c r="E30" s="44">
        <f>D30-C30</f>
        <v>0</v>
      </c>
      <c r="F30" s="44">
        <f>IF(C30=0,0,ROUND(E30/C30*100,2))</f>
        <v>0</v>
      </c>
      <c r="G30" s="18"/>
      <c r="H30" s="18"/>
      <c r="I30" s="18"/>
      <c r="J30" s="18"/>
    </row>
    <row r="31" customHeight="1" spans="1:10">
      <c r="A31" s="84"/>
      <c r="B31" s="84"/>
      <c r="C31" s="84"/>
      <c r="D31" s="39" t="str">
        <f>CONCATENATE(索引!$D$6,"：",索引!$D55,"    ",索引!$E55)</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A4:B4"/>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indexed="43"/>
  </sheetPr>
  <dimension ref="A1:Z60"/>
  <sheetViews>
    <sheetView topLeftCell="I1" workbookViewId="0">
      <selection activeCell="G18" sqref="E25 G18"/>
    </sheetView>
  </sheetViews>
  <sheetFormatPr defaultColWidth="9" defaultRowHeight="15.75" customHeight="1"/>
  <cols>
    <col min="1" max="1" width="5.375" style="13" customWidth="1"/>
    <col min="2" max="2" width="16.125" style="13" customWidth="1"/>
    <col min="3" max="3" width="16.125" style="13" customWidth="1" outlineLevel="1"/>
    <col min="4" max="9" width="7.875" style="13" customWidth="1" outlineLevel="1"/>
    <col min="10" max="10" width="7.625" style="13" customWidth="1"/>
    <col min="11" max="11" width="13" style="13" customWidth="1"/>
    <col min="12" max="12" width="7.125" style="13" customWidth="1"/>
    <col min="13" max="13" width="10.625" style="13" customWidth="1"/>
    <col min="14" max="17" width="10.625" style="13" customWidth="1" outlineLevel="1"/>
    <col min="18" max="19" width="9" style="13"/>
    <col min="20" max="21" width="10.625" style="13" customWidth="1"/>
    <col min="22" max="22" width="7.625" style="13" customWidth="1"/>
    <col min="23" max="23" width="7.125" style="13" customWidth="1"/>
    <col min="24" max="24" width="7.625" style="13" customWidth="1"/>
    <col min="25" max="16384" width="9" style="13"/>
  </cols>
  <sheetData>
    <row r="1" s="11" customFormat="1" ht="25.5" customHeight="1" spans="1:24">
      <c r="A1" s="14" t="s">
        <v>10971</v>
      </c>
      <c r="B1" s="15"/>
      <c r="C1" s="15"/>
      <c r="D1" s="15"/>
      <c r="E1" s="15"/>
      <c r="F1" s="15"/>
      <c r="G1" s="15"/>
      <c r="H1" s="15"/>
      <c r="I1" s="15"/>
      <c r="J1" s="15"/>
      <c r="K1" s="15"/>
      <c r="L1" s="15"/>
      <c r="M1" s="15"/>
      <c r="N1" s="15"/>
      <c r="O1" s="15"/>
      <c r="P1" s="15"/>
      <c r="Q1" s="15"/>
      <c r="R1" s="15"/>
      <c r="S1" s="15"/>
      <c r="T1" s="15"/>
      <c r="U1" s="15"/>
      <c r="V1" s="15"/>
      <c r="W1" s="15"/>
      <c r="X1" s="15"/>
    </row>
    <row r="2" customHeight="1" spans="1:24">
      <c r="A2" s="16"/>
      <c r="B2" s="16"/>
      <c r="C2" s="16"/>
      <c r="D2" s="16"/>
      <c r="E2" s="16"/>
      <c r="F2" s="16"/>
      <c r="G2" s="16"/>
      <c r="H2" s="16"/>
      <c r="I2" s="16"/>
      <c r="J2" s="16"/>
      <c r="K2" s="133"/>
      <c r="L2" s="125"/>
      <c r="M2" s="125"/>
      <c r="N2" s="125"/>
      <c r="O2" s="125"/>
      <c r="P2" s="125"/>
      <c r="Q2" s="125"/>
      <c r="R2" s="125"/>
      <c r="S2" s="125"/>
      <c r="T2" s="125"/>
      <c r="U2" s="125"/>
      <c r="V2" s="125"/>
      <c r="W2" s="125"/>
      <c r="X2" s="70" t="s">
        <v>10972</v>
      </c>
    </row>
    <row r="3" customHeight="1" spans="1:24">
      <c r="A3" s="19" t="str">
        <f>申报表封面!A8</f>
        <v>评估基准日：2022年8月31日</v>
      </c>
      <c r="B3" s="19"/>
      <c r="C3" s="19"/>
      <c r="D3" s="19"/>
      <c r="E3" s="19"/>
      <c r="F3" s="19"/>
      <c r="G3" s="19"/>
      <c r="H3" s="19"/>
      <c r="I3" s="19"/>
      <c r="J3" s="19"/>
      <c r="K3" s="134"/>
      <c r="L3" s="71"/>
      <c r="M3" s="71"/>
      <c r="N3" s="71"/>
      <c r="O3" s="71"/>
      <c r="P3" s="71"/>
      <c r="Q3" s="71"/>
      <c r="R3" s="71"/>
      <c r="S3" s="71"/>
      <c r="T3" s="71"/>
      <c r="U3" s="71"/>
      <c r="V3" s="71"/>
      <c r="W3" s="71"/>
      <c r="X3" s="71"/>
    </row>
    <row r="4" customHeight="1" spans="1:24">
      <c r="A4" s="21" t="str">
        <f>申报表封面!C14</f>
        <v>被评估单位：湖南森华木业有限公司</v>
      </c>
      <c r="B4" s="21"/>
      <c r="C4" s="21"/>
      <c r="D4" s="21"/>
      <c r="E4" s="21"/>
      <c r="F4" s="21"/>
      <c r="G4" s="21"/>
      <c r="H4" s="21"/>
      <c r="I4" s="21"/>
      <c r="J4" s="21"/>
      <c r="K4" s="181"/>
      <c r="L4" s="79"/>
      <c r="M4" s="79"/>
      <c r="N4" s="79"/>
      <c r="O4" s="79"/>
      <c r="P4" s="79"/>
      <c r="Q4" s="79"/>
      <c r="R4" s="79"/>
      <c r="S4" s="79"/>
      <c r="T4" s="79"/>
      <c r="U4" s="79"/>
      <c r="V4" s="79"/>
      <c r="W4" s="79"/>
      <c r="X4" s="72" t="s">
        <v>373</v>
      </c>
    </row>
    <row r="5" s="12" customFormat="1" customHeight="1" spans="1:24">
      <c r="A5" s="168" t="s">
        <v>413</v>
      </c>
      <c r="B5" s="168" t="s">
        <v>10973</v>
      </c>
      <c r="C5" s="168" t="s">
        <v>10974</v>
      </c>
      <c r="D5" s="147" t="s">
        <v>10975</v>
      </c>
      <c r="E5" s="171"/>
      <c r="F5" s="171"/>
      <c r="G5" s="171"/>
      <c r="H5" s="171"/>
      <c r="I5" s="172"/>
      <c r="J5" s="168" t="s">
        <v>10132</v>
      </c>
      <c r="K5" s="165" t="s">
        <v>10976</v>
      </c>
      <c r="L5" s="165" t="s">
        <v>10977</v>
      </c>
      <c r="M5" s="165" t="s">
        <v>10978</v>
      </c>
      <c r="N5" s="135" t="s">
        <v>10979</v>
      </c>
      <c r="O5" s="135" t="s">
        <v>10980</v>
      </c>
      <c r="P5" s="135" t="s">
        <v>10981</v>
      </c>
      <c r="Q5" s="135" t="s">
        <v>10982</v>
      </c>
      <c r="R5" s="165" t="s">
        <v>10983</v>
      </c>
      <c r="S5" s="165" t="s">
        <v>10984</v>
      </c>
      <c r="T5" s="165" t="s">
        <v>574</v>
      </c>
      <c r="U5" s="185" t="s">
        <v>575</v>
      </c>
      <c r="V5" s="165" t="s">
        <v>576</v>
      </c>
      <c r="W5" s="165" t="s">
        <v>530</v>
      </c>
      <c r="X5" s="165" t="s">
        <v>506</v>
      </c>
    </row>
    <row r="6" ht="22.5" customHeight="1" spans="1:26">
      <c r="A6" s="170"/>
      <c r="B6" s="170"/>
      <c r="C6" s="170"/>
      <c r="D6" s="180" t="s">
        <v>10985</v>
      </c>
      <c r="E6" s="180" t="s">
        <v>10986</v>
      </c>
      <c r="F6" s="180" t="s">
        <v>10987</v>
      </c>
      <c r="G6" s="180" t="s">
        <v>10988</v>
      </c>
      <c r="H6" s="180" t="s">
        <v>10989</v>
      </c>
      <c r="I6" s="180" t="s">
        <v>10990</v>
      </c>
      <c r="J6" s="170"/>
      <c r="K6" s="182"/>
      <c r="L6" s="182"/>
      <c r="M6" s="182"/>
      <c r="N6" s="138"/>
      <c r="O6" s="138"/>
      <c r="P6" s="138"/>
      <c r="Q6" s="138"/>
      <c r="R6" s="182"/>
      <c r="S6" s="182"/>
      <c r="T6" s="182"/>
      <c r="U6" s="186"/>
      <c r="V6" s="182">
        <f t="shared" ref="V6:V30" si="0">U6-T6</f>
        <v>0</v>
      </c>
      <c r="W6" s="182">
        <f t="shared" ref="W6:W30" si="1">IF(T6=0,0,ROUND(V6/T6*100,2))</f>
        <v>0</v>
      </c>
      <c r="X6" s="182"/>
      <c r="Y6" s="27" t="s">
        <v>10205</v>
      </c>
      <c r="Z6" s="27" t="s">
        <v>559</v>
      </c>
    </row>
    <row r="7" customHeight="1" spans="1:24">
      <c r="A7" s="28"/>
      <c r="B7" s="29"/>
      <c r="C7" s="29"/>
      <c r="D7" s="29"/>
      <c r="E7" s="29"/>
      <c r="F7" s="29"/>
      <c r="G7" s="29"/>
      <c r="H7" s="29"/>
      <c r="I7" s="29"/>
      <c r="J7" s="29"/>
      <c r="K7" s="183"/>
      <c r="L7" s="184"/>
      <c r="M7" s="184"/>
      <c r="N7" s="184"/>
      <c r="O7" s="184"/>
      <c r="P7" s="184"/>
      <c r="Q7" s="184"/>
      <c r="R7" s="139"/>
      <c r="S7" s="139"/>
      <c r="T7" s="145"/>
      <c r="U7" s="127"/>
      <c r="V7" s="175">
        <f t="shared" si="0"/>
        <v>0</v>
      </c>
      <c r="W7" s="128">
        <f t="shared" si="1"/>
        <v>0</v>
      </c>
      <c r="X7" s="75"/>
    </row>
    <row r="8" customHeight="1" spans="1:24">
      <c r="A8" s="28"/>
      <c r="B8" s="29"/>
      <c r="C8" s="29"/>
      <c r="D8" s="29"/>
      <c r="E8" s="29"/>
      <c r="F8" s="29"/>
      <c r="G8" s="29"/>
      <c r="H8" s="29"/>
      <c r="I8" s="29"/>
      <c r="J8" s="29"/>
      <c r="K8" s="183"/>
      <c r="L8" s="184"/>
      <c r="M8" s="184"/>
      <c r="N8" s="184"/>
      <c r="O8" s="184"/>
      <c r="P8" s="184"/>
      <c r="Q8" s="184"/>
      <c r="R8" s="139"/>
      <c r="S8" s="139"/>
      <c r="T8" s="145"/>
      <c r="U8" s="127"/>
      <c r="V8" s="175">
        <f t="shared" si="0"/>
        <v>0</v>
      </c>
      <c r="W8" s="128">
        <f t="shared" si="1"/>
        <v>0</v>
      </c>
      <c r="X8" s="75"/>
    </row>
    <row r="9" customHeight="1" spans="1:24">
      <c r="A9" s="28"/>
      <c r="B9" s="29"/>
      <c r="C9" s="29"/>
      <c r="D9" s="29"/>
      <c r="E9" s="29"/>
      <c r="F9" s="29"/>
      <c r="G9" s="29"/>
      <c r="H9" s="29"/>
      <c r="I9" s="29"/>
      <c r="J9" s="29"/>
      <c r="K9" s="183"/>
      <c r="L9" s="184"/>
      <c r="M9" s="184"/>
      <c r="N9" s="184"/>
      <c r="O9" s="184"/>
      <c r="P9" s="184"/>
      <c r="Q9" s="184"/>
      <c r="R9" s="139"/>
      <c r="S9" s="139"/>
      <c r="T9" s="145"/>
      <c r="U9" s="127"/>
      <c r="V9" s="175">
        <f t="shared" si="0"/>
        <v>0</v>
      </c>
      <c r="W9" s="128">
        <f t="shared" si="1"/>
        <v>0</v>
      </c>
      <c r="X9" s="75"/>
    </row>
    <row r="10" customHeight="1" spans="1:24">
      <c r="A10" s="28"/>
      <c r="B10" s="29"/>
      <c r="C10" s="29"/>
      <c r="D10" s="29"/>
      <c r="E10" s="29"/>
      <c r="F10" s="29"/>
      <c r="G10" s="29"/>
      <c r="H10" s="29"/>
      <c r="I10" s="29"/>
      <c r="J10" s="29"/>
      <c r="K10" s="183"/>
      <c r="L10" s="184"/>
      <c r="M10" s="184"/>
      <c r="N10" s="184"/>
      <c r="O10" s="184"/>
      <c r="P10" s="184"/>
      <c r="Q10" s="184"/>
      <c r="R10" s="139"/>
      <c r="S10" s="139"/>
      <c r="T10" s="145"/>
      <c r="U10" s="127"/>
      <c r="V10" s="175">
        <f t="shared" si="0"/>
        <v>0</v>
      </c>
      <c r="W10" s="128">
        <f t="shared" si="1"/>
        <v>0</v>
      </c>
      <c r="X10" s="75"/>
    </row>
    <row r="11" customHeight="1" spans="1:24">
      <c r="A11" s="28"/>
      <c r="B11" s="29"/>
      <c r="C11" s="29"/>
      <c r="D11" s="29"/>
      <c r="E11" s="29"/>
      <c r="F11" s="29"/>
      <c r="G11" s="29"/>
      <c r="H11" s="29"/>
      <c r="I11" s="29"/>
      <c r="J11" s="29"/>
      <c r="K11" s="183"/>
      <c r="L11" s="184"/>
      <c r="M11" s="184"/>
      <c r="N11" s="184"/>
      <c r="O11" s="184"/>
      <c r="P11" s="184"/>
      <c r="Q11" s="184"/>
      <c r="R11" s="139"/>
      <c r="S11" s="139"/>
      <c r="T11" s="145"/>
      <c r="U11" s="127"/>
      <c r="V11" s="175">
        <f t="shared" si="0"/>
        <v>0</v>
      </c>
      <c r="W11" s="128">
        <f t="shared" si="1"/>
        <v>0</v>
      </c>
      <c r="X11" s="75"/>
    </row>
    <row r="12" customHeight="1" spans="1:24">
      <c r="A12" s="28"/>
      <c r="B12" s="29"/>
      <c r="C12" s="29"/>
      <c r="D12" s="29"/>
      <c r="E12" s="29"/>
      <c r="F12" s="29"/>
      <c r="G12" s="29"/>
      <c r="H12" s="29"/>
      <c r="I12" s="29"/>
      <c r="J12" s="29"/>
      <c r="K12" s="183"/>
      <c r="L12" s="184"/>
      <c r="M12" s="184"/>
      <c r="N12" s="184"/>
      <c r="O12" s="184"/>
      <c r="P12" s="184"/>
      <c r="Q12" s="184"/>
      <c r="R12" s="139"/>
      <c r="S12" s="139"/>
      <c r="T12" s="145"/>
      <c r="U12" s="127"/>
      <c r="V12" s="175">
        <f t="shared" si="0"/>
        <v>0</v>
      </c>
      <c r="W12" s="128">
        <f t="shared" si="1"/>
        <v>0</v>
      </c>
      <c r="X12" s="75"/>
    </row>
    <row r="13" customHeight="1" spans="1:24">
      <c r="A13" s="28"/>
      <c r="B13" s="29"/>
      <c r="C13" s="29"/>
      <c r="D13" s="29"/>
      <c r="E13" s="29"/>
      <c r="F13" s="29"/>
      <c r="G13" s="29"/>
      <c r="H13" s="29"/>
      <c r="I13" s="29"/>
      <c r="J13" s="29"/>
      <c r="K13" s="183"/>
      <c r="L13" s="184"/>
      <c r="M13" s="184"/>
      <c r="N13" s="184"/>
      <c r="O13" s="184"/>
      <c r="P13" s="184"/>
      <c r="Q13" s="184"/>
      <c r="R13" s="139"/>
      <c r="S13" s="139"/>
      <c r="T13" s="145"/>
      <c r="U13" s="127"/>
      <c r="V13" s="175">
        <f t="shared" si="0"/>
        <v>0</v>
      </c>
      <c r="W13" s="128">
        <f t="shared" si="1"/>
        <v>0</v>
      </c>
      <c r="X13" s="75"/>
    </row>
    <row r="14" customHeight="1" spans="1:24">
      <c r="A14" s="28"/>
      <c r="B14" s="29"/>
      <c r="C14" s="29"/>
      <c r="D14" s="29"/>
      <c r="E14" s="29"/>
      <c r="F14" s="29"/>
      <c r="G14" s="29"/>
      <c r="H14" s="29"/>
      <c r="I14" s="29"/>
      <c r="J14" s="29"/>
      <c r="K14" s="183"/>
      <c r="L14" s="184"/>
      <c r="M14" s="184"/>
      <c r="N14" s="184"/>
      <c r="O14" s="184"/>
      <c r="P14" s="184"/>
      <c r="Q14" s="184"/>
      <c r="R14" s="139"/>
      <c r="S14" s="139"/>
      <c r="T14" s="145"/>
      <c r="U14" s="127"/>
      <c r="V14" s="175">
        <f t="shared" si="0"/>
        <v>0</v>
      </c>
      <c r="W14" s="128">
        <f t="shared" si="1"/>
        <v>0</v>
      </c>
      <c r="X14" s="75"/>
    </row>
    <row r="15" customHeight="1" spans="1:24">
      <c r="A15" s="28"/>
      <c r="B15" s="29"/>
      <c r="C15" s="29"/>
      <c r="D15" s="29"/>
      <c r="E15" s="29"/>
      <c r="F15" s="29"/>
      <c r="G15" s="29"/>
      <c r="H15" s="29"/>
      <c r="I15" s="29"/>
      <c r="J15" s="29"/>
      <c r="K15" s="183"/>
      <c r="L15" s="184"/>
      <c r="M15" s="184"/>
      <c r="N15" s="184"/>
      <c r="O15" s="184"/>
      <c r="P15" s="184"/>
      <c r="Q15" s="184"/>
      <c r="R15" s="139"/>
      <c r="S15" s="139"/>
      <c r="T15" s="145"/>
      <c r="U15" s="127"/>
      <c r="V15" s="175">
        <f t="shared" si="0"/>
        <v>0</v>
      </c>
      <c r="W15" s="128">
        <f t="shared" si="1"/>
        <v>0</v>
      </c>
      <c r="X15" s="75"/>
    </row>
    <row r="16" customHeight="1" spans="1:24">
      <c r="A16" s="28"/>
      <c r="B16" s="29"/>
      <c r="C16" s="29"/>
      <c r="D16" s="29"/>
      <c r="E16" s="29"/>
      <c r="F16" s="29"/>
      <c r="G16" s="29"/>
      <c r="H16" s="29"/>
      <c r="I16" s="29"/>
      <c r="J16" s="29"/>
      <c r="K16" s="183"/>
      <c r="L16" s="184"/>
      <c r="M16" s="184"/>
      <c r="N16" s="184"/>
      <c r="O16" s="184"/>
      <c r="P16" s="184"/>
      <c r="Q16" s="184"/>
      <c r="R16" s="139"/>
      <c r="S16" s="139"/>
      <c r="T16" s="145"/>
      <c r="U16" s="127"/>
      <c r="V16" s="175">
        <f t="shared" si="0"/>
        <v>0</v>
      </c>
      <c r="W16" s="128">
        <f t="shared" si="1"/>
        <v>0</v>
      </c>
      <c r="X16" s="75"/>
    </row>
    <row r="17" customHeight="1" spans="1:24">
      <c r="A17" s="28"/>
      <c r="B17" s="29"/>
      <c r="C17" s="29"/>
      <c r="D17" s="29"/>
      <c r="E17" s="29"/>
      <c r="F17" s="29"/>
      <c r="G17" s="29"/>
      <c r="H17" s="29"/>
      <c r="I17" s="29"/>
      <c r="J17" s="29"/>
      <c r="K17" s="183"/>
      <c r="L17" s="184"/>
      <c r="M17" s="184"/>
      <c r="N17" s="184"/>
      <c r="O17" s="184"/>
      <c r="P17" s="184"/>
      <c r="Q17" s="184"/>
      <c r="R17" s="139"/>
      <c r="S17" s="139"/>
      <c r="T17" s="145"/>
      <c r="U17" s="127"/>
      <c r="V17" s="175">
        <f t="shared" si="0"/>
        <v>0</v>
      </c>
      <c r="W17" s="128">
        <f t="shared" si="1"/>
        <v>0</v>
      </c>
      <c r="X17" s="75"/>
    </row>
    <row r="18" customHeight="1" spans="1:24">
      <c r="A18" s="28"/>
      <c r="B18" s="29"/>
      <c r="C18" s="29"/>
      <c r="D18" s="29"/>
      <c r="E18" s="29"/>
      <c r="F18" s="29"/>
      <c r="G18" s="29"/>
      <c r="H18" s="29"/>
      <c r="I18" s="29"/>
      <c r="J18" s="29"/>
      <c r="K18" s="183"/>
      <c r="L18" s="184"/>
      <c r="M18" s="184"/>
      <c r="N18" s="184"/>
      <c r="O18" s="184"/>
      <c r="P18" s="184"/>
      <c r="Q18" s="184"/>
      <c r="R18" s="139"/>
      <c r="S18" s="139"/>
      <c r="T18" s="145"/>
      <c r="U18" s="127"/>
      <c r="V18" s="175">
        <f t="shared" si="0"/>
        <v>0</v>
      </c>
      <c r="W18" s="128">
        <f t="shared" si="1"/>
        <v>0</v>
      </c>
      <c r="X18" s="75"/>
    </row>
    <row r="19" customHeight="1" spans="1:24">
      <c r="A19" s="28"/>
      <c r="B19" s="29"/>
      <c r="C19" s="29"/>
      <c r="D19" s="29"/>
      <c r="E19" s="29"/>
      <c r="F19" s="29"/>
      <c r="G19" s="29"/>
      <c r="H19" s="29"/>
      <c r="I19" s="29"/>
      <c r="J19" s="29"/>
      <c r="K19" s="183"/>
      <c r="L19" s="184"/>
      <c r="M19" s="184"/>
      <c r="N19" s="184"/>
      <c r="O19" s="184"/>
      <c r="P19" s="184"/>
      <c r="Q19" s="184"/>
      <c r="R19" s="139"/>
      <c r="S19" s="139"/>
      <c r="T19" s="145"/>
      <c r="U19" s="127"/>
      <c r="V19" s="175">
        <f t="shared" si="0"/>
        <v>0</v>
      </c>
      <c r="W19" s="128">
        <f t="shared" si="1"/>
        <v>0</v>
      </c>
      <c r="X19" s="75"/>
    </row>
    <row r="20" customHeight="1" spans="1:24">
      <c r="A20" s="28"/>
      <c r="B20" s="29"/>
      <c r="C20" s="29"/>
      <c r="D20" s="29"/>
      <c r="E20" s="29"/>
      <c r="F20" s="29"/>
      <c r="G20" s="29"/>
      <c r="H20" s="29"/>
      <c r="I20" s="29"/>
      <c r="J20" s="29"/>
      <c r="K20" s="183"/>
      <c r="L20" s="184"/>
      <c r="M20" s="184"/>
      <c r="N20" s="184"/>
      <c r="O20" s="184"/>
      <c r="P20" s="184"/>
      <c r="Q20" s="184"/>
      <c r="R20" s="139"/>
      <c r="S20" s="139"/>
      <c r="T20" s="145"/>
      <c r="U20" s="127"/>
      <c r="V20" s="175">
        <f t="shared" si="0"/>
        <v>0</v>
      </c>
      <c r="W20" s="128">
        <f t="shared" si="1"/>
        <v>0</v>
      </c>
      <c r="X20" s="75"/>
    </row>
    <row r="21" customHeight="1" spans="1:24">
      <c r="A21" s="28"/>
      <c r="B21" s="29"/>
      <c r="C21" s="29"/>
      <c r="D21" s="29"/>
      <c r="E21" s="29"/>
      <c r="F21" s="29"/>
      <c r="G21" s="29"/>
      <c r="H21" s="29"/>
      <c r="I21" s="29"/>
      <c r="J21" s="29"/>
      <c r="K21" s="183"/>
      <c r="L21" s="184"/>
      <c r="M21" s="184"/>
      <c r="N21" s="184"/>
      <c r="O21" s="184"/>
      <c r="P21" s="184"/>
      <c r="Q21" s="184"/>
      <c r="R21" s="139"/>
      <c r="S21" s="139"/>
      <c r="T21" s="145"/>
      <c r="U21" s="127"/>
      <c r="V21" s="175">
        <f t="shared" si="0"/>
        <v>0</v>
      </c>
      <c r="W21" s="128">
        <f t="shared" si="1"/>
        <v>0</v>
      </c>
      <c r="X21" s="75"/>
    </row>
    <row r="22" customHeight="1" spans="1:24">
      <c r="A22" s="28"/>
      <c r="B22" s="29"/>
      <c r="C22" s="29"/>
      <c r="D22" s="29"/>
      <c r="E22" s="29"/>
      <c r="F22" s="29"/>
      <c r="G22" s="29"/>
      <c r="H22" s="29"/>
      <c r="I22" s="29"/>
      <c r="J22" s="29"/>
      <c r="K22" s="183"/>
      <c r="L22" s="184"/>
      <c r="M22" s="184"/>
      <c r="N22" s="184"/>
      <c r="O22" s="184"/>
      <c r="P22" s="184"/>
      <c r="Q22" s="184"/>
      <c r="R22" s="139"/>
      <c r="S22" s="139"/>
      <c r="T22" s="145"/>
      <c r="U22" s="127"/>
      <c r="V22" s="175">
        <f t="shared" si="0"/>
        <v>0</v>
      </c>
      <c r="W22" s="128">
        <f t="shared" si="1"/>
        <v>0</v>
      </c>
      <c r="X22" s="75"/>
    </row>
    <row r="23" customHeight="1" spans="1:24">
      <c r="A23" s="28"/>
      <c r="B23" s="29"/>
      <c r="C23" s="29"/>
      <c r="D23" s="29"/>
      <c r="E23" s="29"/>
      <c r="F23" s="29"/>
      <c r="G23" s="29"/>
      <c r="H23" s="29"/>
      <c r="I23" s="29"/>
      <c r="J23" s="29"/>
      <c r="K23" s="183"/>
      <c r="L23" s="184"/>
      <c r="M23" s="184"/>
      <c r="N23" s="184"/>
      <c r="O23" s="184"/>
      <c r="P23" s="184"/>
      <c r="Q23" s="184"/>
      <c r="R23" s="139"/>
      <c r="S23" s="139"/>
      <c r="T23" s="145"/>
      <c r="U23" s="127"/>
      <c r="V23" s="175">
        <f t="shared" si="0"/>
        <v>0</v>
      </c>
      <c r="W23" s="128">
        <f t="shared" si="1"/>
        <v>0</v>
      </c>
      <c r="X23" s="75"/>
    </row>
    <row r="24" customHeight="1" spans="1:24">
      <c r="A24" s="28"/>
      <c r="B24" s="29"/>
      <c r="C24" s="29"/>
      <c r="D24" s="29"/>
      <c r="E24" s="29"/>
      <c r="F24" s="29"/>
      <c r="G24" s="29"/>
      <c r="H24" s="29"/>
      <c r="I24" s="29"/>
      <c r="J24" s="29"/>
      <c r="K24" s="183"/>
      <c r="L24" s="184"/>
      <c r="M24" s="184"/>
      <c r="N24" s="184"/>
      <c r="O24" s="184"/>
      <c r="P24" s="184"/>
      <c r="Q24" s="184"/>
      <c r="R24" s="139"/>
      <c r="S24" s="139"/>
      <c r="T24" s="145"/>
      <c r="U24" s="127"/>
      <c r="V24" s="175">
        <f t="shared" si="0"/>
        <v>0</v>
      </c>
      <c r="W24" s="128">
        <f t="shared" si="1"/>
        <v>0</v>
      </c>
      <c r="X24" s="75"/>
    </row>
    <row r="25" customHeight="1" spans="1:24">
      <c r="A25" s="28"/>
      <c r="B25" s="29"/>
      <c r="C25" s="29"/>
      <c r="D25" s="29"/>
      <c r="E25" s="29"/>
      <c r="F25" s="29"/>
      <c r="G25" s="29"/>
      <c r="H25" s="29"/>
      <c r="I25" s="29"/>
      <c r="J25" s="29"/>
      <c r="K25" s="183"/>
      <c r="L25" s="184"/>
      <c r="M25" s="184"/>
      <c r="N25" s="184"/>
      <c r="O25" s="184"/>
      <c r="P25" s="184"/>
      <c r="Q25" s="184"/>
      <c r="R25" s="139"/>
      <c r="S25" s="139"/>
      <c r="T25" s="145"/>
      <c r="U25" s="127"/>
      <c r="V25" s="175">
        <f t="shared" si="0"/>
        <v>0</v>
      </c>
      <c r="W25" s="128">
        <f t="shared" si="1"/>
        <v>0</v>
      </c>
      <c r="X25" s="75"/>
    </row>
    <row r="26" customHeight="1" spans="1:24">
      <c r="A26" s="28"/>
      <c r="B26" s="29"/>
      <c r="C26" s="29"/>
      <c r="D26" s="29"/>
      <c r="E26" s="29"/>
      <c r="F26" s="29"/>
      <c r="G26" s="29"/>
      <c r="H26" s="29"/>
      <c r="I26" s="29"/>
      <c r="J26" s="29"/>
      <c r="K26" s="183"/>
      <c r="L26" s="184"/>
      <c r="M26" s="184"/>
      <c r="N26" s="184"/>
      <c r="O26" s="184"/>
      <c r="P26" s="184"/>
      <c r="Q26" s="184"/>
      <c r="R26" s="139"/>
      <c r="S26" s="139"/>
      <c r="T26" s="145"/>
      <c r="U26" s="127"/>
      <c r="V26" s="175">
        <f t="shared" si="0"/>
        <v>0</v>
      </c>
      <c r="W26" s="128">
        <f t="shared" si="1"/>
        <v>0</v>
      </c>
      <c r="X26" s="75"/>
    </row>
    <row r="27" customHeight="1" spans="1:24">
      <c r="A27" s="28"/>
      <c r="B27" s="33" t="s">
        <v>497</v>
      </c>
      <c r="C27" s="33"/>
      <c r="D27" s="33"/>
      <c r="E27" s="33"/>
      <c r="F27" s="33"/>
      <c r="G27" s="33"/>
      <c r="H27" s="33"/>
      <c r="I27" s="33"/>
      <c r="J27" s="29"/>
      <c r="K27" s="183"/>
      <c r="L27" s="184"/>
      <c r="M27" s="184"/>
      <c r="N27" s="184"/>
      <c r="O27" s="184"/>
      <c r="P27" s="184"/>
      <c r="Q27" s="184"/>
      <c r="R27" s="139"/>
      <c r="S27" s="139"/>
      <c r="T27" s="145"/>
      <c r="U27" s="127"/>
      <c r="V27" s="175">
        <f t="shared" si="0"/>
        <v>0</v>
      </c>
      <c r="W27" s="128">
        <f t="shared" si="1"/>
        <v>0</v>
      </c>
      <c r="X27" s="75"/>
    </row>
    <row r="28" customHeight="1" spans="1:24">
      <c r="A28" s="147" t="s">
        <v>521</v>
      </c>
      <c r="B28" s="171"/>
      <c r="C28" s="171"/>
      <c r="D28" s="171"/>
      <c r="E28" s="171"/>
      <c r="F28" s="171"/>
      <c r="G28" s="171"/>
      <c r="H28" s="171"/>
      <c r="I28" s="171"/>
      <c r="J28" s="172"/>
      <c r="K28" s="128"/>
      <c r="L28" s="128"/>
      <c r="M28" s="128" t="s">
        <v>477</v>
      </c>
      <c r="N28" s="128"/>
      <c r="O28" s="128"/>
      <c r="P28" s="128"/>
      <c r="Q28" s="128"/>
      <c r="R28" s="76"/>
      <c r="S28" s="76"/>
      <c r="T28" s="175">
        <f>SUM(T7:T27)</f>
        <v>0</v>
      </c>
      <c r="U28" s="176">
        <f>SUM(U7:U27)</f>
        <v>0</v>
      </c>
      <c r="V28" s="128">
        <f t="shared" si="0"/>
        <v>0</v>
      </c>
      <c r="W28" s="128">
        <f t="shared" si="1"/>
        <v>0</v>
      </c>
      <c r="X28" s="76"/>
    </row>
    <row r="29" customHeight="1" spans="1:24">
      <c r="A29" s="147" t="s">
        <v>10991</v>
      </c>
      <c r="B29" s="171"/>
      <c r="C29" s="171"/>
      <c r="D29" s="171"/>
      <c r="E29" s="171"/>
      <c r="F29" s="171"/>
      <c r="G29" s="171"/>
      <c r="H29" s="171"/>
      <c r="I29" s="171"/>
      <c r="J29" s="172"/>
      <c r="K29" s="145"/>
      <c r="L29" s="145"/>
      <c r="M29" s="145" t="s">
        <v>477</v>
      </c>
      <c r="N29" s="145"/>
      <c r="O29" s="145"/>
      <c r="P29" s="145"/>
      <c r="Q29" s="145"/>
      <c r="R29" s="75"/>
      <c r="S29" s="75"/>
      <c r="T29" s="75"/>
      <c r="U29" s="177"/>
      <c r="V29" s="128">
        <f t="shared" si="0"/>
        <v>0</v>
      </c>
      <c r="W29" s="128">
        <f t="shared" si="1"/>
        <v>0</v>
      </c>
      <c r="X29" s="75"/>
    </row>
    <row r="30" customHeight="1" spans="1:24">
      <c r="A30" s="147" t="s">
        <v>521</v>
      </c>
      <c r="B30" s="171"/>
      <c r="C30" s="171"/>
      <c r="D30" s="171"/>
      <c r="E30" s="171"/>
      <c r="F30" s="171"/>
      <c r="G30" s="171"/>
      <c r="H30" s="171"/>
      <c r="I30" s="171"/>
      <c r="J30" s="172"/>
      <c r="K30" s="128"/>
      <c r="L30" s="128"/>
      <c r="M30" s="128" t="s">
        <v>477</v>
      </c>
      <c r="N30" s="128"/>
      <c r="O30" s="128"/>
      <c r="P30" s="128"/>
      <c r="Q30" s="128"/>
      <c r="R30" s="76"/>
      <c r="S30" s="76"/>
      <c r="T30" s="175">
        <f>T28-T29</f>
        <v>0</v>
      </c>
      <c r="U30" s="176">
        <f>U28-U29</f>
        <v>0</v>
      </c>
      <c r="V30" s="128">
        <f t="shared" si="0"/>
        <v>0</v>
      </c>
      <c r="W30" s="128">
        <f t="shared" si="1"/>
        <v>0</v>
      </c>
      <c r="X30" s="76"/>
    </row>
    <row r="31" customHeight="1" spans="1:24">
      <c r="A31" s="38" t="str">
        <f>申报表封面!C18</f>
        <v>被评估单位填表人：郭艳</v>
      </c>
      <c r="B31" s="38"/>
      <c r="C31" s="38"/>
      <c r="D31" s="38"/>
      <c r="E31" s="38"/>
      <c r="F31" s="38"/>
      <c r="G31" s="38"/>
      <c r="H31" s="38"/>
      <c r="I31" s="38"/>
      <c r="J31" s="38"/>
      <c r="K31" s="77"/>
      <c r="L31" s="77"/>
      <c r="M31" s="178"/>
      <c r="N31" s="178"/>
      <c r="O31" s="178"/>
      <c r="P31" s="178"/>
      <c r="Q31" s="178"/>
      <c r="R31" s="178"/>
      <c r="S31" s="146" t="str">
        <f>CONCATENATE(索引!$D$6,"：",索引!$D56,"    ",索引!$E56)</f>
        <v>评估人员：    </v>
      </c>
      <c r="T31" s="178"/>
      <c r="U31" s="179"/>
      <c r="V31" s="121"/>
      <c r="W31" s="121"/>
      <c r="X31" s="121"/>
    </row>
    <row r="32" customHeight="1" spans="1:24">
      <c r="A32" s="164" t="str">
        <f>申报表封面!C20</f>
        <v>填表日期：2022年9月6日</v>
      </c>
      <c r="B32" s="164"/>
      <c r="C32" s="164"/>
      <c r="D32" s="164"/>
      <c r="E32" s="164"/>
      <c r="F32" s="164"/>
      <c r="G32" s="164"/>
      <c r="H32" s="164"/>
      <c r="I32" s="164"/>
      <c r="J32" s="164"/>
      <c r="K32" s="167"/>
      <c r="L32" s="167"/>
      <c r="M32" s="167"/>
      <c r="N32" s="167"/>
      <c r="O32" s="167"/>
      <c r="P32" s="167"/>
      <c r="Q32" s="167"/>
      <c r="R32" s="167"/>
      <c r="S32" s="167"/>
      <c r="T32" s="167"/>
      <c r="U32" s="167"/>
      <c r="V32" s="167"/>
      <c r="W32" s="167"/>
      <c r="X32" s="167"/>
    </row>
    <row r="33" customHeight="1" spans="1:24">
      <c r="A33" s="68" t="s">
        <v>499</v>
      </c>
      <c r="B33" s="22"/>
      <c r="C33" s="22"/>
      <c r="D33" s="22"/>
      <c r="E33" s="22"/>
      <c r="F33" s="22"/>
      <c r="G33" s="22"/>
      <c r="H33" s="22"/>
      <c r="I33" s="22"/>
      <c r="J33" s="22"/>
      <c r="K33" s="79"/>
      <c r="L33" s="79"/>
      <c r="M33" s="79"/>
      <c r="N33" s="79"/>
      <c r="O33" s="79"/>
      <c r="P33" s="79"/>
      <c r="Q33" s="79"/>
      <c r="R33" s="79"/>
      <c r="S33" s="79"/>
      <c r="T33" s="79"/>
      <c r="U33" s="79"/>
      <c r="V33" s="79"/>
      <c r="W33" s="79"/>
      <c r="X33" s="79"/>
    </row>
    <row r="34" customHeight="1" spans="1:24">
      <c r="A34" s="22"/>
      <c r="B34" s="69" t="s">
        <v>10992</v>
      </c>
      <c r="C34" s="69"/>
      <c r="D34" s="69"/>
      <c r="E34" s="69"/>
      <c r="F34" s="69"/>
      <c r="G34" s="69"/>
      <c r="H34" s="69"/>
      <c r="I34" s="69"/>
      <c r="J34" s="22"/>
      <c r="K34" s="79"/>
      <c r="L34" s="79"/>
      <c r="M34" s="79"/>
      <c r="N34" s="79"/>
      <c r="O34" s="79"/>
      <c r="P34" s="79"/>
      <c r="Q34" s="79"/>
      <c r="R34" s="79"/>
      <c r="S34" s="79"/>
      <c r="T34" s="79"/>
      <c r="U34" s="79"/>
      <c r="V34" s="79"/>
      <c r="W34" s="79"/>
      <c r="X34" s="79"/>
    </row>
    <row r="35" customHeight="1" spans="1:24">
      <c r="A35" s="22"/>
      <c r="B35" s="69" t="s">
        <v>10993</v>
      </c>
      <c r="C35" s="69"/>
      <c r="D35" s="69"/>
      <c r="E35" s="69"/>
      <c r="F35" s="69"/>
      <c r="G35" s="69"/>
      <c r="H35" s="69"/>
      <c r="I35" s="69"/>
      <c r="J35" s="22"/>
      <c r="K35" s="79"/>
      <c r="L35" s="79"/>
      <c r="M35" s="79"/>
      <c r="N35" s="79"/>
      <c r="O35" s="79"/>
      <c r="P35" s="79"/>
      <c r="Q35" s="79"/>
      <c r="R35" s="79"/>
      <c r="S35" s="79"/>
      <c r="T35" s="79"/>
      <c r="U35" s="79"/>
      <c r="V35" s="79"/>
      <c r="W35" s="79"/>
      <c r="X35" s="79"/>
    </row>
    <row r="36" customHeight="1" spans="1:24">
      <c r="A36" s="22"/>
      <c r="B36" s="69" t="s">
        <v>10994</v>
      </c>
      <c r="C36" s="69"/>
      <c r="D36" s="69"/>
      <c r="E36" s="69"/>
      <c r="F36" s="69"/>
      <c r="G36" s="69"/>
      <c r="H36" s="69"/>
      <c r="I36" s="69"/>
      <c r="J36" s="22"/>
      <c r="K36" s="79"/>
      <c r="L36" s="79"/>
      <c r="M36" s="79"/>
      <c r="N36" s="79"/>
      <c r="O36" s="79"/>
      <c r="P36" s="79"/>
      <c r="Q36" s="79"/>
      <c r="R36" s="79"/>
      <c r="S36" s="79"/>
      <c r="T36" s="79"/>
      <c r="U36" s="79"/>
      <c r="V36" s="79"/>
      <c r="W36" s="79"/>
      <c r="X36" s="79"/>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2">
    <mergeCell ref="D5:I5"/>
    <mergeCell ref="A28:J28"/>
    <mergeCell ref="A29:J29"/>
    <mergeCell ref="A30:J30"/>
    <mergeCell ref="A5:A6"/>
    <mergeCell ref="B5:B6"/>
    <mergeCell ref="C5:C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indexed="43"/>
  </sheetPr>
  <dimension ref="A1:X60"/>
  <sheetViews>
    <sheetView workbookViewId="0">
      <selection activeCell="G18" sqref="E25 G18"/>
    </sheetView>
  </sheetViews>
  <sheetFormatPr defaultColWidth="9" defaultRowHeight="15.75" customHeight="1"/>
  <cols>
    <col min="1" max="1" width="4.375" style="13" customWidth="1"/>
    <col min="2" max="2" width="11.125" style="13" customWidth="1"/>
    <col min="3" max="3" width="8.375" style="13" customWidth="1"/>
    <col min="4" max="4" width="5" style="13" customWidth="1"/>
    <col min="5" max="5" width="5.375" style="13" customWidth="1"/>
    <col min="6" max="6" width="5.125" style="13" customWidth="1"/>
    <col min="7" max="10" width="6.125" style="13" customWidth="1"/>
    <col min="11" max="11" width="8.625" style="13" customWidth="1"/>
    <col min="12" max="12" width="6.625" style="13" customWidth="1"/>
    <col min="13" max="13" width="7.625" style="13" customWidth="1"/>
    <col min="14" max="14" width="6.5" style="13" customWidth="1"/>
    <col min="15" max="15" width="8.875" style="13" customWidth="1"/>
    <col min="16" max="16" width="6.625" style="13" customWidth="1"/>
    <col min="17" max="17" width="4.375" style="13" customWidth="1"/>
    <col min="18" max="18" width="6.875" style="13" customWidth="1"/>
    <col min="19" max="19" width="7.875" style="13" customWidth="1"/>
    <col min="20" max="20" width="7.125" style="13" customWidth="1"/>
    <col min="21" max="21" width="7.625" style="13" customWidth="1"/>
    <col min="22" max="22" width="6.375" style="13" customWidth="1"/>
    <col min="23" max="16384" width="9" style="13"/>
  </cols>
  <sheetData>
    <row r="1" s="11" customFormat="1" ht="25.5" customHeight="1" spans="1:22">
      <c r="A1" s="14" t="s">
        <v>10995</v>
      </c>
      <c r="B1" s="15"/>
      <c r="C1" s="15"/>
      <c r="D1" s="15"/>
      <c r="E1" s="15"/>
      <c r="F1" s="15"/>
      <c r="G1" s="15"/>
      <c r="H1" s="15"/>
      <c r="I1" s="15"/>
      <c r="J1" s="15"/>
      <c r="K1" s="15"/>
      <c r="L1" s="15"/>
      <c r="M1" s="15"/>
      <c r="N1" s="15"/>
      <c r="O1" s="15"/>
      <c r="P1" s="15"/>
      <c r="Q1" s="15"/>
      <c r="R1" s="15"/>
      <c r="S1" s="15"/>
      <c r="T1" s="15"/>
      <c r="U1" s="15"/>
      <c r="V1" s="15"/>
    </row>
    <row r="2" customHeight="1" spans="1:22">
      <c r="A2" s="16"/>
      <c r="B2" s="16"/>
      <c r="C2" s="16"/>
      <c r="D2" s="16"/>
      <c r="E2" s="16"/>
      <c r="F2" s="16"/>
      <c r="G2" s="16"/>
      <c r="H2" s="16"/>
      <c r="I2" s="16"/>
      <c r="J2" s="16"/>
      <c r="K2" s="133"/>
      <c r="L2" s="133"/>
      <c r="M2" s="133"/>
      <c r="N2" s="133"/>
      <c r="O2" s="125"/>
      <c r="P2" s="125"/>
      <c r="Q2" s="125"/>
      <c r="R2" s="125"/>
      <c r="S2" s="125"/>
      <c r="T2" s="125"/>
      <c r="U2" s="125"/>
      <c r="V2" s="70" t="s">
        <v>10996</v>
      </c>
    </row>
    <row r="3" customHeight="1" spans="1:22">
      <c r="A3" s="19" t="str">
        <f>申报表封面!A8</f>
        <v>评估基准日：2022年8月31日</v>
      </c>
      <c r="B3" s="19"/>
      <c r="C3" s="19"/>
      <c r="D3" s="19"/>
      <c r="E3" s="19"/>
      <c r="F3" s="19"/>
      <c r="G3" s="19"/>
      <c r="H3" s="19"/>
      <c r="I3" s="19"/>
      <c r="J3" s="19"/>
      <c r="K3" s="134"/>
      <c r="L3" s="134"/>
      <c r="M3" s="134"/>
      <c r="N3" s="134"/>
      <c r="O3" s="71"/>
      <c r="P3" s="71"/>
      <c r="Q3" s="71"/>
      <c r="R3" s="71"/>
      <c r="S3" s="71"/>
      <c r="T3" s="71"/>
      <c r="U3" s="71"/>
      <c r="V3" s="71"/>
    </row>
    <row r="4" customHeight="1" spans="1:22">
      <c r="A4" s="90" t="str">
        <f>申报表封面!C14</f>
        <v>被评估单位：湖南森华木业有限公司</v>
      </c>
      <c r="B4" s="22"/>
      <c r="C4" s="22"/>
      <c r="D4" s="22"/>
      <c r="E4" s="22"/>
      <c r="F4" s="22"/>
      <c r="G4" s="22"/>
      <c r="H4" s="22"/>
      <c r="I4" s="22"/>
      <c r="J4" s="22"/>
      <c r="K4" s="79"/>
      <c r="L4" s="79"/>
      <c r="M4" s="79"/>
      <c r="N4" s="79"/>
      <c r="O4" s="79"/>
      <c r="P4" s="79"/>
      <c r="Q4" s="79"/>
      <c r="R4" s="79"/>
      <c r="S4" s="79"/>
      <c r="T4" s="79"/>
      <c r="U4" s="79"/>
      <c r="V4" s="72" t="s">
        <v>373</v>
      </c>
    </row>
    <row r="5" s="12" customFormat="1" customHeight="1" spans="1:22">
      <c r="A5" s="24" t="s">
        <v>413</v>
      </c>
      <c r="B5" s="24" t="s">
        <v>10973</v>
      </c>
      <c r="C5" s="168" t="s">
        <v>630</v>
      </c>
      <c r="D5" s="168" t="s">
        <v>632</v>
      </c>
      <c r="E5" s="62" t="s">
        <v>631</v>
      </c>
      <c r="F5" s="62" t="s">
        <v>10997</v>
      </c>
      <c r="G5" s="62" t="s">
        <v>10998</v>
      </c>
      <c r="H5" s="169" t="s">
        <v>10999</v>
      </c>
      <c r="I5" s="173"/>
      <c r="J5" s="173"/>
      <c r="K5" s="126"/>
      <c r="L5" s="99" t="s">
        <v>574</v>
      </c>
      <c r="M5" s="174"/>
      <c r="N5" s="174"/>
      <c r="O5" s="174"/>
      <c r="P5" s="27" t="s">
        <v>575</v>
      </c>
      <c r="Q5" s="140"/>
      <c r="R5" s="140"/>
      <c r="S5" s="140"/>
      <c r="T5" s="165" t="s">
        <v>576</v>
      </c>
      <c r="U5" s="99" t="s">
        <v>530</v>
      </c>
      <c r="V5" s="99" t="s">
        <v>506</v>
      </c>
    </row>
    <row r="6" s="12" customFormat="1" ht="26.25" customHeight="1" spans="1:24">
      <c r="A6" s="24"/>
      <c r="B6" s="24"/>
      <c r="C6" s="170"/>
      <c r="D6" s="170"/>
      <c r="E6" s="24"/>
      <c r="F6" s="24"/>
      <c r="G6" s="24"/>
      <c r="H6" s="24" t="s">
        <v>11000</v>
      </c>
      <c r="I6" s="62" t="s">
        <v>11001</v>
      </c>
      <c r="J6" s="62" t="s">
        <v>11002</v>
      </c>
      <c r="K6" s="73" t="s">
        <v>10025</v>
      </c>
      <c r="L6" s="73" t="s">
        <v>11003</v>
      </c>
      <c r="M6" s="99" t="s">
        <v>11004</v>
      </c>
      <c r="N6" s="99" t="s">
        <v>11005</v>
      </c>
      <c r="O6" s="73" t="s">
        <v>10025</v>
      </c>
      <c r="P6" s="27" t="s">
        <v>11003</v>
      </c>
      <c r="Q6" s="99" t="s">
        <v>11004</v>
      </c>
      <c r="R6" s="99" t="s">
        <v>11005</v>
      </c>
      <c r="S6" s="73" t="s">
        <v>10025</v>
      </c>
      <c r="T6" s="166"/>
      <c r="U6" s="140"/>
      <c r="V6" s="140"/>
      <c r="W6" s="27" t="s">
        <v>10205</v>
      </c>
      <c r="X6" s="27" t="s">
        <v>559</v>
      </c>
    </row>
    <row r="7" customHeight="1" spans="1:22">
      <c r="A7" s="28"/>
      <c r="B7" s="29"/>
      <c r="C7" s="29"/>
      <c r="D7" s="29"/>
      <c r="E7" s="29"/>
      <c r="F7" s="30"/>
      <c r="G7" s="30"/>
      <c r="H7" s="30"/>
      <c r="I7" s="30"/>
      <c r="J7" s="30"/>
      <c r="K7" s="145">
        <f>SUM(H7:J7)</f>
        <v>0</v>
      </c>
      <c r="L7" s="145"/>
      <c r="M7" s="145"/>
      <c r="N7" s="145"/>
      <c r="O7" s="145">
        <f>SUM(L7:N7)</f>
        <v>0</v>
      </c>
      <c r="P7" s="127"/>
      <c r="Q7" s="145"/>
      <c r="R7" s="145"/>
      <c r="S7" s="145">
        <f>SUM(P7:R7)</f>
        <v>0</v>
      </c>
      <c r="T7" s="128">
        <f t="shared" ref="T7:T29" si="0">S7-O7</f>
        <v>0</v>
      </c>
      <c r="U7" s="128">
        <f t="shared" ref="U7:U13" si="1">IF(O7=0,0,ROUND(T7/O7*100,2))</f>
        <v>0</v>
      </c>
      <c r="V7" s="75"/>
    </row>
    <row r="8" customHeight="1" spans="1:22">
      <c r="A8" s="28"/>
      <c r="B8" s="29"/>
      <c r="C8" s="29"/>
      <c r="D8" s="29"/>
      <c r="E8" s="29"/>
      <c r="F8" s="30"/>
      <c r="G8" s="30"/>
      <c r="H8" s="30"/>
      <c r="I8" s="30"/>
      <c r="J8" s="30"/>
      <c r="K8" s="145">
        <f t="shared" ref="K8:K26" si="2">SUM(H8:J8)</f>
        <v>0</v>
      </c>
      <c r="L8" s="145"/>
      <c r="M8" s="145"/>
      <c r="N8" s="145"/>
      <c r="O8" s="145">
        <f t="shared" ref="O8:O26" si="3">SUM(L8:N8)</f>
        <v>0</v>
      </c>
      <c r="P8" s="127"/>
      <c r="Q8" s="145"/>
      <c r="R8" s="145"/>
      <c r="S8" s="145">
        <f t="shared" ref="S8:S26" si="4">SUM(P8:R8)</f>
        <v>0</v>
      </c>
      <c r="T8" s="128">
        <f t="shared" si="0"/>
        <v>0</v>
      </c>
      <c r="U8" s="128">
        <f t="shared" si="1"/>
        <v>0</v>
      </c>
      <c r="V8" s="75"/>
    </row>
    <row r="9" customHeight="1" spans="1:22">
      <c r="A9" s="28"/>
      <c r="B9" s="29"/>
      <c r="C9" s="29"/>
      <c r="D9" s="29"/>
      <c r="E9" s="29"/>
      <c r="F9" s="30"/>
      <c r="G9" s="30"/>
      <c r="H9" s="30"/>
      <c r="I9" s="30"/>
      <c r="J9" s="30"/>
      <c r="K9" s="145">
        <f t="shared" si="2"/>
        <v>0</v>
      </c>
      <c r="L9" s="145"/>
      <c r="M9" s="145"/>
      <c r="N9" s="145"/>
      <c r="O9" s="145">
        <f t="shared" si="3"/>
        <v>0</v>
      </c>
      <c r="P9" s="127"/>
      <c r="Q9" s="145"/>
      <c r="R9" s="145"/>
      <c r="S9" s="145">
        <f t="shared" si="4"/>
        <v>0</v>
      </c>
      <c r="T9" s="128">
        <f t="shared" si="0"/>
        <v>0</v>
      </c>
      <c r="U9" s="128">
        <f t="shared" si="1"/>
        <v>0</v>
      </c>
      <c r="V9" s="75"/>
    </row>
    <row r="10" customHeight="1" spans="1:22">
      <c r="A10" s="28"/>
      <c r="B10" s="29"/>
      <c r="C10" s="29"/>
      <c r="D10" s="29"/>
      <c r="E10" s="29"/>
      <c r="F10" s="30"/>
      <c r="G10" s="30"/>
      <c r="H10" s="30"/>
      <c r="I10" s="30"/>
      <c r="J10" s="30"/>
      <c r="K10" s="145">
        <f t="shared" si="2"/>
        <v>0</v>
      </c>
      <c r="L10" s="145"/>
      <c r="M10" s="145"/>
      <c r="N10" s="145"/>
      <c r="O10" s="145">
        <f t="shared" si="3"/>
        <v>0</v>
      </c>
      <c r="P10" s="127"/>
      <c r="Q10" s="145"/>
      <c r="R10" s="145"/>
      <c r="S10" s="145">
        <f t="shared" si="4"/>
        <v>0</v>
      </c>
      <c r="T10" s="128">
        <f t="shared" si="0"/>
        <v>0</v>
      </c>
      <c r="U10" s="128">
        <f t="shared" si="1"/>
        <v>0</v>
      </c>
      <c r="V10" s="75"/>
    </row>
    <row r="11" customHeight="1" spans="1:22">
      <c r="A11" s="28"/>
      <c r="B11" s="29"/>
      <c r="C11" s="29"/>
      <c r="D11" s="29"/>
      <c r="E11" s="29"/>
      <c r="F11" s="30"/>
      <c r="G11" s="30"/>
      <c r="H11" s="30"/>
      <c r="I11" s="30"/>
      <c r="J11" s="30"/>
      <c r="K11" s="145">
        <f t="shared" si="2"/>
        <v>0</v>
      </c>
      <c r="L11" s="145"/>
      <c r="M11" s="145"/>
      <c r="N11" s="145"/>
      <c r="O11" s="145">
        <f t="shared" si="3"/>
        <v>0</v>
      </c>
      <c r="P11" s="127"/>
      <c r="Q11" s="145"/>
      <c r="R11" s="145"/>
      <c r="S11" s="145">
        <f t="shared" si="4"/>
        <v>0</v>
      </c>
      <c r="T11" s="128">
        <f t="shared" si="0"/>
        <v>0</v>
      </c>
      <c r="U11" s="128">
        <f t="shared" si="1"/>
        <v>0</v>
      </c>
      <c r="V11" s="75"/>
    </row>
    <row r="12" customHeight="1" spans="1:22">
      <c r="A12" s="28"/>
      <c r="B12" s="29"/>
      <c r="C12" s="29"/>
      <c r="D12" s="29"/>
      <c r="E12" s="29"/>
      <c r="F12" s="30"/>
      <c r="G12" s="30"/>
      <c r="H12" s="30"/>
      <c r="I12" s="30"/>
      <c r="J12" s="30"/>
      <c r="K12" s="145">
        <f t="shared" si="2"/>
        <v>0</v>
      </c>
      <c r="L12" s="145"/>
      <c r="M12" s="145"/>
      <c r="N12" s="145"/>
      <c r="O12" s="145">
        <f t="shared" si="3"/>
        <v>0</v>
      </c>
      <c r="P12" s="127"/>
      <c r="Q12" s="145"/>
      <c r="R12" s="145"/>
      <c r="S12" s="145">
        <f t="shared" si="4"/>
        <v>0</v>
      </c>
      <c r="T12" s="128">
        <f t="shared" si="0"/>
        <v>0</v>
      </c>
      <c r="U12" s="128">
        <f t="shared" si="1"/>
        <v>0</v>
      </c>
      <c r="V12" s="75"/>
    </row>
    <row r="13" customHeight="1" spans="1:22">
      <c r="A13" s="28"/>
      <c r="B13" s="29"/>
      <c r="C13" s="29"/>
      <c r="D13" s="29"/>
      <c r="E13" s="29"/>
      <c r="F13" s="30"/>
      <c r="G13" s="30"/>
      <c r="H13" s="30"/>
      <c r="I13" s="30"/>
      <c r="J13" s="30"/>
      <c r="K13" s="145">
        <f t="shared" si="2"/>
        <v>0</v>
      </c>
      <c r="L13" s="145"/>
      <c r="M13" s="145"/>
      <c r="N13" s="145"/>
      <c r="O13" s="145">
        <f t="shared" si="3"/>
        <v>0</v>
      </c>
      <c r="P13" s="127"/>
      <c r="Q13" s="145"/>
      <c r="R13" s="145"/>
      <c r="S13" s="145">
        <f t="shared" si="4"/>
        <v>0</v>
      </c>
      <c r="T13" s="128">
        <f t="shared" si="0"/>
        <v>0</v>
      </c>
      <c r="U13" s="128">
        <f t="shared" si="1"/>
        <v>0</v>
      </c>
      <c r="V13" s="75"/>
    </row>
    <row r="14" customHeight="1" spans="1:22">
      <c r="A14" s="28"/>
      <c r="B14" s="29"/>
      <c r="C14" s="29"/>
      <c r="D14" s="29"/>
      <c r="E14" s="29"/>
      <c r="F14" s="30"/>
      <c r="G14" s="30"/>
      <c r="H14" s="30"/>
      <c r="I14" s="30"/>
      <c r="J14" s="30"/>
      <c r="K14" s="145">
        <f t="shared" si="2"/>
        <v>0</v>
      </c>
      <c r="L14" s="145"/>
      <c r="M14" s="145"/>
      <c r="N14" s="145"/>
      <c r="O14" s="145">
        <f t="shared" si="3"/>
        <v>0</v>
      </c>
      <c r="P14" s="127"/>
      <c r="Q14" s="145"/>
      <c r="R14" s="145"/>
      <c r="S14" s="145">
        <f t="shared" si="4"/>
        <v>0</v>
      </c>
      <c r="T14" s="128">
        <f t="shared" si="0"/>
        <v>0</v>
      </c>
      <c r="U14" s="128"/>
      <c r="V14" s="75"/>
    </row>
    <row r="15" customHeight="1" spans="1:22">
      <c r="A15" s="28"/>
      <c r="B15" s="29"/>
      <c r="C15" s="29"/>
      <c r="D15" s="29"/>
      <c r="E15" s="29"/>
      <c r="F15" s="30"/>
      <c r="G15" s="30"/>
      <c r="H15" s="30"/>
      <c r="I15" s="30"/>
      <c r="J15" s="30"/>
      <c r="K15" s="145">
        <f t="shared" si="2"/>
        <v>0</v>
      </c>
      <c r="L15" s="145"/>
      <c r="M15" s="145"/>
      <c r="N15" s="145"/>
      <c r="O15" s="145">
        <f t="shared" si="3"/>
        <v>0</v>
      </c>
      <c r="P15" s="127"/>
      <c r="Q15" s="145"/>
      <c r="R15" s="145"/>
      <c r="S15" s="145">
        <f t="shared" si="4"/>
        <v>0</v>
      </c>
      <c r="T15" s="128">
        <f t="shared" si="0"/>
        <v>0</v>
      </c>
      <c r="U15" s="128"/>
      <c r="V15" s="75"/>
    </row>
    <row r="16" customHeight="1" spans="1:22">
      <c r="A16" s="28"/>
      <c r="B16" s="29"/>
      <c r="C16" s="29"/>
      <c r="D16" s="29"/>
      <c r="E16" s="29"/>
      <c r="F16" s="30"/>
      <c r="G16" s="30"/>
      <c r="H16" s="30"/>
      <c r="I16" s="30"/>
      <c r="J16" s="30"/>
      <c r="K16" s="145">
        <f t="shared" si="2"/>
        <v>0</v>
      </c>
      <c r="L16" s="145"/>
      <c r="M16" s="145"/>
      <c r="N16" s="145"/>
      <c r="O16" s="145">
        <f t="shared" si="3"/>
        <v>0</v>
      </c>
      <c r="P16" s="127"/>
      <c r="Q16" s="145"/>
      <c r="R16" s="145"/>
      <c r="S16" s="145">
        <f t="shared" si="4"/>
        <v>0</v>
      </c>
      <c r="T16" s="128">
        <f t="shared" si="0"/>
        <v>0</v>
      </c>
      <c r="U16" s="128">
        <f t="shared" ref="U16:U29" si="5">IF(O16=0,0,ROUND(T16/O16*100,2))</f>
        <v>0</v>
      </c>
      <c r="V16" s="75"/>
    </row>
    <row r="17" customHeight="1" spans="1:22">
      <c r="A17" s="28"/>
      <c r="B17" s="29"/>
      <c r="C17" s="29"/>
      <c r="D17" s="29"/>
      <c r="E17" s="29"/>
      <c r="F17" s="30"/>
      <c r="G17" s="30"/>
      <c r="H17" s="30"/>
      <c r="I17" s="30"/>
      <c r="J17" s="30"/>
      <c r="K17" s="145">
        <f t="shared" si="2"/>
        <v>0</v>
      </c>
      <c r="L17" s="145"/>
      <c r="M17" s="145"/>
      <c r="N17" s="145"/>
      <c r="O17" s="145">
        <f t="shared" si="3"/>
        <v>0</v>
      </c>
      <c r="P17" s="127"/>
      <c r="Q17" s="145"/>
      <c r="R17" s="145"/>
      <c r="S17" s="145">
        <f t="shared" si="4"/>
        <v>0</v>
      </c>
      <c r="T17" s="128">
        <f t="shared" si="0"/>
        <v>0</v>
      </c>
      <c r="U17" s="128">
        <f t="shared" si="5"/>
        <v>0</v>
      </c>
      <c r="V17" s="75"/>
    </row>
    <row r="18" customHeight="1" spans="1:22">
      <c r="A18" s="28"/>
      <c r="B18" s="29"/>
      <c r="C18" s="29"/>
      <c r="D18" s="29"/>
      <c r="E18" s="29"/>
      <c r="F18" s="30"/>
      <c r="G18" s="30"/>
      <c r="H18" s="30"/>
      <c r="I18" s="30"/>
      <c r="J18" s="30"/>
      <c r="K18" s="145">
        <f t="shared" si="2"/>
        <v>0</v>
      </c>
      <c r="L18" s="145"/>
      <c r="M18" s="145"/>
      <c r="N18" s="145"/>
      <c r="O18" s="145">
        <f t="shared" si="3"/>
        <v>0</v>
      </c>
      <c r="P18" s="127"/>
      <c r="Q18" s="145"/>
      <c r="R18" s="145"/>
      <c r="S18" s="145">
        <f t="shared" si="4"/>
        <v>0</v>
      </c>
      <c r="T18" s="128">
        <f t="shared" si="0"/>
        <v>0</v>
      </c>
      <c r="U18" s="128">
        <f t="shared" si="5"/>
        <v>0</v>
      </c>
      <c r="V18" s="75"/>
    </row>
    <row r="19" customHeight="1" spans="1:22">
      <c r="A19" s="28"/>
      <c r="B19" s="29"/>
      <c r="C19" s="29"/>
      <c r="D19" s="29"/>
      <c r="E19" s="29"/>
      <c r="F19" s="30"/>
      <c r="G19" s="30"/>
      <c r="H19" s="30"/>
      <c r="I19" s="30"/>
      <c r="J19" s="30"/>
      <c r="K19" s="145">
        <f t="shared" si="2"/>
        <v>0</v>
      </c>
      <c r="L19" s="145"/>
      <c r="M19" s="145"/>
      <c r="N19" s="145"/>
      <c r="O19" s="145">
        <f t="shared" si="3"/>
        <v>0</v>
      </c>
      <c r="P19" s="127"/>
      <c r="Q19" s="145"/>
      <c r="R19" s="145"/>
      <c r="S19" s="145">
        <f t="shared" si="4"/>
        <v>0</v>
      </c>
      <c r="T19" s="128">
        <f t="shared" si="0"/>
        <v>0</v>
      </c>
      <c r="U19" s="128">
        <f t="shared" si="5"/>
        <v>0</v>
      </c>
      <c r="V19" s="75"/>
    </row>
    <row r="20" customHeight="1" spans="1:22">
      <c r="A20" s="28"/>
      <c r="B20" s="29"/>
      <c r="C20" s="29"/>
      <c r="D20" s="29"/>
      <c r="E20" s="29"/>
      <c r="F20" s="30"/>
      <c r="G20" s="30"/>
      <c r="H20" s="30"/>
      <c r="I20" s="30"/>
      <c r="J20" s="30"/>
      <c r="K20" s="145">
        <f t="shared" si="2"/>
        <v>0</v>
      </c>
      <c r="L20" s="145"/>
      <c r="M20" s="145"/>
      <c r="N20" s="145"/>
      <c r="O20" s="145">
        <f t="shared" si="3"/>
        <v>0</v>
      </c>
      <c r="P20" s="127"/>
      <c r="Q20" s="145"/>
      <c r="R20" s="145"/>
      <c r="S20" s="145">
        <f t="shared" si="4"/>
        <v>0</v>
      </c>
      <c r="T20" s="128">
        <f t="shared" si="0"/>
        <v>0</v>
      </c>
      <c r="U20" s="128">
        <f t="shared" si="5"/>
        <v>0</v>
      </c>
      <c r="V20" s="75"/>
    </row>
    <row r="21" customHeight="1" spans="1:22">
      <c r="A21" s="28"/>
      <c r="B21" s="29"/>
      <c r="C21" s="29"/>
      <c r="D21" s="29"/>
      <c r="E21" s="29"/>
      <c r="F21" s="30"/>
      <c r="G21" s="30"/>
      <c r="H21" s="30"/>
      <c r="I21" s="30"/>
      <c r="J21" s="30"/>
      <c r="K21" s="145">
        <f t="shared" si="2"/>
        <v>0</v>
      </c>
      <c r="L21" s="145"/>
      <c r="M21" s="145"/>
      <c r="N21" s="145"/>
      <c r="O21" s="145">
        <f t="shared" si="3"/>
        <v>0</v>
      </c>
      <c r="P21" s="127"/>
      <c r="Q21" s="145"/>
      <c r="R21" s="145"/>
      <c r="S21" s="145">
        <f t="shared" si="4"/>
        <v>0</v>
      </c>
      <c r="T21" s="128">
        <f t="shared" si="0"/>
        <v>0</v>
      </c>
      <c r="U21" s="128">
        <f t="shared" si="5"/>
        <v>0</v>
      </c>
      <c r="V21" s="75"/>
    </row>
    <row r="22" customHeight="1" spans="1:22">
      <c r="A22" s="28"/>
      <c r="B22" s="29"/>
      <c r="C22" s="29"/>
      <c r="D22" s="29"/>
      <c r="E22" s="29"/>
      <c r="F22" s="30"/>
      <c r="G22" s="30"/>
      <c r="H22" s="30"/>
      <c r="I22" s="30"/>
      <c r="J22" s="30"/>
      <c r="K22" s="145">
        <f t="shared" si="2"/>
        <v>0</v>
      </c>
      <c r="L22" s="145"/>
      <c r="M22" s="145"/>
      <c r="N22" s="145"/>
      <c r="O22" s="145">
        <f t="shared" si="3"/>
        <v>0</v>
      </c>
      <c r="P22" s="127"/>
      <c r="Q22" s="145"/>
      <c r="R22" s="145"/>
      <c r="S22" s="145">
        <f t="shared" si="4"/>
        <v>0</v>
      </c>
      <c r="T22" s="128">
        <f t="shared" si="0"/>
        <v>0</v>
      </c>
      <c r="U22" s="128">
        <f t="shared" si="5"/>
        <v>0</v>
      </c>
      <c r="V22" s="75"/>
    </row>
    <row r="23" customHeight="1" spans="1:22">
      <c r="A23" s="28"/>
      <c r="B23" s="29"/>
      <c r="C23" s="29"/>
      <c r="D23" s="29"/>
      <c r="E23" s="29"/>
      <c r="F23" s="30"/>
      <c r="G23" s="30"/>
      <c r="H23" s="30"/>
      <c r="I23" s="30"/>
      <c r="J23" s="30"/>
      <c r="K23" s="145">
        <f t="shared" si="2"/>
        <v>0</v>
      </c>
      <c r="L23" s="145"/>
      <c r="M23" s="145"/>
      <c r="N23" s="145"/>
      <c r="O23" s="145">
        <f t="shared" si="3"/>
        <v>0</v>
      </c>
      <c r="P23" s="127"/>
      <c r="Q23" s="145"/>
      <c r="R23" s="145"/>
      <c r="S23" s="145">
        <f t="shared" si="4"/>
        <v>0</v>
      </c>
      <c r="T23" s="128">
        <f t="shared" si="0"/>
        <v>0</v>
      </c>
      <c r="U23" s="128">
        <f t="shared" si="5"/>
        <v>0</v>
      </c>
      <c r="V23" s="75"/>
    </row>
    <row r="24" customHeight="1" spans="1:22">
      <c r="A24" s="28"/>
      <c r="B24" s="29"/>
      <c r="C24" s="29"/>
      <c r="D24" s="29"/>
      <c r="E24" s="29"/>
      <c r="F24" s="30"/>
      <c r="G24" s="30"/>
      <c r="H24" s="30"/>
      <c r="I24" s="30"/>
      <c r="J24" s="30"/>
      <c r="K24" s="145">
        <f t="shared" si="2"/>
        <v>0</v>
      </c>
      <c r="L24" s="145"/>
      <c r="M24" s="145"/>
      <c r="N24" s="145"/>
      <c r="O24" s="145">
        <f t="shared" si="3"/>
        <v>0</v>
      </c>
      <c r="P24" s="127"/>
      <c r="Q24" s="145"/>
      <c r="R24" s="145"/>
      <c r="S24" s="145">
        <f t="shared" si="4"/>
        <v>0</v>
      </c>
      <c r="T24" s="128">
        <f t="shared" si="0"/>
        <v>0</v>
      </c>
      <c r="U24" s="128">
        <f t="shared" si="5"/>
        <v>0</v>
      </c>
      <c r="V24" s="75"/>
    </row>
    <row r="25" customHeight="1" spans="1:22">
      <c r="A25" s="28"/>
      <c r="B25" s="29"/>
      <c r="C25" s="29"/>
      <c r="D25" s="29"/>
      <c r="E25" s="29"/>
      <c r="F25" s="30"/>
      <c r="G25" s="30"/>
      <c r="H25" s="30"/>
      <c r="I25" s="30"/>
      <c r="J25" s="30"/>
      <c r="K25" s="145">
        <f t="shared" si="2"/>
        <v>0</v>
      </c>
      <c r="L25" s="145"/>
      <c r="M25" s="145"/>
      <c r="N25" s="145"/>
      <c r="O25" s="145">
        <f t="shared" si="3"/>
        <v>0</v>
      </c>
      <c r="P25" s="127"/>
      <c r="Q25" s="145"/>
      <c r="R25" s="145"/>
      <c r="S25" s="145">
        <f t="shared" si="4"/>
        <v>0</v>
      </c>
      <c r="T25" s="128">
        <f t="shared" si="0"/>
        <v>0</v>
      </c>
      <c r="U25" s="128">
        <f t="shared" si="5"/>
        <v>0</v>
      </c>
      <c r="V25" s="75"/>
    </row>
    <row r="26" customHeight="1" spans="1:22">
      <c r="A26" s="28"/>
      <c r="B26" s="33" t="s">
        <v>497</v>
      </c>
      <c r="C26" s="29"/>
      <c r="D26" s="29"/>
      <c r="E26" s="29"/>
      <c r="F26" s="30"/>
      <c r="G26" s="30"/>
      <c r="H26" s="30"/>
      <c r="I26" s="30"/>
      <c r="J26" s="30"/>
      <c r="K26" s="145">
        <f t="shared" si="2"/>
        <v>0</v>
      </c>
      <c r="L26" s="145"/>
      <c r="M26" s="145"/>
      <c r="N26" s="145"/>
      <c r="O26" s="145">
        <f t="shared" si="3"/>
        <v>0</v>
      </c>
      <c r="P26" s="127"/>
      <c r="Q26" s="145"/>
      <c r="R26" s="145"/>
      <c r="S26" s="145">
        <f t="shared" si="4"/>
        <v>0</v>
      </c>
      <c r="T26" s="128">
        <f t="shared" si="0"/>
        <v>0</v>
      </c>
      <c r="U26" s="128">
        <f t="shared" si="5"/>
        <v>0</v>
      </c>
      <c r="V26" s="75"/>
    </row>
    <row r="27" customHeight="1" spans="1:22">
      <c r="A27" s="147" t="s">
        <v>521</v>
      </c>
      <c r="B27" s="171"/>
      <c r="C27" s="172"/>
      <c r="D27" s="44"/>
      <c r="E27" s="44"/>
      <c r="F27" s="44" t="s">
        <v>477</v>
      </c>
      <c r="G27" s="37"/>
      <c r="H27" s="97">
        <f t="shared" ref="H27:O27" si="6">SUM(H7:H26)</f>
        <v>0</v>
      </c>
      <c r="I27" s="97">
        <f t="shared" si="6"/>
        <v>0</v>
      </c>
      <c r="J27" s="97">
        <f t="shared" si="6"/>
        <v>0</v>
      </c>
      <c r="K27" s="175">
        <f t="shared" si="6"/>
        <v>0</v>
      </c>
      <c r="L27" s="175">
        <f t="shared" si="6"/>
        <v>0</v>
      </c>
      <c r="M27" s="175">
        <f t="shared" si="6"/>
        <v>0</v>
      </c>
      <c r="N27" s="175">
        <f t="shared" si="6"/>
        <v>0</v>
      </c>
      <c r="O27" s="175">
        <f t="shared" si="6"/>
        <v>0</v>
      </c>
      <c r="P27" s="176"/>
      <c r="Q27" s="175"/>
      <c r="R27" s="175"/>
      <c r="S27" s="175">
        <f>SUM(S7:S26)</f>
        <v>0</v>
      </c>
      <c r="T27" s="128">
        <f t="shared" si="0"/>
        <v>0</v>
      </c>
      <c r="U27" s="128">
        <f t="shared" si="5"/>
        <v>0</v>
      </c>
      <c r="V27" s="76"/>
    </row>
    <row r="28" customHeight="1" spans="1:22">
      <c r="A28" s="147" t="s">
        <v>11006</v>
      </c>
      <c r="B28" s="171"/>
      <c r="C28" s="172"/>
      <c r="D28" s="46"/>
      <c r="E28" s="46"/>
      <c r="F28" s="46" t="s">
        <v>477</v>
      </c>
      <c r="G28" s="32"/>
      <c r="H28" s="32"/>
      <c r="I28" s="32"/>
      <c r="J28" s="32"/>
      <c r="K28" s="75"/>
      <c r="L28" s="75"/>
      <c r="M28" s="75"/>
      <c r="N28" s="75"/>
      <c r="O28" s="75"/>
      <c r="P28" s="177"/>
      <c r="Q28" s="75"/>
      <c r="R28" s="75"/>
      <c r="S28" s="75"/>
      <c r="T28" s="128">
        <f t="shared" si="0"/>
        <v>0</v>
      </c>
      <c r="U28" s="128">
        <f t="shared" si="5"/>
        <v>0</v>
      </c>
      <c r="V28" s="75"/>
    </row>
    <row r="29" customHeight="1" spans="1:22">
      <c r="A29" s="147" t="s">
        <v>521</v>
      </c>
      <c r="B29" s="171"/>
      <c r="C29" s="172"/>
      <c r="D29" s="44"/>
      <c r="E29" s="44"/>
      <c r="F29" s="44" t="s">
        <v>477</v>
      </c>
      <c r="G29" s="37"/>
      <c r="H29" s="37"/>
      <c r="I29" s="37"/>
      <c r="J29" s="37"/>
      <c r="K29" s="175">
        <f>K27-K28</f>
        <v>0</v>
      </c>
      <c r="L29" s="175">
        <f>L27-L28</f>
        <v>0</v>
      </c>
      <c r="M29" s="175">
        <f t="shared" ref="M29:S29" si="7">M27-M28</f>
        <v>0</v>
      </c>
      <c r="N29" s="175">
        <f t="shared" si="7"/>
        <v>0</v>
      </c>
      <c r="O29" s="175">
        <f t="shared" si="7"/>
        <v>0</v>
      </c>
      <c r="P29" s="176">
        <f t="shared" si="7"/>
        <v>0</v>
      </c>
      <c r="Q29" s="175">
        <f t="shared" si="7"/>
        <v>0</v>
      </c>
      <c r="R29" s="175">
        <f t="shared" si="7"/>
        <v>0</v>
      </c>
      <c r="S29" s="175">
        <f t="shared" si="7"/>
        <v>0</v>
      </c>
      <c r="T29" s="128">
        <f t="shared" si="0"/>
        <v>0</v>
      </c>
      <c r="U29" s="128">
        <f t="shared" si="5"/>
        <v>0</v>
      </c>
      <c r="V29" s="76"/>
    </row>
    <row r="30" customHeight="1" spans="1:22">
      <c r="A30" s="38" t="str">
        <f>申报表封面!C18</f>
        <v>被评估单位填表人：郭艳</v>
      </c>
      <c r="B30" s="38"/>
      <c r="C30" s="38"/>
      <c r="D30" s="38"/>
      <c r="E30" s="38"/>
      <c r="F30" s="58"/>
      <c r="G30" s="58"/>
      <c r="H30" s="58"/>
      <c r="I30" s="58"/>
      <c r="J30" s="58"/>
      <c r="K30" s="178"/>
      <c r="L30" s="178"/>
      <c r="M30" s="178"/>
      <c r="N30" s="179"/>
      <c r="O30" s="146" t="str">
        <f>CONCATENATE(索引!$D$6,"：",索引!$D57,"    ",索引!$E57)</f>
        <v>评估人员：    </v>
      </c>
      <c r="P30" s="77"/>
      <c r="Q30" s="77"/>
      <c r="R30" s="77"/>
      <c r="S30" s="77"/>
      <c r="T30" s="77"/>
      <c r="U30" s="77"/>
      <c r="V30" s="77"/>
    </row>
    <row r="31" customHeight="1" spans="1:22">
      <c r="A31" s="164" t="str">
        <f>申报表封面!C20</f>
        <v>填表日期：2022年9月6日</v>
      </c>
      <c r="B31" s="164"/>
      <c r="C31" s="164"/>
      <c r="D31" s="164"/>
      <c r="E31" s="164"/>
      <c r="F31" s="164"/>
      <c r="G31" s="164"/>
      <c r="H31" s="164"/>
      <c r="I31" s="164"/>
      <c r="J31" s="164"/>
      <c r="K31" s="167"/>
      <c r="L31" s="167"/>
      <c r="M31" s="167"/>
      <c r="N31" s="167"/>
      <c r="O31" s="167"/>
      <c r="P31" s="167"/>
      <c r="Q31" s="167"/>
      <c r="R31" s="167"/>
      <c r="S31" s="167"/>
      <c r="T31" s="167"/>
      <c r="U31" s="167"/>
      <c r="V31" s="167"/>
    </row>
    <row r="32" customHeight="1" spans="1:22">
      <c r="A32" s="68" t="s">
        <v>499</v>
      </c>
      <c r="B32" s="22"/>
      <c r="C32" s="22"/>
      <c r="D32" s="22"/>
      <c r="E32" s="22"/>
      <c r="F32" s="22"/>
      <c r="G32" s="22"/>
      <c r="H32" s="22"/>
      <c r="I32" s="22"/>
      <c r="J32" s="22"/>
      <c r="K32" s="79"/>
      <c r="L32" s="79"/>
      <c r="M32" s="79"/>
      <c r="N32" s="79"/>
      <c r="O32" s="79"/>
      <c r="P32" s="79"/>
      <c r="Q32" s="79"/>
      <c r="R32" s="79"/>
      <c r="S32" s="79"/>
      <c r="T32" s="79"/>
      <c r="U32" s="79"/>
      <c r="V32" s="79"/>
    </row>
    <row r="33" customHeight="1" spans="1:22">
      <c r="A33" s="22"/>
      <c r="B33" s="69" t="s">
        <v>11007</v>
      </c>
      <c r="C33" s="22"/>
      <c r="D33" s="22"/>
      <c r="E33" s="22"/>
      <c r="F33" s="22"/>
      <c r="G33" s="22"/>
      <c r="H33" s="22"/>
      <c r="I33" s="22"/>
      <c r="J33" s="22"/>
      <c r="K33" s="79"/>
      <c r="L33" s="79"/>
      <c r="M33" s="79"/>
      <c r="N33" s="79"/>
      <c r="O33" s="79"/>
      <c r="P33" s="79"/>
      <c r="Q33" s="79"/>
      <c r="R33" s="79"/>
      <c r="S33" s="79"/>
      <c r="T33" s="79"/>
      <c r="U33" s="79"/>
      <c r="V33" s="79"/>
    </row>
    <row r="34" customHeight="1" spans="1:22">
      <c r="A34" s="22"/>
      <c r="B34" s="69" t="s">
        <v>11008</v>
      </c>
      <c r="C34" s="22"/>
      <c r="D34" s="22"/>
      <c r="E34" s="22"/>
      <c r="F34" s="22"/>
      <c r="G34" s="22"/>
      <c r="H34" s="22"/>
      <c r="I34" s="22"/>
      <c r="J34" s="22"/>
      <c r="K34" s="79"/>
      <c r="L34" s="79"/>
      <c r="M34" s="79"/>
      <c r="N34" s="79"/>
      <c r="O34" s="79"/>
      <c r="P34" s="79"/>
      <c r="Q34" s="79"/>
      <c r="R34" s="79"/>
      <c r="S34" s="79"/>
      <c r="T34" s="79"/>
      <c r="U34" s="79"/>
      <c r="V34" s="79"/>
    </row>
    <row r="35" customHeight="1" spans="1:22">
      <c r="A35" s="22"/>
      <c r="B35" s="69" t="s">
        <v>11009</v>
      </c>
      <c r="C35" s="22"/>
      <c r="D35" s="22"/>
      <c r="E35" s="22"/>
      <c r="F35" s="22"/>
      <c r="G35" s="22"/>
      <c r="H35" s="22"/>
      <c r="I35" s="22"/>
      <c r="J35" s="22"/>
      <c r="K35" s="79"/>
      <c r="L35" s="79"/>
      <c r="M35" s="79"/>
      <c r="N35" s="79"/>
      <c r="O35" s="79"/>
      <c r="P35" s="79"/>
      <c r="Q35" s="79"/>
      <c r="R35" s="79"/>
      <c r="S35" s="79"/>
      <c r="T35" s="79"/>
      <c r="U35" s="79"/>
      <c r="V35" s="79"/>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6">
    <mergeCell ref="H5:K5"/>
    <mergeCell ref="L5:O5"/>
    <mergeCell ref="P5:S5"/>
    <mergeCell ref="A27:C27"/>
    <mergeCell ref="A28:C28"/>
    <mergeCell ref="A29:C29"/>
    <mergeCell ref="A5:A6"/>
    <mergeCell ref="B5:B6"/>
    <mergeCell ref="C5:C6"/>
    <mergeCell ref="D5:D6"/>
    <mergeCell ref="E5:E6"/>
    <mergeCell ref="F5:F6"/>
    <mergeCell ref="G5:G6"/>
    <mergeCell ref="T5:T6"/>
    <mergeCell ref="U5:U6"/>
    <mergeCell ref="V5:V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0"/>
  <sheetViews>
    <sheetView zoomScale="75" zoomScaleNormal="75" workbookViewId="0">
      <selection activeCell="C18" sqref="C18"/>
    </sheetView>
  </sheetViews>
  <sheetFormatPr defaultColWidth="9" defaultRowHeight="12.75"/>
  <cols>
    <col min="1" max="7" width="9" style="728"/>
    <col min="8" max="8" width="4" style="728" customWidth="1"/>
    <col min="9" max="16384" width="9" style="728"/>
  </cols>
  <sheetData>
    <row r="1" s="727" customFormat="1" ht="23.25" spans="1:11">
      <c r="A1" s="729" t="s">
        <v>233</v>
      </c>
      <c r="B1" s="729"/>
      <c r="C1" s="729"/>
      <c r="D1" s="729"/>
      <c r="E1" s="729"/>
      <c r="F1" s="729"/>
      <c r="G1" s="729"/>
      <c r="H1" s="729"/>
      <c r="I1" s="729"/>
      <c r="J1" s="729"/>
      <c r="K1" s="729"/>
    </row>
    <row r="2" spans="1:10">
      <c r="A2" s="730"/>
      <c r="B2" s="730"/>
      <c r="C2" s="730"/>
      <c r="D2" s="730"/>
      <c r="E2" s="730"/>
      <c r="F2" s="730"/>
      <c r="G2" s="730"/>
      <c r="H2" s="730"/>
      <c r="I2" s="730"/>
      <c r="J2" s="730"/>
    </row>
    <row r="3" ht="35.25" customHeight="1" spans="1:10">
      <c r="A3" s="730" t="str">
        <f>或有事项声明书!A3</f>
        <v>北京华信众合资产评估有限公司：</v>
      </c>
      <c r="B3" s="730"/>
      <c r="C3" s="730"/>
      <c r="D3" s="730"/>
      <c r="E3" s="730"/>
      <c r="F3" s="730"/>
      <c r="G3" s="730"/>
      <c r="H3" s="730"/>
      <c r="I3" s="730"/>
      <c r="J3" s="730"/>
    </row>
    <row r="4" ht="93" customHeight="1" spans="1:10">
      <c r="A4" s="731" t="s">
        <v>234</v>
      </c>
      <c r="B4" s="731"/>
      <c r="C4" s="731"/>
      <c r="D4" s="731"/>
      <c r="E4" s="731"/>
      <c r="F4" s="731"/>
      <c r="G4" s="731"/>
      <c r="H4" s="731"/>
      <c r="I4" s="731"/>
      <c r="J4" s="730"/>
    </row>
    <row r="5" ht="89.25" customHeight="1" spans="1:10">
      <c r="A5" s="731"/>
      <c r="B5" s="731"/>
      <c r="C5" s="731"/>
      <c r="D5" s="731"/>
      <c r="E5" s="731"/>
      <c r="F5" s="731"/>
      <c r="G5" s="731"/>
      <c r="H5" s="731"/>
      <c r="I5" s="731"/>
      <c r="J5" s="730"/>
    </row>
    <row r="6" ht="75" customHeight="1" spans="1:10">
      <c r="A6" s="731"/>
      <c r="B6" s="731"/>
      <c r="C6" s="731"/>
      <c r="D6" s="731"/>
      <c r="E6" s="731"/>
      <c r="F6" s="731"/>
      <c r="G6" s="731"/>
      <c r="H6" s="731"/>
      <c r="I6" s="731"/>
      <c r="J6" s="730"/>
    </row>
    <row r="7" ht="50.25" customHeight="1" spans="1:10">
      <c r="A7" s="731"/>
      <c r="B7" s="731"/>
      <c r="C7" s="731"/>
      <c r="D7" s="731"/>
      <c r="E7" s="731"/>
      <c r="F7" s="731"/>
      <c r="G7" s="731"/>
      <c r="H7" s="731"/>
      <c r="I7" s="731"/>
      <c r="J7" s="730"/>
    </row>
    <row r="8" ht="54" customHeight="1" spans="1:10">
      <c r="A8" s="731"/>
      <c r="B8" s="731"/>
      <c r="C8" s="731"/>
      <c r="D8" s="731"/>
      <c r="E8" s="731"/>
      <c r="F8" s="731"/>
      <c r="G8" s="731"/>
      <c r="H8" s="731"/>
      <c r="I8" s="731"/>
      <c r="J8" s="730"/>
    </row>
    <row r="9" ht="75" customHeight="1" spans="1:10">
      <c r="A9" s="731"/>
      <c r="B9" s="731"/>
      <c r="C9" s="731"/>
      <c r="D9" s="731"/>
      <c r="E9" s="731"/>
      <c r="F9" s="731"/>
      <c r="G9" s="731"/>
      <c r="H9" s="731"/>
      <c r="I9" s="731"/>
      <c r="J9" s="730"/>
    </row>
    <row r="10" ht="85.5" customHeight="1" spans="1:10">
      <c r="A10" s="731"/>
      <c r="B10" s="731"/>
      <c r="C10" s="731"/>
      <c r="D10" s="731"/>
      <c r="E10" s="731"/>
      <c r="F10" s="731"/>
      <c r="G10" s="731"/>
      <c r="H10" s="731"/>
      <c r="I10" s="731"/>
      <c r="J10" s="730"/>
    </row>
    <row r="11" ht="34.5" customHeight="1" spans="1:10">
      <c r="A11" s="730" t="s">
        <v>235</v>
      </c>
      <c r="B11" s="730"/>
      <c r="C11" s="730"/>
      <c r="D11" s="730"/>
      <c r="E11" s="730"/>
      <c r="F11" s="730"/>
      <c r="G11" s="730"/>
      <c r="H11" s="730"/>
      <c r="I11" s="730"/>
      <c r="J11" s="730"/>
    </row>
    <row r="12" spans="1:10">
      <c r="A12" s="730"/>
      <c r="B12" s="730"/>
      <c r="C12" s="730"/>
      <c r="D12" s="730"/>
      <c r="E12" s="730"/>
      <c r="F12" s="730"/>
      <c r="G12" s="730"/>
      <c r="H12" s="730"/>
      <c r="I12" s="730"/>
      <c r="J12" s="730"/>
    </row>
    <row r="13" spans="1:10">
      <c r="A13" s="730"/>
      <c r="B13" s="730"/>
      <c r="C13" s="730"/>
      <c r="D13" s="730"/>
      <c r="E13" s="730"/>
      <c r="F13" s="730"/>
      <c r="G13" s="730"/>
      <c r="H13" s="730"/>
      <c r="I13" s="730"/>
      <c r="J13" s="730"/>
    </row>
    <row r="14" spans="1:10">
      <c r="A14" s="730"/>
      <c r="B14" s="730"/>
      <c r="C14" s="730"/>
      <c r="D14" s="730"/>
      <c r="E14" s="730"/>
      <c r="F14" s="730"/>
      <c r="G14" s="730"/>
      <c r="H14" s="730"/>
      <c r="I14" s="730"/>
      <c r="J14" s="730"/>
    </row>
    <row r="15" spans="1:10">
      <c r="A15" s="730"/>
      <c r="B15" s="730"/>
      <c r="C15" s="730"/>
      <c r="D15" s="730"/>
      <c r="E15" s="730"/>
      <c r="F15" s="730"/>
      <c r="G15" s="730"/>
      <c r="H15" s="730"/>
      <c r="I15" s="730"/>
      <c r="J15" s="730"/>
    </row>
    <row r="16" spans="1:10">
      <c r="A16" s="730"/>
      <c r="B16" s="730"/>
      <c r="C16" s="730"/>
      <c r="D16" s="730"/>
      <c r="E16" s="730"/>
      <c r="F16" s="730"/>
      <c r="G16" s="730"/>
      <c r="H16" s="730"/>
      <c r="I16" s="730"/>
      <c r="J16" s="730"/>
    </row>
    <row r="17" spans="1:10">
      <c r="A17" s="730"/>
      <c r="B17" s="730"/>
      <c r="C17" s="730"/>
      <c r="D17" s="730"/>
      <c r="E17" s="730"/>
      <c r="F17" s="730"/>
      <c r="G17" s="730"/>
      <c r="H17" s="730"/>
      <c r="I17" s="730"/>
      <c r="J17" s="730"/>
    </row>
    <row r="18" spans="1:10">
      <c r="A18" s="730"/>
      <c r="B18" s="730"/>
      <c r="C18" s="730"/>
      <c r="D18" s="730"/>
      <c r="E18" s="730"/>
      <c r="F18" s="730"/>
      <c r="G18" s="730"/>
      <c r="H18" s="730"/>
      <c r="I18" s="730"/>
      <c r="J18" s="730"/>
    </row>
    <row r="19" spans="1:10">
      <c r="A19" s="730"/>
      <c r="B19" s="730"/>
      <c r="C19" s="730"/>
      <c r="D19" s="730"/>
      <c r="E19" s="730"/>
      <c r="F19" s="730"/>
      <c r="G19" s="730"/>
      <c r="H19" s="730"/>
      <c r="I19" s="730"/>
      <c r="J19" s="730"/>
    </row>
    <row r="20" spans="1:10">
      <c r="A20" s="730"/>
      <c r="B20" s="730"/>
      <c r="C20" s="730"/>
      <c r="D20" s="730"/>
      <c r="E20" s="730"/>
      <c r="F20" s="730"/>
      <c r="G20" s="730"/>
      <c r="H20" s="730"/>
      <c r="I20" s="730"/>
      <c r="J20" s="730"/>
    </row>
    <row r="21" spans="1:10">
      <c r="A21" s="730"/>
      <c r="B21" s="730"/>
      <c r="C21" s="730"/>
      <c r="D21" s="730"/>
      <c r="E21" s="730"/>
      <c r="F21" s="730"/>
      <c r="G21" s="730"/>
      <c r="H21" s="730"/>
      <c r="I21" s="730"/>
      <c r="J21" s="730"/>
    </row>
    <row r="22" spans="1:10">
      <c r="A22" s="730"/>
      <c r="B22" s="730"/>
      <c r="C22" s="730"/>
      <c r="D22" s="730"/>
      <c r="E22" s="730"/>
      <c r="F22" s="730"/>
      <c r="G22" s="730"/>
      <c r="H22" s="730"/>
      <c r="I22" s="730"/>
      <c r="J22" s="730"/>
    </row>
    <row r="23" spans="1:10">
      <c r="A23" s="730"/>
      <c r="B23" s="730"/>
      <c r="C23" s="730"/>
      <c r="D23" s="730"/>
      <c r="E23" s="730"/>
      <c r="F23" s="730"/>
      <c r="G23" s="730"/>
      <c r="H23" s="730"/>
      <c r="I23" s="730"/>
      <c r="J23" s="730"/>
    </row>
    <row r="24" spans="1:10">
      <c r="A24" s="730"/>
      <c r="B24" s="730"/>
      <c r="C24" s="730"/>
      <c r="D24" s="730"/>
      <c r="E24" s="730"/>
      <c r="F24" s="730"/>
      <c r="G24" s="730"/>
      <c r="H24" s="730"/>
      <c r="I24" s="730"/>
      <c r="J24" s="730"/>
    </row>
    <row r="25" spans="1:10">
      <c r="A25" s="730"/>
      <c r="B25" s="730"/>
      <c r="C25" s="730"/>
      <c r="D25" s="730"/>
      <c r="E25" s="730"/>
      <c r="F25" s="730"/>
      <c r="G25" s="730"/>
      <c r="H25" s="730"/>
      <c r="I25" s="730"/>
      <c r="J25" s="730"/>
    </row>
    <row r="26" spans="1:10">
      <c r="A26" s="730"/>
      <c r="B26" s="730"/>
      <c r="C26" s="730"/>
      <c r="D26" s="730"/>
      <c r="E26" s="730"/>
      <c r="F26" s="730"/>
      <c r="G26" s="730"/>
      <c r="H26" s="730"/>
      <c r="I26" s="730"/>
      <c r="J26" s="730"/>
    </row>
    <row r="27" spans="1:10">
      <c r="A27" s="730"/>
      <c r="B27" s="730"/>
      <c r="C27" s="730"/>
      <c r="D27" s="730"/>
      <c r="E27" s="730"/>
      <c r="F27" s="730"/>
      <c r="G27" s="730"/>
      <c r="H27" s="730"/>
      <c r="I27" s="730"/>
      <c r="J27" s="730"/>
    </row>
    <row r="28" spans="1:10">
      <c r="A28" s="730"/>
      <c r="B28" s="730"/>
      <c r="C28" s="730"/>
      <c r="D28" s="730"/>
      <c r="E28" s="730"/>
      <c r="F28" s="730"/>
      <c r="G28" s="730"/>
      <c r="H28" s="730"/>
      <c r="I28" s="730"/>
      <c r="J28" s="730"/>
    </row>
    <row r="29" spans="1:10">
      <c r="A29" s="730"/>
      <c r="B29" s="730"/>
      <c r="C29" s="730"/>
      <c r="D29" s="730"/>
      <c r="E29" s="730"/>
      <c r="F29" s="730"/>
      <c r="G29" s="730"/>
      <c r="H29" s="730"/>
      <c r="I29" s="730"/>
      <c r="J29" s="730"/>
    </row>
    <row r="30" spans="1:10">
      <c r="A30" s="730"/>
      <c r="B30" s="730"/>
      <c r="C30" s="730"/>
      <c r="D30" s="730"/>
      <c r="E30" s="730"/>
      <c r="F30" s="730"/>
      <c r="G30" s="730"/>
      <c r="H30" s="730"/>
      <c r="I30" s="730"/>
      <c r="J30" s="730"/>
    </row>
    <row r="31" spans="1:10">
      <c r="A31" s="730"/>
      <c r="B31" s="730"/>
      <c r="C31" s="730"/>
      <c r="D31" s="730"/>
      <c r="E31" s="730"/>
      <c r="F31" s="730"/>
      <c r="G31" s="730"/>
      <c r="H31" s="730"/>
      <c r="I31" s="730"/>
      <c r="J31" s="730"/>
    </row>
    <row r="32" spans="1:10">
      <c r="A32" s="730"/>
      <c r="B32" s="730"/>
      <c r="C32" s="730"/>
      <c r="D32" s="730"/>
      <c r="E32" s="730"/>
      <c r="F32" s="730"/>
      <c r="G32" s="730"/>
      <c r="H32" s="730"/>
      <c r="I32" s="730"/>
      <c r="J32" s="730"/>
    </row>
    <row r="33" spans="1:10">
      <c r="A33" s="730"/>
      <c r="B33" s="730"/>
      <c r="C33" s="730"/>
      <c r="D33" s="730"/>
      <c r="E33" s="730"/>
      <c r="F33" s="730"/>
      <c r="G33" s="730"/>
      <c r="H33" s="730"/>
      <c r="I33" s="730"/>
      <c r="J33" s="730"/>
    </row>
    <row r="34" spans="1:10">
      <c r="A34" s="730"/>
      <c r="B34" s="730"/>
      <c r="C34" s="730"/>
      <c r="D34" s="730"/>
      <c r="E34" s="730"/>
      <c r="F34" s="730"/>
      <c r="G34" s="730"/>
      <c r="H34" s="730"/>
      <c r="I34" s="730"/>
      <c r="J34" s="730"/>
    </row>
    <row r="35" spans="1:10">
      <c r="A35" s="730"/>
      <c r="B35" s="730"/>
      <c r="C35" s="730"/>
      <c r="D35" s="730"/>
      <c r="E35" s="730"/>
      <c r="F35" s="730"/>
      <c r="G35" s="730"/>
      <c r="H35" s="730"/>
      <c r="I35" s="730"/>
      <c r="J35" s="730"/>
    </row>
    <row r="36" spans="1:10">
      <c r="A36" s="730"/>
      <c r="B36" s="730"/>
      <c r="C36" s="730"/>
      <c r="D36" s="730"/>
      <c r="E36" s="730"/>
      <c r="F36" s="730"/>
      <c r="G36" s="730"/>
      <c r="H36" s="730"/>
      <c r="I36" s="730"/>
      <c r="J36" s="730"/>
    </row>
    <row r="37" spans="1:10">
      <c r="A37" s="730"/>
      <c r="B37" s="730"/>
      <c r="C37" s="730"/>
      <c r="D37" s="730"/>
      <c r="E37" s="730"/>
      <c r="F37" s="730"/>
      <c r="G37" s="730"/>
      <c r="H37" s="730"/>
      <c r="I37" s="730"/>
      <c r="J37" s="730"/>
    </row>
    <row r="38" spans="1:10">
      <c r="A38" s="730"/>
      <c r="B38" s="730"/>
      <c r="C38" s="730"/>
      <c r="D38" s="730"/>
      <c r="E38" s="730"/>
      <c r="F38" s="730"/>
      <c r="G38" s="730"/>
      <c r="H38" s="730"/>
      <c r="I38" s="730"/>
      <c r="J38" s="730"/>
    </row>
    <row r="39" spans="1:10">
      <c r="A39" s="730"/>
      <c r="B39" s="730"/>
      <c r="C39" s="730"/>
      <c r="D39" s="730"/>
      <c r="E39" s="730"/>
      <c r="F39" s="730"/>
      <c r="G39" s="730"/>
      <c r="H39" s="730"/>
      <c r="I39" s="730"/>
      <c r="J39" s="730"/>
    </row>
    <row r="40" spans="1:10">
      <c r="A40" s="730"/>
      <c r="B40" s="730"/>
      <c r="C40" s="730"/>
      <c r="D40" s="730"/>
      <c r="E40" s="730"/>
      <c r="F40" s="730"/>
      <c r="G40" s="730"/>
      <c r="H40" s="730"/>
      <c r="I40" s="730"/>
      <c r="J40" s="730"/>
    </row>
    <row r="41" spans="1:10">
      <c r="A41" s="730"/>
      <c r="B41" s="730"/>
      <c r="C41" s="730"/>
      <c r="D41" s="730"/>
      <c r="E41" s="730"/>
      <c r="F41" s="730"/>
      <c r="G41" s="730"/>
      <c r="H41" s="730"/>
      <c r="I41" s="730"/>
      <c r="J41" s="730"/>
    </row>
    <row r="42" spans="1:10">
      <c r="A42" s="730"/>
      <c r="B42" s="730"/>
      <c r="C42" s="730"/>
      <c r="D42" s="730"/>
      <c r="E42" s="730"/>
      <c r="F42" s="730"/>
      <c r="G42" s="730"/>
      <c r="H42" s="730"/>
      <c r="I42" s="730"/>
      <c r="J42" s="730"/>
    </row>
    <row r="43" spans="1:10">
      <c r="A43" s="730"/>
      <c r="B43" s="730"/>
      <c r="C43" s="730"/>
      <c r="D43" s="730"/>
      <c r="E43" s="730"/>
      <c r="F43" s="730"/>
      <c r="G43" s="730"/>
      <c r="H43" s="730"/>
      <c r="I43" s="730"/>
      <c r="J43" s="730"/>
    </row>
    <row r="44" spans="1:10">
      <c r="A44" s="730"/>
      <c r="B44" s="730"/>
      <c r="C44" s="730"/>
      <c r="D44" s="730"/>
      <c r="E44" s="730"/>
      <c r="F44" s="730"/>
      <c r="G44" s="730"/>
      <c r="H44" s="730"/>
      <c r="I44" s="730"/>
      <c r="J44" s="730"/>
    </row>
    <row r="45" spans="1:10">
      <c r="A45" s="730"/>
      <c r="B45" s="730"/>
      <c r="C45" s="730"/>
      <c r="D45" s="730"/>
      <c r="E45" s="730"/>
      <c r="F45" s="730"/>
      <c r="G45" s="730"/>
      <c r="H45" s="730"/>
      <c r="I45" s="730"/>
      <c r="J45" s="730"/>
    </row>
    <row r="46" spans="1:10">
      <c r="A46" s="730"/>
      <c r="B46" s="730"/>
      <c r="C46" s="730"/>
      <c r="D46" s="730"/>
      <c r="E46" s="730"/>
      <c r="F46" s="730"/>
      <c r="G46" s="730"/>
      <c r="H46" s="730"/>
      <c r="I46" s="730"/>
      <c r="J46" s="730"/>
    </row>
    <row r="47" spans="1:10">
      <c r="A47" s="730"/>
      <c r="B47" s="730"/>
      <c r="C47" s="730"/>
      <c r="D47" s="730"/>
      <c r="E47" s="730"/>
      <c r="F47" s="730"/>
      <c r="G47" s="730"/>
      <c r="H47" s="730"/>
      <c r="I47" s="730"/>
      <c r="J47" s="730"/>
    </row>
    <row r="48" spans="1:10">
      <c r="A48" s="730"/>
      <c r="B48" s="730"/>
      <c r="C48" s="730"/>
      <c r="D48" s="730"/>
      <c r="E48" s="730"/>
      <c r="F48" s="730"/>
      <c r="G48" s="730"/>
      <c r="H48" s="730"/>
      <c r="I48" s="730"/>
      <c r="J48" s="730"/>
    </row>
    <row r="49" spans="1:10">
      <c r="A49" s="730"/>
      <c r="B49" s="730"/>
      <c r="C49" s="730"/>
      <c r="D49" s="730"/>
      <c r="E49" s="730"/>
      <c r="F49" s="730"/>
      <c r="G49" s="730"/>
      <c r="H49" s="730"/>
      <c r="I49" s="730"/>
      <c r="J49" s="730"/>
    </row>
    <row r="50" spans="1:10">
      <c r="A50" s="730"/>
      <c r="B50" s="730"/>
      <c r="C50" s="730"/>
      <c r="D50" s="730"/>
      <c r="E50" s="730"/>
      <c r="F50" s="730"/>
      <c r="G50" s="730"/>
      <c r="H50" s="730"/>
      <c r="I50" s="730"/>
      <c r="J50" s="730"/>
    </row>
    <row r="51" spans="1:10">
      <c r="A51" s="730"/>
      <c r="B51" s="730"/>
      <c r="C51" s="730"/>
      <c r="D51" s="730"/>
      <c r="E51" s="730"/>
      <c r="F51" s="730"/>
      <c r="G51" s="730"/>
      <c r="H51" s="730"/>
      <c r="I51" s="730"/>
      <c r="J51" s="730"/>
    </row>
    <row r="52" spans="1:10">
      <c r="A52" s="730"/>
      <c r="B52" s="730"/>
      <c r="C52" s="730"/>
      <c r="D52" s="730"/>
      <c r="E52" s="730"/>
      <c r="F52" s="730"/>
      <c r="G52" s="730"/>
      <c r="H52" s="730"/>
      <c r="I52" s="730"/>
      <c r="J52" s="730"/>
    </row>
    <row r="53" spans="1:10">
      <c r="A53" s="730"/>
      <c r="B53" s="730"/>
      <c r="C53" s="730"/>
      <c r="D53" s="730"/>
      <c r="E53" s="730"/>
      <c r="F53" s="730"/>
      <c r="G53" s="730"/>
      <c r="H53" s="730"/>
      <c r="I53" s="730"/>
      <c r="J53" s="730"/>
    </row>
    <row r="54" spans="1:10">
      <c r="A54" s="730"/>
      <c r="B54" s="730"/>
      <c r="C54" s="730"/>
      <c r="D54" s="730"/>
      <c r="E54" s="730"/>
      <c r="F54" s="730"/>
      <c r="G54" s="730"/>
      <c r="H54" s="730"/>
      <c r="I54" s="730"/>
      <c r="J54" s="730"/>
    </row>
    <row r="55" spans="1:10">
      <c r="A55" s="730"/>
      <c r="B55" s="730"/>
      <c r="C55" s="730"/>
      <c r="D55" s="730"/>
      <c r="E55" s="730"/>
      <c r="F55" s="730"/>
      <c r="G55" s="730"/>
      <c r="H55" s="730"/>
      <c r="I55" s="730"/>
      <c r="J55" s="730"/>
    </row>
    <row r="56" spans="1:10">
      <c r="A56" s="730"/>
      <c r="B56" s="730"/>
      <c r="C56" s="730"/>
      <c r="D56" s="730"/>
      <c r="E56" s="730"/>
      <c r="F56" s="730"/>
      <c r="G56" s="730"/>
      <c r="H56" s="730"/>
      <c r="I56" s="730"/>
      <c r="J56" s="730"/>
    </row>
    <row r="57" spans="1:10">
      <c r="A57" s="730"/>
      <c r="B57" s="730"/>
      <c r="C57" s="730"/>
      <c r="D57" s="730"/>
      <c r="E57" s="730"/>
      <c r="F57" s="730"/>
      <c r="G57" s="730"/>
      <c r="H57" s="730"/>
      <c r="I57" s="730"/>
      <c r="J57" s="730"/>
    </row>
    <row r="58" spans="1:10">
      <c r="A58" s="730"/>
      <c r="B58" s="730"/>
      <c r="C58" s="730"/>
      <c r="D58" s="730"/>
      <c r="E58" s="730"/>
      <c r="F58" s="730"/>
      <c r="G58" s="730"/>
      <c r="H58" s="730"/>
      <c r="I58" s="730"/>
      <c r="J58" s="730"/>
    </row>
    <row r="59" spans="1:10">
      <c r="A59" s="730"/>
      <c r="B59" s="730"/>
      <c r="C59" s="730"/>
      <c r="D59" s="730"/>
      <c r="E59" s="730"/>
      <c r="F59" s="730"/>
      <c r="G59" s="730"/>
      <c r="H59" s="730"/>
      <c r="I59" s="730"/>
      <c r="J59" s="730"/>
    </row>
    <row r="60" spans="1:10">
      <c r="A60" s="730"/>
      <c r="B60" s="730"/>
      <c r="C60" s="730"/>
      <c r="D60" s="730"/>
      <c r="E60" s="730"/>
      <c r="F60" s="730"/>
      <c r="G60" s="730"/>
      <c r="H60" s="730"/>
      <c r="I60" s="730"/>
      <c r="J60" s="730"/>
    </row>
  </sheetData>
  <mergeCells count="2">
    <mergeCell ref="A1:I1"/>
    <mergeCell ref="A4:I10"/>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indexed="46"/>
  </sheetPr>
  <dimension ref="A1:O60"/>
  <sheetViews>
    <sheetView workbookViewId="0">
      <selection activeCell="G18" sqref="E25 G18"/>
    </sheetView>
  </sheetViews>
  <sheetFormatPr defaultColWidth="9" defaultRowHeight="15.75" customHeight="1"/>
  <cols>
    <col min="1" max="1" width="4" style="13" customWidth="1"/>
    <col min="2" max="2" width="15.125" style="13" customWidth="1"/>
    <col min="3" max="3" width="12.875" style="13" customWidth="1"/>
    <col min="4" max="4" width="4.5" style="13" customWidth="1"/>
    <col min="5" max="5" width="9.125" style="13" customWidth="1"/>
    <col min="6" max="6" width="8.125" style="13" customWidth="1"/>
    <col min="7" max="7" width="13.125" style="13" customWidth="1"/>
    <col min="8" max="8" width="8.125" style="13" customWidth="1"/>
    <col min="9" max="9" width="9" style="13"/>
    <col min="10" max="10" width="12.625" style="13" customWidth="1"/>
    <col min="11" max="11" width="8.875" style="13" customWidth="1"/>
    <col min="12" max="12" width="8" style="13" customWidth="1"/>
    <col min="13" max="13" width="8.125" style="13" customWidth="1"/>
    <col min="14" max="16384" width="9" style="13"/>
  </cols>
  <sheetData>
    <row r="1" s="11" customFormat="1" ht="25.5" customHeight="1" spans="1:13">
      <c r="A1" s="14" t="s">
        <v>11010</v>
      </c>
      <c r="B1" s="15"/>
      <c r="C1" s="15"/>
      <c r="D1" s="15"/>
      <c r="E1" s="15"/>
      <c r="F1" s="15"/>
      <c r="G1" s="15"/>
      <c r="H1" s="15"/>
      <c r="I1" s="15"/>
      <c r="J1" s="15"/>
      <c r="K1" s="15"/>
      <c r="L1" s="15"/>
      <c r="M1" s="15"/>
    </row>
    <row r="2" customHeight="1" spans="1:13">
      <c r="A2" s="16"/>
      <c r="B2" s="16"/>
      <c r="C2" s="16"/>
      <c r="D2" s="16"/>
      <c r="E2" s="16"/>
      <c r="F2" s="16"/>
      <c r="G2" s="16"/>
      <c r="H2" s="48"/>
      <c r="I2" s="48"/>
      <c r="J2" s="48"/>
      <c r="K2" s="125"/>
      <c r="L2" s="70" t="s">
        <v>11011</v>
      </c>
      <c r="M2" s="95"/>
    </row>
    <row r="3" customHeight="1" spans="1:13">
      <c r="A3" s="19" t="str">
        <f>申报表封面!A8</f>
        <v>评估基准日：2022年8月31日</v>
      </c>
      <c r="B3" s="19"/>
      <c r="C3" s="19"/>
      <c r="D3" s="19"/>
      <c r="E3" s="19"/>
      <c r="F3" s="19"/>
      <c r="G3" s="19"/>
      <c r="H3" s="20"/>
      <c r="I3" s="20"/>
      <c r="J3" s="20"/>
      <c r="K3" s="71"/>
      <c r="L3" s="71"/>
      <c r="M3" s="71"/>
    </row>
    <row r="4" customHeight="1" spans="1:13">
      <c r="A4" s="21" t="str">
        <f>申报表封面!C14</f>
        <v>被评估单位：湖南森华木业有限公司</v>
      </c>
      <c r="B4" s="21"/>
      <c r="C4" s="21"/>
      <c r="D4" s="21"/>
      <c r="E4" s="21"/>
      <c r="F4" s="22"/>
      <c r="G4" s="22"/>
      <c r="H4" s="22"/>
      <c r="I4" s="22"/>
      <c r="J4" s="22"/>
      <c r="K4" s="79"/>
      <c r="L4" s="79"/>
      <c r="M4" s="72" t="s">
        <v>373</v>
      </c>
    </row>
    <row r="5" s="12" customFormat="1" customHeight="1" spans="1:13">
      <c r="A5" s="24" t="s">
        <v>413</v>
      </c>
      <c r="B5" s="24" t="s">
        <v>629</v>
      </c>
      <c r="C5" s="24" t="s">
        <v>11012</v>
      </c>
      <c r="D5" s="62" t="s">
        <v>11013</v>
      </c>
      <c r="E5" s="62" t="s">
        <v>375</v>
      </c>
      <c r="F5" s="62"/>
      <c r="G5" s="62"/>
      <c r="H5" s="124" t="s">
        <v>376</v>
      </c>
      <c r="I5" s="124"/>
      <c r="J5" s="26"/>
      <c r="K5" s="165" t="s">
        <v>576</v>
      </c>
      <c r="L5" s="99" t="s">
        <v>530</v>
      </c>
      <c r="M5" s="99" t="s">
        <v>506</v>
      </c>
    </row>
    <row r="6" s="12" customFormat="1" customHeight="1" spans="1:15">
      <c r="A6" s="24"/>
      <c r="B6" s="24"/>
      <c r="C6" s="24"/>
      <c r="D6" s="24"/>
      <c r="E6" s="24" t="s">
        <v>632</v>
      </c>
      <c r="F6" s="24" t="s">
        <v>633</v>
      </c>
      <c r="G6" s="24" t="s">
        <v>634</v>
      </c>
      <c r="H6" s="36" t="s">
        <v>10029</v>
      </c>
      <c r="I6" s="24" t="s">
        <v>633</v>
      </c>
      <c r="J6" s="24" t="s">
        <v>634</v>
      </c>
      <c r="K6" s="166"/>
      <c r="L6" s="140"/>
      <c r="M6" s="140"/>
      <c r="N6" s="27" t="s">
        <v>10205</v>
      </c>
      <c r="O6" s="27" t="s">
        <v>559</v>
      </c>
    </row>
    <row r="7" customHeight="1" spans="1:13">
      <c r="A7" s="28"/>
      <c r="B7" s="29"/>
      <c r="C7" s="29"/>
      <c r="D7" s="28"/>
      <c r="E7" s="74"/>
      <c r="F7" s="44">
        <f>IF(E7=0,0,ROUND(G7/E7,2))</f>
        <v>0</v>
      </c>
      <c r="G7" s="46"/>
      <c r="H7" s="162"/>
      <c r="I7" s="46"/>
      <c r="J7" s="46"/>
      <c r="K7" s="128">
        <f t="shared" ref="K7:K29" si="0">J7-G7</f>
        <v>0</v>
      </c>
      <c r="L7" s="128">
        <f t="shared" ref="L7:L30" si="1">IF(G7=0,0,ROUND(K7/G7*100,2))</f>
        <v>0</v>
      </c>
      <c r="M7" s="75"/>
    </row>
    <row r="8" customHeight="1" spans="1:13">
      <c r="A8" s="28"/>
      <c r="B8" s="29"/>
      <c r="C8" s="29"/>
      <c r="D8" s="28"/>
      <c r="E8" s="74"/>
      <c r="F8" s="44">
        <f t="shared" ref="F8:F27" si="2">IF(E8=0,0,ROUND(G8/E8,2))</f>
        <v>0</v>
      </c>
      <c r="G8" s="46"/>
      <c r="H8" s="162"/>
      <c r="I8" s="46"/>
      <c r="J8" s="46"/>
      <c r="K8" s="128">
        <f t="shared" si="0"/>
        <v>0</v>
      </c>
      <c r="L8" s="128">
        <f t="shared" si="1"/>
        <v>0</v>
      </c>
      <c r="M8" s="75"/>
    </row>
    <row r="9" customHeight="1" spans="1:13">
      <c r="A9" s="28"/>
      <c r="B9" s="29"/>
      <c r="C9" s="29"/>
      <c r="D9" s="28"/>
      <c r="E9" s="74"/>
      <c r="F9" s="44">
        <f t="shared" si="2"/>
        <v>0</v>
      </c>
      <c r="G9" s="46"/>
      <c r="H9" s="162"/>
      <c r="I9" s="46"/>
      <c r="J9" s="46"/>
      <c r="K9" s="128">
        <f t="shared" si="0"/>
        <v>0</v>
      </c>
      <c r="L9" s="128">
        <f t="shared" si="1"/>
        <v>0</v>
      </c>
      <c r="M9" s="75"/>
    </row>
    <row r="10" customHeight="1" spans="1:13">
      <c r="A10" s="28"/>
      <c r="B10" s="29"/>
      <c r="C10" s="29"/>
      <c r="D10" s="28"/>
      <c r="E10" s="74"/>
      <c r="F10" s="44">
        <f t="shared" si="2"/>
        <v>0</v>
      </c>
      <c r="G10" s="46"/>
      <c r="H10" s="162"/>
      <c r="I10" s="46"/>
      <c r="J10" s="46"/>
      <c r="K10" s="128">
        <f t="shared" si="0"/>
        <v>0</v>
      </c>
      <c r="L10" s="128">
        <f t="shared" si="1"/>
        <v>0</v>
      </c>
      <c r="M10" s="75"/>
    </row>
    <row r="11" customHeight="1" spans="1:13">
      <c r="A11" s="28"/>
      <c r="B11" s="29"/>
      <c r="C11" s="29"/>
      <c r="D11" s="28"/>
      <c r="E11" s="74"/>
      <c r="F11" s="44">
        <f t="shared" si="2"/>
        <v>0</v>
      </c>
      <c r="G11" s="46"/>
      <c r="H11" s="162"/>
      <c r="I11" s="46"/>
      <c r="J11" s="46"/>
      <c r="K11" s="128">
        <f t="shared" si="0"/>
        <v>0</v>
      </c>
      <c r="L11" s="128">
        <f t="shared" si="1"/>
        <v>0</v>
      </c>
      <c r="M11" s="75"/>
    </row>
    <row r="12" customHeight="1" spans="1:13">
      <c r="A12" s="28"/>
      <c r="B12" s="29"/>
      <c r="C12" s="29"/>
      <c r="D12" s="28"/>
      <c r="E12" s="74"/>
      <c r="F12" s="44">
        <f t="shared" si="2"/>
        <v>0</v>
      </c>
      <c r="G12" s="46"/>
      <c r="H12" s="162"/>
      <c r="I12" s="46"/>
      <c r="J12" s="46"/>
      <c r="K12" s="128">
        <f t="shared" si="0"/>
        <v>0</v>
      </c>
      <c r="L12" s="128">
        <f t="shared" si="1"/>
        <v>0</v>
      </c>
      <c r="M12" s="75"/>
    </row>
    <row r="13" customHeight="1" spans="1:13">
      <c r="A13" s="28"/>
      <c r="B13" s="29"/>
      <c r="C13" s="29"/>
      <c r="D13" s="28"/>
      <c r="E13" s="74"/>
      <c r="F13" s="44">
        <f t="shared" si="2"/>
        <v>0</v>
      </c>
      <c r="G13" s="46"/>
      <c r="H13" s="162"/>
      <c r="I13" s="46"/>
      <c r="J13" s="46"/>
      <c r="K13" s="128">
        <f t="shared" si="0"/>
        <v>0</v>
      </c>
      <c r="L13" s="128">
        <f t="shared" si="1"/>
        <v>0</v>
      </c>
      <c r="M13" s="75"/>
    </row>
    <row r="14" customHeight="1" spans="1:13">
      <c r="A14" s="28"/>
      <c r="B14" s="29"/>
      <c r="C14" s="29"/>
      <c r="D14" s="28"/>
      <c r="E14" s="74"/>
      <c r="F14" s="44">
        <f t="shared" si="2"/>
        <v>0</v>
      </c>
      <c r="G14" s="46"/>
      <c r="H14" s="162"/>
      <c r="I14" s="46"/>
      <c r="J14" s="46"/>
      <c r="K14" s="128">
        <f t="shared" si="0"/>
        <v>0</v>
      </c>
      <c r="L14" s="128">
        <f t="shared" si="1"/>
        <v>0</v>
      </c>
      <c r="M14" s="75"/>
    </row>
    <row r="15" customHeight="1" spans="1:13">
      <c r="A15" s="28"/>
      <c r="B15" s="29"/>
      <c r="C15" s="29"/>
      <c r="D15" s="28"/>
      <c r="E15" s="74"/>
      <c r="F15" s="44">
        <f t="shared" si="2"/>
        <v>0</v>
      </c>
      <c r="G15" s="46"/>
      <c r="H15" s="162"/>
      <c r="I15" s="46"/>
      <c r="J15" s="46"/>
      <c r="K15" s="128">
        <f t="shared" si="0"/>
        <v>0</v>
      </c>
      <c r="L15" s="128">
        <f t="shared" si="1"/>
        <v>0</v>
      </c>
      <c r="M15" s="75"/>
    </row>
    <row r="16" customHeight="1" spans="1:13">
      <c r="A16" s="28"/>
      <c r="B16" s="29"/>
      <c r="C16" s="29"/>
      <c r="D16" s="28"/>
      <c r="E16" s="74"/>
      <c r="F16" s="44">
        <f t="shared" si="2"/>
        <v>0</v>
      </c>
      <c r="G16" s="46"/>
      <c r="H16" s="162"/>
      <c r="I16" s="46"/>
      <c r="J16" s="46"/>
      <c r="K16" s="128">
        <f t="shared" si="0"/>
        <v>0</v>
      </c>
      <c r="L16" s="128">
        <f t="shared" si="1"/>
        <v>0</v>
      </c>
      <c r="M16" s="75"/>
    </row>
    <row r="17" customHeight="1" spans="1:13">
      <c r="A17" s="28"/>
      <c r="B17" s="29"/>
      <c r="C17" s="29"/>
      <c r="D17" s="28"/>
      <c r="E17" s="74"/>
      <c r="F17" s="44">
        <f t="shared" si="2"/>
        <v>0</v>
      </c>
      <c r="G17" s="46"/>
      <c r="H17" s="162"/>
      <c r="I17" s="46"/>
      <c r="J17" s="46"/>
      <c r="K17" s="128">
        <f t="shared" si="0"/>
        <v>0</v>
      </c>
      <c r="L17" s="128">
        <f t="shared" si="1"/>
        <v>0</v>
      </c>
      <c r="M17" s="75"/>
    </row>
    <row r="18" customHeight="1" spans="1:13">
      <c r="A18" s="28"/>
      <c r="B18" s="29"/>
      <c r="C18" s="29"/>
      <c r="D18" s="28"/>
      <c r="E18" s="74"/>
      <c r="F18" s="44">
        <f t="shared" si="2"/>
        <v>0</v>
      </c>
      <c r="G18" s="46"/>
      <c r="H18" s="162"/>
      <c r="I18" s="46"/>
      <c r="J18" s="46"/>
      <c r="K18" s="128">
        <f t="shared" si="0"/>
        <v>0</v>
      </c>
      <c r="L18" s="128">
        <f t="shared" si="1"/>
        <v>0</v>
      </c>
      <c r="M18" s="75"/>
    </row>
    <row r="19" customHeight="1" spans="1:13">
      <c r="A19" s="28"/>
      <c r="B19" s="29"/>
      <c r="C19" s="29"/>
      <c r="D19" s="28"/>
      <c r="E19" s="74"/>
      <c r="F19" s="44">
        <f t="shared" si="2"/>
        <v>0</v>
      </c>
      <c r="G19" s="46"/>
      <c r="H19" s="162"/>
      <c r="I19" s="46"/>
      <c r="J19" s="46"/>
      <c r="K19" s="128">
        <f t="shared" si="0"/>
        <v>0</v>
      </c>
      <c r="L19" s="128">
        <f t="shared" si="1"/>
        <v>0</v>
      </c>
      <c r="M19" s="75"/>
    </row>
    <row r="20" customHeight="1" spans="1:13">
      <c r="A20" s="28"/>
      <c r="B20" s="29"/>
      <c r="C20" s="29"/>
      <c r="D20" s="28"/>
      <c r="E20" s="74"/>
      <c r="F20" s="44">
        <f t="shared" si="2"/>
        <v>0</v>
      </c>
      <c r="G20" s="46"/>
      <c r="H20" s="162"/>
      <c r="I20" s="46"/>
      <c r="J20" s="46"/>
      <c r="K20" s="128">
        <f t="shared" si="0"/>
        <v>0</v>
      </c>
      <c r="L20" s="128">
        <f t="shared" si="1"/>
        <v>0</v>
      </c>
      <c r="M20" s="75"/>
    </row>
    <row r="21" customHeight="1" spans="1:13">
      <c r="A21" s="28"/>
      <c r="B21" s="29"/>
      <c r="C21" s="29"/>
      <c r="D21" s="28"/>
      <c r="E21" s="74"/>
      <c r="F21" s="44">
        <f t="shared" si="2"/>
        <v>0</v>
      </c>
      <c r="G21" s="46"/>
      <c r="H21" s="162"/>
      <c r="I21" s="46"/>
      <c r="J21" s="46"/>
      <c r="K21" s="128">
        <f t="shared" si="0"/>
        <v>0</v>
      </c>
      <c r="L21" s="128">
        <f t="shared" si="1"/>
        <v>0</v>
      </c>
      <c r="M21" s="75"/>
    </row>
    <row r="22" customHeight="1" spans="1:13">
      <c r="A22" s="28"/>
      <c r="B22" s="29"/>
      <c r="C22" s="29"/>
      <c r="D22" s="28"/>
      <c r="E22" s="74"/>
      <c r="F22" s="44">
        <f t="shared" si="2"/>
        <v>0</v>
      </c>
      <c r="G22" s="46"/>
      <c r="H22" s="162"/>
      <c r="I22" s="46"/>
      <c r="J22" s="46"/>
      <c r="K22" s="128">
        <f t="shared" si="0"/>
        <v>0</v>
      </c>
      <c r="L22" s="128">
        <f t="shared" si="1"/>
        <v>0</v>
      </c>
      <c r="M22" s="75"/>
    </row>
    <row r="23" customHeight="1" spans="1:13">
      <c r="A23" s="28"/>
      <c r="B23" s="29"/>
      <c r="C23" s="29"/>
      <c r="D23" s="28"/>
      <c r="E23" s="74"/>
      <c r="F23" s="44">
        <f t="shared" si="2"/>
        <v>0</v>
      </c>
      <c r="G23" s="46"/>
      <c r="H23" s="162"/>
      <c r="I23" s="46"/>
      <c r="J23" s="46"/>
      <c r="K23" s="128">
        <f t="shared" si="0"/>
        <v>0</v>
      </c>
      <c r="L23" s="128">
        <f t="shared" si="1"/>
        <v>0</v>
      </c>
      <c r="M23" s="75"/>
    </row>
    <row r="24" customHeight="1" spans="1:13">
      <c r="A24" s="28"/>
      <c r="B24" s="29"/>
      <c r="C24" s="29"/>
      <c r="D24" s="28"/>
      <c r="E24" s="74"/>
      <c r="F24" s="44">
        <f t="shared" si="2"/>
        <v>0</v>
      </c>
      <c r="G24" s="46"/>
      <c r="H24" s="162"/>
      <c r="I24" s="46"/>
      <c r="J24" s="46"/>
      <c r="K24" s="128">
        <f t="shared" si="0"/>
        <v>0</v>
      </c>
      <c r="L24" s="128">
        <f t="shared" si="1"/>
        <v>0</v>
      </c>
      <c r="M24" s="75"/>
    </row>
    <row r="25" customHeight="1" spans="1:13">
      <c r="A25" s="28"/>
      <c r="B25" s="29"/>
      <c r="C25" s="29"/>
      <c r="D25" s="28"/>
      <c r="E25" s="74"/>
      <c r="F25" s="44">
        <f t="shared" si="2"/>
        <v>0</v>
      </c>
      <c r="G25" s="46"/>
      <c r="H25" s="162"/>
      <c r="I25" s="46"/>
      <c r="J25" s="46"/>
      <c r="K25" s="128">
        <f t="shared" si="0"/>
        <v>0</v>
      </c>
      <c r="L25" s="128">
        <f t="shared" si="1"/>
        <v>0</v>
      </c>
      <c r="M25" s="75"/>
    </row>
    <row r="26" customHeight="1" spans="1:13">
      <c r="A26" s="28"/>
      <c r="B26" s="29"/>
      <c r="C26" s="29"/>
      <c r="D26" s="28"/>
      <c r="E26" s="74"/>
      <c r="F26" s="44">
        <f t="shared" si="2"/>
        <v>0</v>
      </c>
      <c r="G26" s="46"/>
      <c r="H26" s="162"/>
      <c r="I26" s="46"/>
      <c r="J26" s="46"/>
      <c r="K26" s="128">
        <f t="shared" si="0"/>
        <v>0</v>
      </c>
      <c r="L26" s="128">
        <f t="shared" si="1"/>
        <v>0</v>
      </c>
      <c r="M26" s="75"/>
    </row>
    <row r="27" customHeight="1" spans="1:13">
      <c r="A27" s="28"/>
      <c r="B27" s="33" t="s">
        <v>497</v>
      </c>
      <c r="C27" s="29"/>
      <c r="D27" s="28"/>
      <c r="E27" s="74"/>
      <c r="F27" s="44">
        <f t="shared" si="2"/>
        <v>0</v>
      </c>
      <c r="G27" s="46"/>
      <c r="H27" s="162"/>
      <c r="I27" s="46"/>
      <c r="J27" s="46"/>
      <c r="K27" s="128">
        <f t="shared" si="0"/>
        <v>0</v>
      </c>
      <c r="L27" s="128">
        <f t="shared" si="1"/>
        <v>0</v>
      </c>
      <c r="M27" s="75"/>
    </row>
    <row r="28" customHeight="1" spans="1:13">
      <c r="A28" s="34" t="s">
        <v>560</v>
      </c>
      <c r="B28" s="124"/>
      <c r="C28" s="124"/>
      <c r="D28" s="26"/>
      <c r="E28" s="163"/>
      <c r="F28" s="44"/>
      <c r="G28" s="44">
        <f>SUM(G7:G27)</f>
        <v>0</v>
      </c>
      <c r="H28" s="36"/>
      <c r="I28" s="44"/>
      <c r="J28" s="44">
        <f>SUM(J7:J27)</f>
        <v>0</v>
      </c>
      <c r="K28" s="128">
        <f t="shared" si="0"/>
        <v>0</v>
      </c>
      <c r="L28" s="128">
        <f t="shared" si="1"/>
        <v>0</v>
      </c>
      <c r="M28" s="76"/>
    </row>
    <row r="29" customHeight="1" spans="1:13">
      <c r="A29" s="34" t="s">
        <v>11014</v>
      </c>
      <c r="B29" s="124"/>
      <c r="C29" s="124"/>
      <c r="D29" s="26"/>
      <c r="E29" s="74"/>
      <c r="F29" s="46"/>
      <c r="G29" s="46"/>
      <c r="H29" s="162"/>
      <c r="I29" s="46"/>
      <c r="J29" s="46"/>
      <c r="K29" s="128">
        <f t="shared" si="0"/>
        <v>0</v>
      </c>
      <c r="L29" s="128">
        <f t="shared" si="1"/>
        <v>0</v>
      </c>
      <c r="M29" s="75"/>
    </row>
    <row r="30" customHeight="1" spans="1:13">
      <c r="A30" s="34" t="s">
        <v>490</v>
      </c>
      <c r="B30" s="124"/>
      <c r="C30" s="124"/>
      <c r="D30" s="26"/>
      <c r="E30" s="163"/>
      <c r="F30" s="44"/>
      <c r="G30" s="44">
        <f>G28-G29</f>
        <v>0</v>
      </c>
      <c r="H30" s="36"/>
      <c r="I30" s="44"/>
      <c r="J30" s="44">
        <f>J28-J29</f>
        <v>0</v>
      </c>
      <c r="K30" s="128">
        <f>K28-K29</f>
        <v>0</v>
      </c>
      <c r="L30" s="128">
        <f t="shared" si="1"/>
        <v>0</v>
      </c>
      <c r="M30" s="76"/>
    </row>
    <row r="31" customHeight="1" spans="1:13">
      <c r="A31" s="38" t="str">
        <f>申报表封面!C18</f>
        <v>被评估单位填表人：郭艳</v>
      </c>
      <c r="B31" s="38"/>
      <c r="C31" s="38"/>
      <c r="D31" s="38"/>
      <c r="E31" s="38"/>
      <c r="F31" s="58"/>
      <c r="G31" s="58"/>
      <c r="H31" s="39" t="str">
        <f>CONCATENATE(索引!$D$6,"：",索引!$D58,"    ",索引!$E58)</f>
        <v>评估人员：    </v>
      </c>
      <c r="I31" s="58"/>
      <c r="J31" s="63"/>
      <c r="K31" s="121"/>
      <c r="L31" s="121"/>
      <c r="M31" s="121"/>
    </row>
    <row r="32" customHeight="1" spans="1:13">
      <c r="A32" s="164" t="str">
        <f>申报表封面!C20</f>
        <v>填表日期：2022年9月6日</v>
      </c>
      <c r="B32" s="164"/>
      <c r="C32" s="164"/>
      <c r="D32" s="164"/>
      <c r="E32" s="164"/>
      <c r="F32" s="164"/>
      <c r="G32" s="164"/>
      <c r="H32" s="164"/>
      <c r="I32" s="164"/>
      <c r="J32" s="164"/>
      <c r="K32" s="167"/>
      <c r="L32" s="167"/>
      <c r="M32" s="167"/>
    </row>
    <row r="33" customHeight="1" spans="1:13">
      <c r="A33" s="68" t="s">
        <v>499</v>
      </c>
      <c r="B33" s="22"/>
      <c r="C33" s="22"/>
      <c r="D33" s="22"/>
      <c r="E33" s="22"/>
      <c r="F33" s="22"/>
      <c r="G33" s="22"/>
      <c r="H33" s="22"/>
      <c r="I33" s="22"/>
      <c r="J33" s="22"/>
      <c r="K33" s="79"/>
      <c r="L33" s="79"/>
      <c r="M33" s="79"/>
    </row>
    <row r="34" customHeight="1" spans="1:13">
      <c r="A34" s="22"/>
      <c r="B34" s="69" t="s">
        <v>11015</v>
      </c>
      <c r="C34" s="22"/>
      <c r="D34" s="22"/>
      <c r="E34" s="22"/>
      <c r="F34" s="22"/>
      <c r="G34" s="22"/>
      <c r="H34" s="22"/>
      <c r="I34" s="22"/>
      <c r="J34" s="22"/>
      <c r="K34" s="79"/>
      <c r="L34" s="79"/>
      <c r="M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3">
    <mergeCell ref="L2:M2"/>
    <mergeCell ref="E5:G5"/>
    <mergeCell ref="H5:J5"/>
    <mergeCell ref="A28:D28"/>
    <mergeCell ref="A29:D29"/>
    <mergeCell ref="A30:D30"/>
    <mergeCell ref="A5:A6"/>
    <mergeCell ref="B5:B6"/>
    <mergeCell ref="C5:C6"/>
    <mergeCell ref="D5:D6"/>
    <mergeCell ref="K5:K6"/>
    <mergeCell ref="L5:L6"/>
    <mergeCell ref="M5:M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indexed="44"/>
  </sheetPr>
  <dimension ref="A1:J60"/>
  <sheetViews>
    <sheetView workbookViewId="0">
      <selection activeCell="G18" sqref="E25 G18"/>
    </sheetView>
  </sheetViews>
  <sheetFormatPr defaultColWidth="9" defaultRowHeight="15.75" customHeight="1"/>
  <cols>
    <col min="1" max="1" width="5.5" style="13" customWidth="1"/>
    <col min="2" max="2" width="24.875" style="13" customWidth="1"/>
    <col min="3" max="3" width="13.375" style="13" customWidth="1"/>
    <col min="4" max="6" width="14.125" style="13" customWidth="1"/>
    <col min="7" max="7" width="13.125" style="13" customWidth="1"/>
    <col min="8" max="8" width="22.625" style="13" customWidth="1"/>
    <col min="9" max="16384" width="9" style="13"/>
  </cols>
  <sheetData>
    <row r="1" s="11" customFormat="1" ht="25.5" customHeight="1" spans="1:8">
      <c r="A1" s="14" t="s">
        <v>11016</v>
      </c>
      <c r="B1" s="15"/>
      <c r="C1" s="15"/>
      <c r="D1" s="15"/>
      <c r="E1" s="15"/>
      <c r="F1" s="15"/>
      <c r="G1" s="15"/>
      <c r="H1" s="15"/>
    </row>
    <row r="2" customHeight="1" spans="1:10">
      <c r="A2" s="16"/>
      <c r="B2" s="16"/>
      <c r="C2" s="16"/>
      <c r="D2" s="16"/>
      <c r="E2" s="16"/>
      <c r="F2" s="16"/>
      <c r="G2" s="16"/>
      <c r="H2" s="80" t="s">
        <v>11017</v>
      </c>
      <c r="I2" s="18"/>
      <c r="J2" s="18"/>
    </row>
    <row r="3" customHeight="1" spans="1:10">
      <c r="A3" s="19" t="str">
        <f>申报表封面!A8</f>
        <v>评估基准日：2022年8月31日</v>
      </c>
      <c r="B3" s="19"/>
      <c r="C3" s="19"/>
      <c r="D3" s="19"/>
      <c r="E3" s="19"/>
      <c r="F3" s="19"/>
      <c r="G3" s="19"/>
      <c r="H3" s="19"/>
      <c r="I3" s="18"/>
      <c r="J3" s="18"/>
    </row>
    <row r="4" customHeight="1" spans="1:10">
      <c r="A4" s="21" t="str">
        <f>申报表封面!C14</f>
        <v>被评估单位：湖南森华木业有限公司</v>
      </c>
      <c r="B4" s="21"/>
      <c r="C4" s="21"/>
      <c r="D4" s="22"/>
      <c r="E4" s="22"/>
      <c r="F4" s="22"/>
      <c r="G4" s="22"/>
      <c r="H4" s="23" t="s">
        <v>412</v>
      </c>
      <c r="I4" s="18"/>
      <c r="J4" s="18"/>
    </row>
    <row r="5" s="12" customFormat="1" customHeight="1" spans="1:10">
      <c r="A5" s="24" t="s">
        <v>413</v>
      </c>
      <c r="B5" s="24" t="s">
        <v>11018</v>
      </c>
      <c r="C5" s="24" t="s">
        <v>572</v>
      </c>
      <c r="D5" s="25" t="s">
        <v>375</v>
      </c>
      <c r="E5" s="26" t="s">
        <v>376</v>
      </c>
      <c r="F5" s="24" t="s">
        <v>377</v>
      </c>
      <c r="G5" s="24" t="s">
        <v>415</v>
      </c>
      <c r="H5" s="24" t="s">
        <v>486</v>
      </c>
      <c r="I5" s="27" t="s">
        <v>10205</v>
      </c>
      <c r="J5" s="27" t="s">
        <v>559</v>
      </c>
    </row>
    <row r="6" customHeight="1" spans="1:10">
      <c r="A6" s="28"/>
      <c r="B6" s="29"/>
      <c r="C6" s="30"/>
      <c r="D6" s="46"/>
      <c r="E6" s="31"/>
      <c r="F6" s="44">
        <f t="shared" ref="F6:F30" si="0">E6-D6</f>
        <v>0</v>
      </c>
      <c r="G6" s="44">
        <f t="shared" ref="G6:G30" si="1">IF(D6=0,0,ROUND(F6/D6*100,2))</f>
        <v>0</v>
      </c>
      <c r="H6" s="32"/>
      <c r="I6" s="18"/>
      <c r="J6" s="18"/>
    </row>
    <row r="7" customHeight="1" spans="1:10">
      <c r="A7" s="28"/>
      <c r="B7" s="29"/>
      <c r="C7" s="30"/>
      <c r="D7" s="46"/>
      <c r="E7" s="31"/>
      <c r="F7" s="44">
        <f t="shared" si="0"/>
        <v>0</v>
      </c>
      <c r="G7" s="44">
        <f t="shared" si="1"/>
        <v>0</v>
      </c>
      <c r="H7" s="32"/>
      <c r="I7" s="18"/>
      <c r="J7" s="18"/>
    </row>
    <row r="8" customHeight="1" spans="1:10">
      <c r="A8" s="28"/>
      <c r="B8" s="29"/>
      <c r="C8" s="30"/>
      <c r="D8" s="46"/>
      <c r="E8" s="31"/>
      <c r="F8" s="44">
        <f t="shared" si="0"/>
        <v>0</v>
      </c>
      <c r="G8" s="44">
        <f t="shared" si="1"/>
        <v>0</v>
      </c>
      <c r="H8" s="32"/>
      <c r="I8" s="18"/>
      <c r="J8" s="18"/>
    </row>
    <row r="9" customHeight="1" spans="1:10">
      <c r="A9" s="28"/>
      <c r="B9" s="29"/>
      <c r="C9" s="30"/>
      <c r="D9" s="46"/>
      <c r="E9" s="31"/>
      <c r="F9" s="44">
        <f t="shared" si="0"/>
        <v>0</v>
      </c>
      <c r="G9" s="44">
        <f t="shared" si="1"/>
        <v>0</v>
      </c>
      <c r="H9" s="32"/>
      <c r="I9" s="18"/>
      <c r="J9" s="18"/>
    </row>
    <row r="10" customHeight="1" spans="1:10">
      <c r="A10" s="28"/>
      <c r="B10" s="29"/>
      <c r="C10" s="30"/>
      <c r="D10" s="46"/>
      <c r="E10" s="31"/>
      <c r="F10" s="44">
        <f t="shared" si="0"/>
        <v>0</v>
      </c>
      <c r="G10" s="44">
        <f t="shared" si="1"/>
        <v>0</v>
      </c>
      <c r="H10" s="32"/>
      <c r="I10" s="18"/>
      <c r="J10" s="18"/>
    </row>
    <row r="11" customHeight="1" spans="1:10">
      <c r="A11" s="28"/>
      <c r="B11" s="29"/>
      <c r="C11" s="30"/>
      <c r="D11" s="46"/>
      <c r="E11" s="31"/>
      <c r="F11" s="44">
        <f t="shared" si="0"/>
        <v>0</v>
      </c>
      <c r="G11" s="44">
        <f t="shared" si="1"/>
        <v>0</v>
      </c>
      <c r="H11" s="32"/>
      <c r="I11" s="18"/>
      <c r="J11" s="18"/>
    </row>
    <row r="12" customHeight="1" spans="1:10">
      <c r="A12" s="28"/>
      <c r="B12" s="29"/>
      <c r="C12" s="30"/>
      <c r="D12" s="46"/>
      <c r="E12" s="31"/>
      <c r="F12" s="44">
        <f t="shared" si="0"/>
        <v>0</v>
      </c>
      <c r="G12" s="44">
        <f t="shared" si="1"/>
        <v>0</v>
      </c>
      <c r="H12" s="32"/>
      <c r="I12" s="18"/>
      <c r="J12" s="18"/>
    </row>
    <row r="13" customHeight="1" spans="1:10">
      <c r="A13" s="28"/>
      <c r="B13" s="29"/>
      <c r="C13" s="30"/>
      <c r="D13" s="46"/>
      <c r="E13" s="31"/>
      <c r="F13" s="44">
        <f t="shared" si="0"/>
        <v>0</v>
      </c>
      <c r="G13" s="44">
        <f t="shared" si="1"/>
        <v>0</v>
      </c>
      <c r="H13" s="32"/>
      <c r="I13" s="18"/>
      <c r="J13" s="18"/>
    </row>
    <row r="14" customHeight="1" spans="1:10">
      <c r="A14" s="28"/>
      <c r="B14" s="29"/>
      <c r="C14" s="30"/>
      <c r="D14" s="46"/>
      <c r="E14" s="31"/>
      <c r="F14" s="44">
        <f t="shared" si="0"/>
        <v>0</v>
      </c>
      <c r="G14" s="44">
        <f t="shared" si="1"/>
        <v>0</v>
      </c>
      <c r="H14" s="32"/>
      <c r="I14" s="18"/>
      <c r="J14" s="18"/>
    </row>
    <row r="15" customHeight="1" spans="1:10">
      <c r="A15" s="28"/>
      <c r="B15" s="29"/>
      <c r="C15" s="30"/>
      <c r="D15" s="46"/>
      <c r="E15" s="31"/>
      <c r="F15" s="44">
        <f t="shared" si="0"/>
        <v>0</v>
      </c>
      <c r="G15" s="44">
        <f t="shared" si="1"/>
        <v>0</v>
      </c>
      <c r="H15" s="32"/>
      <c r="I15" s="18"/>
      <c r="J15" s="18"/>
    </row>
    <row r="16" customHeight="1" spans="1:10">
      <c r="A16" s="28"/>
      <c r="B16" s="29"/>
      <c r="C16" s="30"/>
      <c r="D16" s="46"/>
      <c r="E16" s="31"/>
      <c r="F16" s="44">
        <f t="shared" si="0"/>
        <v>0</v>
      </c>
      <c r="G16" s="44">
        <f t="shared" si="1"/>
        <v>0</v>
      </c>
      <c r="H16" s="32"/>
      <c r="I16" s="18"/>
      <c r="J16" s="18"/>
    </row>
    <row r="17" customHeight="1" spans="1:10">
      <c r="A17" s="28"/>
      <c r="B17" s="29"/>
      <c r="C17" s="30"/>
      <c r="D17" s="46"/>
      <c r="E17" s="31"/>
      <c r="F17" s="44">
        <f t="shared" si="0"/>
        <v>0</v>
      </c>
      <c r="G17" s="44">
        <f t="shared" si="1"/>
        <v>0</v>
      </c>
      <c r="H17" s="32"/>
      <c r="I17" s="18"/>
      <c r="J17" s="18"/>
    </row>
    <row r="18" customHeight="1" spans="1:10">
      <c r="A18" s="28"/>
      <c r="B18" s="29"/>
      <c r="C18" s="30"/>
      <c r="D18" s="46"/>
      <c r="E18" s="31"/>
      <c r="F18" s="44">
        <f t="shared" si="0"/>
        <v>0</v>
      </c>
      <c r="G18" s="44">
        <f t="shared" si="1"/>
        <v>0</v>
      </c>
      <c r="H18" s="32"/>
      <c r="I18" s="18"/>
      <c r="J18" s="18"/>
    </row>
    <row r="19" customHeight="1" spans="1:10">
      <c r="A19" s="28"/>
      <c r="B19" s="29"/>
      <c r="C19" s="30"/>
      <c r="D19" s="46"/>
      <c r="E19" s="31"/>
      <c r="F19" s="44">
        <f t="shared" si="0"/>
        <v>0</v>
      </c>
      <c r="G19" s="44">
        <f t="shared" si="1"/>
        <v>0</v>
      </c>
      <c r="H19" s="32"/>
      <c r="I19" s="18"/>
      <c r="J19" s="18"/>
    </row>
    <row r="20" customHeight="1" spans="1:10">
      <c r="A20" s="28"/>
      <c r="B20" s="29"/>
      <c r="C20" s="30"/>
      <c r="D20" s="46"/>
      <c r="E20" s="31"/>
      <c r="F20" s="44">
        <f t="shared" si="0"/>
        <v>0</v>
      </c>
      <c r="G20" s="44">
        <f t="shared" si="1"/>
        <v>0</v>
      </c>
      <c r="H20" s="32"/>
      <c r="I20" s="18"/>
      <c r="J20" s="18"/>
    </row>
    <row r="21" customHeight="1" spans="1:10">
      <c r="A21" s="28"/>
      <c r="B21" s="29"/>
      <c r="C21" s="30"/>
      <c r="D21" s="46"/>
      <c r="E21" s="31"/>
      <c r="F21" s="44">
        <f t="shared" si="0"/>
        <v>0</v>
      </c>
      <c r="G21" s="44">
        <f t="shared" si="1"/>
        <v>0</v>
      </c>
      <c r="H21" s="32"/>
      <c r="I21" s="18"/>
      <c r="J21" s="18"/>
    </row>
    <row r="22" customHeight="1" spans="1:10">
      <c r="A22" s="28"/>
      <c r="B22" s="29"/>
      <c r="C22" s="30"/>
      <c r="D22" s="46"/>
      <c r="E22" s="31"/>
      <c r="F22" s="44">
        <f t="shared" si="0"/>
        <v>0</v>
      </c>
      <c r="G22" s="44">
        <f t="shared" si="1"/>
        <v>0</v>
      </c>
      <c r="H22" s="32"/>
      <c r="I22" s="18"/>
      <c r="J22" s="18"/>
    </row>
    <row r="23" customHeight="1" spans="1:10">
      <c r="A23" s="28"/>
      <c r="B23" s="29"/>
      <c r="C23" s="30"/>
      <c r="D23" s="46"/>
      <c r="E23" s="31"/>
      <c r="F23" s="44">
        <f t="shared" si="0"/>
        <v>0</v>
      </c>
      <c r="G23" s="44">
        <f t="shared" si="1"/>
        <v>0</v>
      </c>
      <c r="H23" s="32"/>
      <c r="I23" s="18"/>
      <c r="J23" s="18"/>
    </row>
    <row r="24" customHeight="1" spans="1:10">
      <c r="A24" s="28"/>
      <c r="B24" s="29"/>
      <c r="C24" s="30"/>
      <c r="D24" s="46"/>
      <c r="E24" s="31"/>
      <c r="F24" s="44">
        <f t="shared" si="0"/>
        <v>0</v>
      </c>
      <c r="G24" s="44">
        <f t="shared" si="1"/>
        <v>0</v>
      </c>
      <c r="H24" s="32"/>
      <c r="I24" s="18"/>
      <c r="J24" s="18"/>
    </row>
    <row r="25" customHeight="1" spans="1:10">
      <c r="A25" s="28"/>
      <c r="B25" s="29"/>
      <c r="C25" s="30"/>
      <c r="D25" s="46"/>
      <c r="E25" s="31"/>
      <c r="F25" s="44">
        <f t="shared" si="0"/>
        <v>0</v>
      </c>
      <c r="G25" s="44">
        <f t="shared" si="1"/>
        <v>0</v>
      </c>
      <c r="H25" s="32"/>
      <c r="I25" s="18"/>
      <c r="J25" s="18"/>
    </row>
    <row r="26" customHeight="1" spans="1:10">
      <c r="A26" s="28"/>
      <c r="B26" s="29"/>
      <c r="C26" s="30"/>
      <c r="D26" s="46"/>
      <c r="E26" s="31"/>
      <c r="F26" s="44">
        <f t="shared" si="0"/>
        <v>0</v>
      </c>
      <c r="G26" s="44">
        <f t="shared" si="1"/>
        <v>0</v>
      </c>
      <c r="H26" s="32"/>
      <c r="I26" s="18"/>
      <c r="J26" s="18"/>
    </row>
    <row r="27" customHeight="1" spans="1:10">
      <c r="A27" s="28"/>
      <c r="B27" s="29"/>
      <c r="C27" s="30"/>
      <c r="D27" s="46"/>
      <c r="E27" s="31"/>
      <c r="F27" s="44">
        <f t="shared" si="0"/>
        <v>0</v>
      </c>
      <c r="G27" s="44">
        <f t="shared" si="1"/>
        <v>0</v>
      </c>
      <c r="H27" s="32"/>
      <c r="I27" s="18"/>
      <c r="J27" s="18"/>
    </row>
    <row r="28" customHeight="1" spans="1:10">
      <c r="A28" s="28"/>
      <c r="B28" s="29"/>
      <c r="C28" s="30"/>
      <c r="D28" s="46"/>
      <c r="E28" s="31"/>
      <c r="F28" s="44">
        <f t="shared" si="0"/>
        <v>0</v>
      </c>
      <c r="G28" s="44">
        <f t="shared" si="1"/>
        <v>0</v>
      </c>
      <c r="H28" s="32"/>
      <c r="I28" s="18"/>
      <c r="J28" s="18"/>
    </row>
    <row r="29" customHeight="1" spans="1:10">
      <c r="A29" s="28"/>
      <c r="B29" s="33" t="s">
        <v>497</v>
      </c>
      <c r="C29" s="30"/>
      <c r="D29" s="46"/>
      <c r="E29" s="31"/>
      <c r="F29" s="44">
        <f t="shared" si="0"/>
        <v>0</v>
      </c>
      <c r="G29" s="44">
        <f t="shared" si="1"/>
        <v>0</v>
      </c>
      <c r="H29" s="32"/>
      <c r="I29" s="18"/>
      <c r="J29" s="18"/>
    </row>
    <row r="30" customHeight="1" spans="1:10">
      <c r="A30" s="34" t="s">
        <v>498</v>
      </c>
      <c r="B30" s="26"/>
      <c r="C30" s="35"/>
      <c r="D30" s="44">
        <f>SUM(D6:D29)</f>
        <v>0</v>
      </c>
      <c r="E30" s="36">
        <f>SUM(E6:E29)</f>
        <v>0</v>
      </c>
      <c r="F30" s="44">
        <f t="shared" si="0"/>
        <v>0</v>
      </c>
      <c r="G30" s="44">
        <f t="shared" si="1"/>
        <v>0</v>
      </c>
      <c r="H30" s="37"/>
      <c r="I30" s="18"/>
      <c r="J30" s="18"/>
    </row>
    <row r="31" customHeight="1" spans="1:10">
      <c r="A31" s="38" t="str">
        <f>申报表封面!C18</f>
        <v>被评估单位填表人：郭艳</v>
      </c>
      <c r="B31" s="38"/>
      <c r="C31" s="38"/>
      <c r="D31" s="38"/>
      <c r="E31" s="39" t="str">
        <f>CONCATENATE(索引!$D$6,"：",索引!$D59,"    ",索引!$E59)</f>
        <v>评估人员：    </v>
      </c>
      <c r="F31" s="38"/>
      <c r="G31" s="38"/>
      <c r="H31" s="38"/>
      <c r="I31" s="18"/>
      <c r="J31" s="18"/>
    </row>
    <row r="32" customHeight="1" spans="1:10">
      <c r="A32" s="84" t="str">
        <f>申报表封面!C20</f>
        <v>填表日期：2022年9月6日</v>
      </c>
      <c r="B32" s="84"/>
      <c r="C32" s="84"/>
      <c r="D32" s="84"/>
      <c r="E32" s="84"/>
      <c r="F32" s="84"/>
      <c r="G32" s="84"/>
      <c r="H32" s="84"/>
      <c r="I32" s="18"/>
      <c r="J32" s="18"/>
    </row>
    <row r="33" customHeight="1" spans="1:10">
      <c r="A33" s="68" t="s">
        <v>499</v>
      </c>
      <c r="B33" s="22"/>
      <c r="C33" s="22"/>
      <c r="D33" s="22"/>
      <c r="E33" s="22"/>
      <c r="F33" s="22"/>
      <c r="G33" s="22"/>
      <c r="H33" s="22"/>
      <c r="I33" s="18"/>
      <c r="J33" s="18"/>
    </row>
    <row r="34" customHeight="1" spans="1:10">
      <c r="A34" s="22"/>
      <c r="B34" s="69" t="s">
        <v>11019</v>
      </c>
      <c r="C34" s="22"/>
      <c r="D34" s="22"/>
      <c r="E34" s="22"/>
      <c r="F34" s="22"/>
      <c r="G34" s="22"/>
      <c r="H34" s="22"/>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7"/>
  </sheetPr>
  <dimension ref="A1:O60"/>
  <sheetViews>
    <sheetView workbookViewId="0">
      <selection activeCell="G18" sqref="E25 G18"/>
    </sheetView>
  </sheetViews>
  <sheetFormatPr defaultColWidth="9" defaultRowHeight="15.75" customHeight="1"/>
  <cols>
    <col min="1" max="1" width="4.375" style="13" customWidth="1"/>
    <col min="2" max="2" width="9.625" style="13" customWidth="1"/>
    <col min="3" max="3" width="17.375" style="13" customWidth="1"/>
    <col min="4" max="4" width="4.375" style="13" customWidth="1"/>
    <col min="5" max="5" width="6.625" style="13" customWidth="1"/>
    <col min="6" max="6" width="7.5" style="13" customWidth="1"/>
    <col min="7" max="9" width="11.625" style="13" customWidth="1"/>
    <col min="10" max="10" width="7.625" style="13" customWidth="1"/>
    <col min="11" max="11" width="11.625" style="13" customWidth="1"/>
    <col min="12" max="12" width="7.625" style="13" customWidth="1"/>
    <col min="13" max="13" width="10.125" style="13" customWidth="1"/>
    <col min="14" max="16384" width="9" style="13"/>
  </cols>
  <sheetData>
    <row r="1" s="11" customFormat="1" ht="25.5" customHeight="1" spans="1:13">
      <c r="A1" s="14" t="s">
        <v>11020</v>
      </c>
      <c r="B1" s="15"/>
      <c r="C1" s="15"/>
      <c r="D1" s="15"/>
      <c r="E1" s="15"/>
      <c r="F1" s="15"/>
      <c r="G1" s="15"/>
      <c r="H1" s="15"/>
      <c r="I1" s="15"/>
      <c r="J1" s="15"/>
      <c r="K1" s="15"/>
      <c r="L1" s="15"/>
      <c r="M1" s="15"/>
    </row>
    <row r="2" customHeight="1" spans="1:13">
      <c r="A2" s="16"/>
      <c r="B2" s="16"/>
      <c r="C2" s="16"/>
      <c r="D2" s="16"/>
      <c r="E2" s="16"/>
      <c r="F2" s="48"/>
      <c r="G2" s="48"/>
      <c r="H2" s="48"/>
      <c r="I2" s="48"/>
      <c r="J2" s="48"/>
      <c r="K2" s="70" t="s">
        <v>11021</v>
      </c>
      <c r="L2" s="95"/>
      <c r="M2" s="95"/>
    </row>
    <row r="3" customHeight="1" spans="1:13">
      <c r="A3" s="19" t="str">
        <f>申报表封面!A8</f>
        <v>评估基准日：2022年8月31日</v>
      </c>
      <c r="B3" s="19"/>
      <c r="C3" s="19"/>
      <c r="D3" s="19"/>
      <c r="E3" s="19"/>
      <c r="F3" s="20"/>
      <c r="G3" s="20"/>
      <c r="H3" s="20"/>
      <c r="I3" s="20"/>
      <c r="J3" s="20"/>
      <c r="K3" s="71"/>
      <c r="L3" s="71"/>
      <c r="M3" s="71"/>
    </row>
    <row r="4" customHeight="1" spans="1:13">
      <c r="A4" s="90" t="str">
        <f>申报表封面!C14</f>
        <v>被评估单位：湖南森华木业有限公司</v>
      </c>
      <c r="B4" s="22"/>
      <c r="C4" s="22"/>
      <c r="D4" s="22"/>
      <c r="E4" s="22"/>
      <c r="F4" s="22"/>
      <c r="G4" s="22"/>
      <c r="H4" s="22"/>
      <c r="I4" s="22"/>
      <c r="J4" s="22"/>
      <c r="K4" s="79"/>
      <c r="L4" s="141"/>
      <c r="M4" s="142" t="s">
        <v>373</v>
      </c>
    </row>
    <row r="5" s="12" customFormat="1" customHeight="1" spans="1:13">
      <c r="A5" s="24" t="s">
        <v>413</v>
      </c>
      <c r="B5" s="24" t="s">
        <v>11022</v>
      </c>
      <c r="C5" s="62" t="s">
        <v>11023</v>
      </c>
      <c r="D5" s="62" t="s">
        <v>631</v>
      </c>
      <c r="E5" s="62" t="s">
        <v>632</v>
      </c>
      <c r="F5" s="62" t="s">
        <v>10254</v>
      </c>
      <c r="G5" s="153" t="s">
        <v>375</v>
      </c>
      <c r="H5" s="157"/>
      <c r="I5" s="26" t="s">
        <v>376</v>
      </c>
      <c r="J5" s="24"/>
      <c r="K5" s="140"/>
      <c r="L5" s="99" t="s">
        <v>530</v>
      </c>
      <c r="M5" s="99" t="s">
        <v>506</v>
      </c>
    </row>
    <row r="6" s="12" customFormat="1" customHeight="1" spans="1:15">
      <c r="A6" s="24"/>
      <c r="B6" s="24"/>
      <c r="C6" s="24"/>
      <c r="D6" s="24"/>
      <c r="E6" s="24"/>
      <c r="F6" s="24"/>
      <c r="G6" s="26" t="s">
        <v>10112</v>
      </c>
      <c r="H6" s="24" t="s">
        <v>10113</v>
      </c>
      <c r="I6" s="26" t="s">
        <v>10112</v>
      </c>
      <c r="J6" s="24" t="s">
        <v>10043</v>
      </c>
      <c r="K6" s="73" t="s">
        <v>10147</v>
      </c>
      <c r="L6" s="140"/>
      <c r="M6" s="140"/>
      <c r="N6" s="27" t="s">
        <v>10205</v>
      </c>
      <c r="O6" s="27" t="s">
        <v>559</v>
      </c>
    </row>
    <row r="7" customHeight="1" spans="1:13">
      <c r="A7" s="28"/>
      <c r="B7" s="29"/>
      <c r="C7" s="29"/>
      <c r="D7" s="28"/>
      <c r="E7" s="28"/>
      <c r="F7" s="30"/>
      <c r="G7" s="31"/>
      <c r="H7" s="46"/>
      <c r="I7" s="31"/>
      <c r="J7" s="119"/>
      <c r="K7" s="128">
        <f>ROUND(J7*I7,2)</f>
        <v>0</v>
      </c>
      <c r="L7" s="128">
        <f t="shared" ref="L7:L30" si="0">IF(H7=0,0,ROUND((K7-H7)/H7*100,2))</f>
        <v>0</v>
      </c>
      <c r="M7" s="75"/>
    </row>
    <row r="8" customHeight="1" spans="1:13">
      <c r="A8" s="28"/>
      <c r="B8" s="29"/>
      <c r="C8" s="29"/>
      <c r="D8" s="28"/>
      <c r="E8" s="28"/>
      <c r="F8" s="30"/>
      <c r="G8" s="31"/>
      <c r="H8" s="46"/>
      <c r="I8" s="31"/>
      <c r="J8" s="119"/>
      <c r="K8" s="128">
        <f t="shared" ref="K8:K30" si="1">ROUND(J8*I8,2)</f>
        <v>0</v>
      </c>
      <c r="L8" s="128">
        <f t="shared" si="0"/>
        <v>0</v>
      </c>
      <c r="M8" s="75"/>
    </row>
    <row r="9" customHeight="1" spans="1:13">
      <c r="A9" s="28"/>
      <c r="B9" s="29"/>
      <c r="C9" s="29"/>
      <c r="D9" s="28"/>
      <c r="E9" s="28"/>
      <c r="F9" s="30"/>
      <c r="G9" s="31"/>
      <c r="H9" s="46"/>
      <c r="I9" s="31"/>
      <c r="J9" s="119"/>
      <c r="K9" s="128">
        <f t="shared" si="1"/>
        <v>0</v>
      </c>
      <c r="L9" s="128">
        <f t="shared" si="0"/>
        <v>0</v>
      </c>
      <c r="M9" s="75"/>
    </row>
    <row r="10" customHeight="1" spans="1:13">
      <c r="A10" s="28"/>
      <c r="B10" s="29"/>
      <c r="C10" s="29"/>
      <c r="D10" s="28"/>
      <c r="E10" s="28"/>
      <c r="F10" s="30"/>
      <c r="G10" s="31"/>
      <c r="H10" s="46"/>
      <c r="I10" s="31"/>
      <c r="J10" s="119"/>
      <c r="K10" s="128">
        <f t="shared" si="1"/>
        <v>0</v>
      </c>
      <c r="L10" s="128">
        <f t="shared" si="0"/>
        <v>0</v>
      </c>
      <c r="M10" s="75"/>
    </row>
    <row r="11" customHeight="1" spans="1:13">
      <c r="A11" s="28"/>
      <c r="B11" s="29"/>
      <c r="C11" s="29"/>
      <c r="D11" s="28"/>
      <c r="E11" s="28"/>
      <c r="F11" s="30"/>
      <c r="G11" s="31"/>
      <c r="H11" s="46"/>
      <c r="I11" s="31"/>
      <c r="J11" s="119"/>
      <c r="K11" s="128">
        <f t="shared" si="1"/>
        <v>0</v>
      </c>
      <c r="L11" s="128">
        <f t="shared" si="0"/>
        <v>0</v>
      </c>
      <c r="M11" s="75"/>
    </row>
    <row r="12" customHeight="1" spans="1:13">
      <c r="A12" s="28"/>
      <c r="B12" s="29"/>
      <c r="C12" s="29"/>
      <c r="D12" s="28"/>
      <c r="E12" s="28"/>
      <c r="F12" s="30"/>
      <c r="G12" s="31"/>
      <c r="H12" s="46"/>
      <c r="I12" s="31"/>
      <c r="J12" s="119"/>
      <c r="K12" s="128">
        <f t="shared" si="1"/>
        <v>0</v>
      </c>
      <c r="L12" s="128">
        <f t="shared" si="0"/>
        <v>0</v>
      </c>
      <c r="M12" s="75"/>
    </row>
    <row r="13" customHeight="1" spans="1:13">
      <c r="A13" s="28"/>
      <c r="B13" s="29"/>
      <c r="C13" s="29"/>
      <c r="D13" s="28"/>
      <c r="E13" s="28"/>
      <c r="F13" s="30"/>
      <c r="G13" s="31"/>
      <c r="H13" s="46"/>
      <c r="I13" s="31"/>
      <c r="J13" s="119"/>
      <c r="K13" s="128">
        <f t="shared" si="1"/>
        <v>0</v>
      </c>
      <c r="L13" s="128">
        <f t="shared" si="0"/>
        <v>0</v>
      </c>
      <c r="M13" s="75"/>
    </row>
    <row r="14" customHeight="1" spans="1:13">
      <c r="A14" s="28"/>
      <c r="B14" s="29"/>
      <c r="C14" s="29"/>
      <c r="D14" s="28"/>
      <c r="E14" s="28"/>
      <c r="F14" s="30"/>
      <c r="G14" s="31"/>
      <c r="H14" s="46"/>
      <c r="I14" s="31"/>
      <c r="J14" s="119"/>
      <c r="K14" s="128">
        <f t="shared" si="1"/>
        <v>0</v>
      </c>
      <c r="L14" s="128">
        <f t="shared" si="0"/>
        <v>0</v>
      </c>
      <c r="M14" s="75"/>
    </row>
    <row r="15" customHeight="1" spans="1:13">
      <c r="A15" s="28"/>
      <c r="B15" s="29"/>
      <c r="C15" s="29"/>
      <c r="D15" s="28"/>
      <c r="E15" s="28"/>
      <c r="F15" s="30"/>
      <c r="G15" s="31"/>
      <c r="H15" s="46"/>
      <c r="I15" s="31"/>
      <c r="J15" s="119"/>
      <c r="K15" s="128">
        <f t="shared" si="1"/>
        <v>0</v>
      </c>
      <c r="L15" s="128">
        <f t="shared" si="0"/>
        <v>0</v>
      </c>
      <c r="M15" s="75"/>
    </row>
    <row r="16" customHeight="1" spans="1:13">
      <c r="A16" s="28"/>
      <c r="B16" s="29"/>
      <c r="C16" s="29"/>
      <c r="D16" s="28"/>
      <c r="E16" s="28"/>
      <c r="F16" s="30"/>
      <c r="G16" s="31"/>
      <c r="H16" s="46"/>
      <c r="I16" s="31"/>
      <c r="J16" s="119"/>
      <c r="K16" s="128">
        <f t="shared" si="1"/>
        <v>0</v>
      </c>
      <c r="L16" s="128">
        <f t="shared" si="0"/>
        <v>0</v>
      </c>
      <c r="M16" s="75"/>
    </row>
    <row r="17" customHeight="1" spans="1:13">
      <c r="A17" s="28"/>
      <c r="B17" s="29"/>
      <c r="C17" s="29"/>
      <c r="D17" s="28"/>
      <c r="E17" s="28"/>
      <c r="F17" s="30"/>
      <c r="G17" s="31"/>
      <c r="H17" s="46"/>
      <c r="I17" s="31"/>
      <c r="J17" s="119"/>
      <c r="K17" s="128">
        <f t="shared" si="1"/>
        <v>0</v>
      </c>
      <c r="L17" s="128">
        <f t="shared" si="0"/>
        <v>0</v>
      </c>
      <c r="M17" s="75"/>
    </row>
    <row r="18" customHeight="1" spans="1:13">
      <c r="A18" s="28"/>
      <c r="B18" s="29"/>
      <c r="C18" s="29"/>
      <c r="D18" s="28"/>
      <c r="E18" s="28"/>
      <c r="F18" s="30"/>
      <c r="G18" s="31"/>
      <c r="H18" s="46"/>
      <c r="I18" s="31"/>
      <c r="J18" s="119"/>
      <c r="K18" s="128">
        <f t="shared" si="1"/>
        <v>0</v>
      </c>
      <c r="L18" s="128">
        <f t="shared" si="0"/>
        <v>0</v>
      </c>
      <c r="M18" s="75"/>
    </row>
    <row r="19" customHeight="1" spans="1:13">
      <c r="A19" s="28"/>
      <c r="B19" s="29"/>
      <c r="C19" s="29"/>
      <c r="D19" s="28"/>
      <c r="E19" s="28"/>
      <c r="F19" s="30"/>
      <c r="G19" s="31"/>
      <c r="H19" s="46"/>
      <c r="I19" s="31"/>
      <c r="J19" s="119"/>
      <c r="K19" s="128">
        <f t="shared" si="1"/>
        <v>0</v>
      </c>
      <c r="L19" s="128">
        <f t="shared" si="0"/>
        <v>0</v>
      </c>
      <c r="M19" s="75"/>
    </row>
    <row r="20" customHeight="1" spans="1:13">
      <c r="A20" s="28"/>
      <c r="B20" s="29"/>
      <c r="C20" s="29"/>
      <c r="D20" s="28"/>
      <c r="E20" s="28"/>
      <c r="F20" s="30"/>
      <c r="G20" s="31"/>
      <c r="H20" s="46"/>
      <c r="I20" s="31"/>
      <c r="J20" s="119"/>
      <c r="K20" s="128">
        <f t="shared" si="1"/>
        <v>0</v>
      </c>
      <c r="L20" s="128">
        <f t="shared" si="0"/>
        <v>0</v>
      </c>
      <c r="M20" s="75"/>
    </row>
    <row r="21" customHeight="1" spans="1:13">
      <c r="A21" s="28"/>
      <c r="B21" s="29"/>
      <c r="C21" s="29"/>
      <c r="D21" s="28"/>
      <c r="E21" s="28"/>
      <c r="F21" s="30"/>
      <c r="G21" s="31"/>
      <c r="H21" s="46"/>
      <c r="I21" s="31"/>
      <c r="J21" s="119"/>
      <c r="K21" s="128">
        <f t="shared" si="1"/>
        <v>0</v>
      </c>
      <c r="L21" s="128">
        <f t="shared" si="0"/>
        <v>0</v>
      </c>
      <c r="M21" s="75"/>
    </row>
    <row r="22" customHeight="1" spans="1:13">
      <c r="A22" s="28"/>
      <c r="B22" s="29"/>
      <c r="C22" s="29"/>
      <c r="D22" s="28"/>
      <c r="E22" s="28"/>
      <c r="F22" s="30"/>
      <c r="G22" s="31"/>
      <c r="H22" s="46"/>
      <c r="I22" s="31"/>
      <c r="J22" s="119"/>
      <c r="K22" s="128">
        <f t="shared" si="1"/>
        <v>0</v>
      </c>
      <c r="L22" s="128">
        <f t="shared" si="0"/>
        <v>0</v>
      </c>
      <c r="M22" s="75"/>
    </row>
    <row r="23" customHeight="1" spans="1:13">
      <c r="A23" s="28"/>
      <c r="B23" s="29"/>
      <c r="C23" s="29"/>
      <c r="D23" s="28"/>
      <c r="E23" s="28"/>
      <c r="F23" s="30"/>
      <c r="G23" s="31"/>
      <c r="H23" s="46"/>
      <c r="I23" s="31"/>
      <c r="J23" s="119"/>
      <c r="K23" s="128">
        <f t="shared" si="1"/>
        <v>0</v>
      </c>
      <c r="L23" s="128">
        <f t="shared" si="0"/>
        <v>0</v>
      </c>
      <c r="M23" s="75"/>
    </row>
    <row r="24" customHeight="1" spans="1:13">
      <c r="A24" s="28"/>
      <c r="B24" s="29"/>
      <c r="C24" s="29"/>
      <c r="D24" s="28"/>
      <c r="E24" s="28"/>
      <c r="F24" s="30"/>
      <c r="G24" s="31"/>
      <c r="H24" s="46"/>
      <c r="I24" s="31"/>
      <c r="J24" s="119"/>
      <c r="K24" s="128">
        <f t="shared" si="1"/>
        <v>0</v>
      </c>
      <c r="L24" s="128">
        <f t="shared" si="0"/>
        <v>0</v>
      </c>
      <c r="M24" s="75"/>
    </row>
    <row r="25" customHeight="1" spans="1:13">
      <c r="A25" s="28"/>
      <c r="B25" s="29"/>
      <c r="C25" s="29"/>
      <c r="D25" s="28"/>
      <c r="E25" s="28"/>
      <c r="F25" s="30"/>
      <c r="G25" s="31"/>
      <c r="H25" s="46"/>
      <c r="I25" s="31"/>
      <c r="J25" s="119"/>
      <c r="K25" s="128">
        <f t="shared" si="1"/>
        <v>0</v>
      </c>
      <c r="L25" s="128">
        <f t="shared" si="0"/>
        <v>0</v>
      </c>
      <c r="M25" s="75"/>
    </row>
    <row r="26" customHeight="1" spans="1:13">
      <c r="A26" s="28"/>
      <c r="B26" s="29"/>
      <c r="C26" s="29"/>
      <c r="D26" s="28"/>
      <c r="E26" s="28"/>
      <c r="F26" s="30"/>
      <c r="G26" s="31"/>
      <c r="H26" s="46"/>
      <c r="I26" s="31"/>
      <c r="J26" s="119"/>
      <c r="K26" s="128">
        <f t="shared" si="1"/>
        <v>0</v>
      </c>
      <c r="L26" s="128">
        <f t="shared" si="0"/>
        <v>0</v>
      </c>
      <c r="M26" s="75"/>
    </row>
    <row r="27" customHeight="1" spans="1:13">
      <c r="A27" s="28"/>
      <c r="B27" s="33" t="s">
        <v>497</v>
      </c>
      <c r="C27" s="29"/>
      <c r="D27" s="28"/>
      <c r="E27" s="28"/>
      <c r="F27" s="30"/>
      <c r="G27" s="31"/>
      <c r="H27" s="46"/>
      <c r="I27" s="31"/>
      <c r="J27" s="119"/>
      <c r="K27" s="128">
        <f t="shared" si="1"/>
        <v>0</v>
      </c>
      <c r="L27" s="128">
        <f t="shared" si="0"/>
        <v>0</v>
      </c>
      <c r="M27" s="75"/>
    </row>
    <row r="28" customHeight="1" spans="1:13">
      <c r="A28" s="24" t="s">
        <v>560</v>
      </c>
      <c r="B28" s="24"/>
      <c r="C28" s="24"/>
      <c r="D28" s="24"/>
      <c r="E28" s="24"/>
      <c r="F28" s="35"/>
      <c r="G28" s="36">
        <f>SUM(G7:G27)</f>
        <v>0</v>
      </c>
      <c r="H28" s="36">
        <f>SUM(H7:H27)</f>
        <v>0</v>
      </c>
      <c r="I28" s="36">
        <f>SUM(I7:I27)</f>
        <v>0</v>
      </c>
      <c r="J28" s="36"/>
      <c r="K28" s="128">
        <f t="shared" si="1"/>
        <v>0</v>
      </c>
      <c r="L28" s="128">
        <f t="shared" si="0"/>
        <v>0</v>
      </c>
      <c r="M28" s="76"/>
    </row>
    <row r="29" customHeight="1" spans="1:13">
      <c r="A29" s="24" t="s">
        <v>11024</v>
      </c>
      <c r="B29" s="24"/>
      <c r="C29" s="24"/>
      <c r="D29" s="28"/>
      <c r="E29" s="28"/>
      <c r="F29" s="30"/>
      <c r="G29" s="31"/>
      <c r="H29" s="46"/>
      <c r="I29" s="31"/>
      <c r="J29" s="119"/>
      <c r="K29" s="128">
        <f t="shared" si="1"/>
        <v>0</v>
      </c>
      <c r="L29" s="128">
        <f t="shared" si="0"/>
        <v>0</v>
      </c>
      <c r="M29" s="75"/>
    </row>
    <row r="30" customHeight="1" spans="1:13">
      <c r="A30" s="24" t="s">
        <v>11025</v>
      </c>
      <c r="B30" s="24"/>
      <c r="C30" s="24"/>
      <c r="D30" s="24"/>
      <c r="E30" s="24"/>
      <c r="F30" s="35"/>
      <c r="G30" s="36">
        <f>G28-G29</f>
        <v>0</v>
      </c>
      <c r="H30" s="36">
        <f>H28-H29</f>
        <v>0</v>
      </c>
      <c r="I30" s="36">
        <f>I28-I29</f>
        <v>0</v>
      </c>
      <c r="J30" s="36"/>
      <c r="K30" s="128">
        <f t="shared" si="1"/>
        <v>0</v>
      </c>
      <c r="L30" s="128">
        <f t="shared" si="0"/>
        <v>0</v>
      </c>
      <c r="M30" s="76"/>
    </row>
    <row r="31" customHeight="1" spans="1:13">
      <c r="A31" s="38" t="str">
        <f>申报表封面!C18</f>
        <v>被评估单位填表人：郭艳</v>
      </c>
      <c r="B31" s="38"/>
      <c r="C31" s="38"/>
      <c r="D31" s="38"/>
      <c r="E31" s="40"/>
      <c r="F31" s="40"/>
      <c r="G31" s="40"/>
      <c r="H31" s="39" t="str">
        <f>CONCATENATE(索引!$D$6,"：",索引!$D60,"    ",索引!$E60)</f>
        <v>评估人员：    </v>
      </c>
      <c r="I31" s="38"/>
      <c r="J31" s="38"/>
      <c r="K31" s="77"/>
      <c r="L31" s="77"/>
      <c r="M31" s="77"/>
    </row>
    <row r="32" customHeight="1" spans="1:13">
      <c r="A32" s="40" t="str">
        <f>申报表封面!C20</f>
        <v>填表日期：2022年9月6日</v>
      </c>
      <c r="B32" s="40"/>
      <c r="C32" s="40"/>
      <c r="D32" s="40"/>
      <c r="E32" s="40"/>
      <c r="F32" s="40"/>
      <c r="G32" s="84"/>
      <c r="H32" s="84"/>
      <c r="I32" s="84"/>
      <c r="J32" s="84"/>
      <c r="K32" s="122"/>
      <c r="L32" s="122"/>
      <c r="M32" s="122"/>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4">
    <mergeCell ref="K2:M2"/>
    <mergeCell ref="G5:H5"/>
    <mergeCell ref="I5:K5"/>
    <mergeCell ref="A28:C28"/>
    <mergeCell ref="A29:C29"/>
    <mergeCell ref="A30:C30"/>
    <mergeCell ref="A5:A6"/>
    <mergeCell ref="B5:B6"/>
    <mergeCell ref="C5:C6"/>
    <mergeCell ref="D5:D6"/>
    <mergeCell ref="E5:E6"/>
    <mergeCell ref="F5:F6"/>
    <mergeCell ref="L5:L6"/>
    <mergeCell ref="M5:M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2"/>
  </sheetPr>
  <dimension ref="A1:P60"/>
  <sheetViews>
    <sheetView workbookViewId="0">
      <selection activeCell="G18" sqref="E25 G18"/>
    </sheetView>
  </sheetViews>
  <sheetFormatPr defaultColWidth="9" defaultRowHeight="15.75" customHeight="1"/>
  <cols>
    <col min="1" max="1" width="4.375" style="13" customWidth="1"/>
    <col min="2" max="2" width="9" style="13"/>
    <col min="3" max="3" width="13.125" style="13" customWidth="1"/>
    <col min="4" max="4" width="4.5" style="13" customWidth="1"/>
    <col min="5" max="5" width="8" style="13" customWidth="1"/>
    <col min="6" max="6" width="9" style="13"/>
    <col min="7" max="7" width="16.375" style="13" customWidth="1"/>
    <col min="8" max="9" width="9.125" style="13" customWidth="1"/>
    <col min="10" max="10" width="9" style="13"/>
    <col min="11" max="11" width="8.625" style="13" customWidth="1"/>
    <col min="12" max="12" width="7.875" style="13" customWidth="1"/>
    <col min="13" max="13" width="7.625" style="13" customWidth="1"/>
    <col min="14" max="14" width="5.875" style="13" customWidth="1"/>
    <col min="15" max="16384" width="9" style="13"/>
  </cols>
  <sheetData>
    <row r="1" s="11" customFormat="1" ht="25.5" customHeight="1" spans="1:14">
      <c r="A1" s="14" t="s">
        <v>123</v>
      </c>
      <c r="B1" s="15"/>
      <c r="C1" s="15"/>
      <c r="D1" s="15"/>
      <c r="E1" s="15"/>
      <c r="F1" s="15"/>
      <c r="G1" s="15"/>
      <c r="H1" s="15"/>
      <c r="I1" s="15"/>
      <c r="J1" s="15"/>
      <c r="K1" s="15"/>
      <c r="L1" s="15"/>
      <c r="M1" s="15"/>
      <c r="N1" s="15"/>
    </row>
    <row r="2" customHeight="1" spans="1:14">
      <c r="A2" s="16"/>
      <c r="B2" s="16"/>
      <c r="C2" s="16"/>
      <c r="D2" s="16"/>
      <c r="E2" s="16"/>
      <c r="F2" s="16"/>
      <c r="G2" s="16"/>
      <c r="H2" s="48"/>
      <c r="I2" s="48"/>
      <c r="J2" s="48"/>
      <c r="K2" s="125"/>
      <c r="L2" s="125"/>
      <c r="M2" s="125"/>
      <c r="N2" s="156" t="s">
        <v>11026</v>
      </c>
    </row>
    <row r="3" customHeight="1" spans="1:14">
      <c r="A3" s="19" t="str">
        <f>申报表封面!A8</f>
        <v>评估基准日：2022年8月31日</v>
      </c>
      <c r="B3" s="19"/>
      <c r="C3" s="19"/>
      <c r="D3" s="19"/>
      <c r="E3" s="19"/>
      <c r="F3" s="19"/>
      <c r="G3" s="19"/>
      <c r="H3" s="20"/>
      <c r="I3" s="20"/>
      <c r="J3" s="20"/>
      <c r="K3" s="71"/>
      <c r="L3" s="71"/>
      <c r="M3" s="71"/>
      <c r="N3" s="71"/>
    </row>
    <row r="4" customHeight="1" spans="1:14">
      <c r="A4" s="90" t="str">
        <f>申报表封面!C14</f>
        <v>被评估单位：湖南森华木业有限公司</v>
      </c>
      <c r="B4" s="22"/>
      <c r="C4" s="22"/>
      <c r="D4" s="22"/>
      <c r="E4" s="22"/>
      <c r="F4" s="22"/>
      <c r="G4" s="22"/>
      <c r="H4" s="22"/>
      <c r="I4" s="22"/>
      <c r="J4" s="22"/>
      <c r="K4" s="79"/>
      <c r="L4" s="79"/>
      <c r="M4" s="79"/>
      <c r="N4" s="72" t="s">
        <v>373</v>
      </c>
    </row>
    <row r="5" s="12" customFormat="1" customHeight="1" spans="1:14">
      <c r="A5" s="24" t="s">
        <v>413</v>
      </c>
      <c r="B5" s="24" t="s">
        <v>11027</v>
      </c>
      <c r="C5" s="130" t="s">
        <v>11028</v>
      </c>
      <c r="D5" s="62" t="s">
        <v>631</v>
      </c>
      <c r="E5" s="62" t="s">
        <v>632</v>
      </c>
      <c r="F5" s="130" t="s">
        <v>11029</v>
      </c>
      <c r="G5" s="130" t="s">
        <v>11030</v>
      </c>
      <c r="H5" s="153" t="s">
        <v>375</v>
      </c>
      <c r="I5" s="157"/>
      <c r="J5" s="26" t="s">
        <v>376</v>
      </c>
      <c r="K5" s="140"/>
      <c r="L5" s="140"/>
      <c r="M5" s="99" t="s">
        <v>530</v>
      </c>
      <c r="N5" s="99" t="s">
        <v>506</v>
      </c>
    </row>
    <row r="6" s="12" customFormat="1" customHeight="1" spans="1:16">
      <c r="A6" s="24"/>
      <c r="B6" s="24"/>
      <c r="C6" s="131"/>
      <c r="D6" s="24"/>
      <c r="E6" s="24"/>
      <c r="F6" s="131"/>
      <c r="G6" s="131"/>
      <c r="H6" s="26" t="s">
        <v>10112</v>
      </c>
      <c r="I6" s="24" t="s">
        <v>10113</v>
      </c>
      <c r="J6" s="26" t="s">
        <v>10112</v>
      </c>
      <c r="K6" s="73" t="s">
        <v>10148</v>
      </c>
      <c r="L6" s="73" t="s">
        <v>10147</v>
      </c>
      <c r="M6" s="140"/>
      <c r="N6" s="140"/>
      <c r="O6" s="27" t="s">
        <v>10205</v>
      </c>
      <c r="P6" s="27" t="s">
        <v>559</v>
      </c>
    </row>
    <row r="7" customHeight="1" spans="1:14">
      <c r="A7" s="28"/>
      <c r="B7" s="29"/>
      <c r="C7" s="29"/>
      <c r="D7" s="28"/>
      <c r="E7" s="132"/>
      <c r="F7" s="29"/>
      <c r="G7" s="28"/>
      <c r="H7" s="31"/>
      <c r="I7" s="46"/>
      <c r="J7" s="31"/>
      <c r="K7" s="158"/>
      <c r="L7" s="128">
        <f>ROUND(J7*K7,2)</f>
        <v>0</v>
      </c>
      <c r="M7" s="128">
        <f t="shared" ref="M7:M30" si="0">IF(I7=0,0,ROUND((L7-I7)/I7*100,2))</f>
        <v>0</v>
      </c>
      <c r="N7" s="75"/>
    </row>
    <row r="8" customHeight="1" spans="1:14">
      <c r="A8" s="28"/>
      <c r="B8" s="29"/>
      <c r="C8" s="29"/>
      <c r="D8" s="28"/>
      <c r="E8" s="132"/>
      <c r="F8" s="29"/>
      <c r="G8" s="28"/>
      <c r="H8" s="31"/>
      <c r="I8" s="46"/>
      <c r="J8" s="31"/>
      <c r="K8" s="158"/>
      <c r="L8" s="128">
        <f t="shared" ref="L8:L27" si="1">ROUND(J8*K8,2)</f>
        <v>0</v>
      </c>
      <c r="M8" s="128">
        <f t="shared" si="0"/>
        <v>0</v>
      </c>
      <c r="N8" s="75"/>
    </row>
    <row r="9" customHeight="1" spans="1:14">
      <c r="A9" s="28"/>
      <c r="B9" s="29"/>
      <c r="C9" s="29"/>
      <c r="D9" s="28"/>
      <c r="E9" s="132"/>
      <c r="F9" s="29"/>
      <c r="G9" s="28"/>
      <c r="H9" s="31"/>
      <c r="I9" s="46"/>
      <c r="J9" s="31"/>
      <c r="K9" s="158"/>
      <c r="L9" s="128">
        <f t="shared" si="1"/>
        <v>0</v>
      </c>
      <c r="M9" s="128">
        <f t="shared" si="0"/>
        <v>0</v>
      </c>
      <c r="N9" s="75"/>
    </row>
    <row r="10" customHeight="1" spans="1:14">
      <c r="A10" s="28"/>
      <c r="B10" s="29"/>
      <c r="C10" s="29"/>
      <c r="D10" s="28"/>
      <c r="E10" s="132"/>
      <c r="F10" s="29"/>
      <c r="G10" s="28"/>
      <c r="H10" s="31"/>
      <c r="I10" s="46"/>
      <c r="J10" s="31"/>
      <c r="K10" s="158"/>
      <c r="L10" s="128">
        <f t="shared" si="1"/>
        <v>0</v>
      </c>
      <c r="M10" s="128">
        <f t="shared" si="0"/>
        <v>0</v>
      </c>
      <c r="N10" s="75"/>
    </row>
    <row r="11" customHeight="1" spans="1:14">
      <c r="A11" s="28"/>
      <c r="B11" s="29"/>
      <c r="C11" s="29"/>
      <c r="D11" s="28"/>
      <c r="E11" s="132"/>
      <c r="F11" s="29"/>
      <c r="G11" s="28"/>
      <c r="H11" s="31"/>
      <c r="I11" s="46"/>
      <c r="J11" s="31"/>
      <c r="K11" s="158"/>
      <c r="L11" s="128">
        <f t="shared" si="1"/>
        <v>0</v>
      </c>
      <c r="M11" s="128">
        <f t="shared" si="0"/>
        <v>0</v>
      </c>
      <c r="N11" s="75"/>
    </row>
    <row r="12" customHeight="1" spans="1:14">
      <c r="A12" s="28"/>
      <c r="B12" s="29"/>
      <c r="C12" s="29"/>
      <c r="D12" s="28"/>
      <c r="E12" s="132"/>
      <c r="F12" s="29"/>
      <c r="G12" s="28"/>
      <c r="H12" s="31"/>
      <c r="I12" s="46"/>
      <c r="J12" s="31"/>
      <c r="K12" s="158"/>
      <c r="L12" s="128">
        <f t="shared" si="1"/>
        <v>0</v>
      </c>
      <c r="M12" s="128">
        <f t="shared" si="0"/>
        <v>0</v>
      </c>
      <c r="N12" s="75"/>
    </row>
    <row r="13" customHeight="1" spans="1:14">
      <c r="A13" s="28"/>
      <c r="B13" s="29"/>
      <c r="C13" s="29"/>
      <c r="D13" s="28"/>
      <c r="E13" s="132"/>
      <c r="F13" s="29"/>
      <c r="G13" s="28"/>
      <c r="H13" s="31"/>
      <c r="I13" s="46"/>
      <c r="J13" s="31"/>
      <c r="K13" s="158"/>
      <c r="L13" s="128">
        <f t="shared" si="1"/>
        <v>0</v>
      </c>
      <c r="M13" s="128">
        <f t="shared" si="0"/>
        <v>0</v>
      </c>
      <c r="N13" s="75"/>
    </row>
    <row r="14" customHeight="1" spans="1:14">
      <c r="A14" s="28"/>
      <c r="B14" s="29"/>
      <c r="C14" s="29"/>
      <c r="D14" s="28"/>
      <c r="E14" s="132"/>
      <c r="F14" s="29"/>
      <c r="G14" s="28"/>
      <c r="H14" s="31"/>
      <c r="I14" s="46"/>
      <c r="J14" s="31"/>
      <c r="K14" s="158"/>
      <c r="L14" s="128">
        <f t="shared" si="1"/>
        <v>0</v>
      </c>
      <c r="M14" s="128">
        <f t="shared" si="0"/>
        <v>0</v>
      </c>
      <c r="N14" s="75"/>
    </row>
    <row r="15" customHeight="1" spans="1:14">
      <c r="A15" s="28"/>
      <c r="B15" s="29"/>
      <c r="C15" s="29"/>
      <c r="D15" s="28"/>
      <c r="E15" s="132"/>
      <c r="F15" s="29"/>
      <c r="G15" s="28"/>
      <c r="H15" s="31"/>
      <c r="I15" s="46"/>
      <c r="J15" s="31"/>
      <c r="K15" s="158"/>
      <c r="L15" s="128">
        <f t="shared" si="1"/>
        <v>0</v>
      </c>
      <c r="M15" s="128">
        <f t="shared" si="0"/>
        <v>0</v>
      </c>
      <c r="N15" s="75"/>
    </row>
    <row r="16" customHeight="1" spans="1:14">
      <c r="A16" s="28"/>
      <c r="B16" s="29"/>
      <c r="C16" s="29"/>
      <c r="D16" s="28"/>
      <c r="E16" s="132"/>
      <c r="F16" s="29"/>
      <c r="G16" s="28"/>
      <c r="H16" s="31"/>
      <c r="I16" s="46"/>
      <c r="J16" s="31"/>
      <c r="K16" s="158"/>
      <c r="L16" s="128">
        <f t="shared" si="1"/>
        <v>0</v>
      </c>
      <c r="M16" s="128">
        <f t="shared" si="0"/>
        <v>0</v>
      </c>
      <c r="N16" s="75"/>
    </row>
    <row r="17" customHeight="1" spans="1:14">
      <c r="A17" s="28"/>
      <c r="B17" s="29"/>
      <c r="C17" s="29"/>
      <c r="D17" s="28"/>
      <c r="E17" s="132"/>
      <c r="F17" s="29"/>
      <c r="G17" s="28"/>
      <c r="H17" s="31"/>
      <c r="I17" s="46"/>
      <c r="J17" s="31"/>
      <c r="K17" s="158"/>
      <c r="L17" s="128">
        <f t="shared" si="1"/>
        <v>0</v>
      </c>
      <c r="M17" s="128">
        <f t="shared" si="0"/>
        <v>0</v>
      </c>
      <c r="N17" s="75"/>
    </row>
    <row r="18" customHeight="1" spans="1:14">
      <c r="A18" s="28"/>
      <c r="B18" s="29"/>
      <c r="C18" s="29"/>
      <c r="D18" s="28"/>
      <c r="E18" s="132"/>
      <c r="F18" s="29"/>
      <c r="G18" s="28"/>
      <c r="H18" s="31"/>
      <c r="I18" s="46"/>
      <c r="J18" s="31"/>
      <c r="K18" s="158"/>
      <c r="L18" s="128">
        <f t="shared" si="1"/>
        <v>0</v>
      </c>
      <c r="M18" s="128">
        <f t="shared" si="0"/>
        <v>0</v>
      </c>
      <c r="N18" s="75"/>
    </row>
    <row r="19" customHeight="1" spans="1:14">
      <c r="A19" s="28"/>
      <c r="B19" s="29"/>
      <c r="C19" s="29"/>
      <c r="D19" s="28"/>
      <c r="E19" s="132"/>
      <c r="F19" s="29"/>
      <c r="G19" s="28"/>
      <c r="H19" s="31"/>
      <c r="I19" s="46"/>
      <c r="J19" s="31"/>
      <c r="K19" s="158"/>
      <c r="L19" s="128">
        <f t="shared" si="1"/>
        <v>0</v>
      </c>
      <c r="M19" s="128">
        <f t="shared" si="0"/>
        <v>0</v>
      </c>
      <c r="N19" s="75"/>
    </row>
    <row r="20" customHeight="1" spans="1:14">
      <c r="A20" s="28"/>
      <c r="B20" s="29"/>
      <c r="C20" s="29"/>
      <c r="D20" s="28"/>
      <c r="E20" s="132"/>
      <c r="F20" s="29"/>
      <c r="G20" s="28"/>
      <c r="H20" s="31"/>
      <c r="I20" s="46"/>
      <c r="J20" s="31"/>
      <c r="K20" s="158"/>
      <c r="L20" s="128">
        <f t="shared" si="1"/>
        <v>0</v>
      </c>
      <c r="M20" s="128">
        <f t="shared" si="0"/>
        <v>0</v>
      </c>
      <c r="N20" s="75"/>
    </row>
    <row r="21" customHeight="1" spans="1:14">
      <c r="A21" s="28"/>
      <c r="B21" s="29"/>
      <c r="C21" s="29"/>
      <c r="D21" s="28"/>
      <c r="E21" s="132"/>
      <c r="F21" s="29"/>
      <c r="G21" s="28"/>
      <c r="H21" s="31"/>
      <c r="I21" s="46"/>
      <c r="J21" s="31"/>
      <c r="K21" s="158"/>
      <c r="L21" s="128">
        <f t="shared" si="1"/>
        <v>0</v>
      </c>
      <c r="M21" s="128">
        <f t="shared" si="0"/>
        <v>0</v>
      </c>
      <c r="N21" s="75"/>
    </row>
    <row r="22" customHeight="1" spans="1:14">
      <c r="A22" s="28"/>
      <c r="B22" s="29"/>
      <c r="C22" s="29"/>
      <c r="D22" s="28"/>
      <c r="E22" s="132"/>
      <c r="F22" s="29"/>
      <c r="G22" s="28"/>
      <c r="H22" s="31"/>
      <c r="I22" s="46"/>
      <c r="J22" s="31"/>
      <c r="K22" s="158"/>
      <c r="L22" s="128">
        <f t="shared" si="1"/>
        <v>0</v>
      </c>
      <c r="M22" s="128">
        <f t="shared" si="0"/>
        <v>0</v>
      </c>
      <c r="N22" s="75"/>
    </row>
    <row r="23" customHeight="1" spans="1:14">
      <c r="A23" s="28"/>
      <c r="B23" s="29"/>
      <c r="C23" s="29"/>
      <c r="D23" s="28"/>
      <c r="E23" s="132"/>
      <c r="F23" s="29"/>
      <c r="G23" s="28"/>
      <c r="H23" s="31"/>
      <c r="I23" s="46"/>
      <c r="J23" s="31"/>
      <c r="K23" s="158"/>
      <c r="L23" s="128">
        <f t="shared" si="1"/>
        <v>0</v>
      </c>
      <c r="M23" s="128">
        <f t="shared" si="0"/>
        <v>0</v>
      </c>
      <c r="N23" s="75"/>
    </row>
    <row r="24" customHeight="1" spans="1:14">
      <c r="A24" s="28"/>
      <c r="B24" s="29"/>
      <c r="C24" s="29"/>
      <c r="D24" s="28"/>
      <c r="E24" s="132"/>
      <c r="F24" s="29"/>
      <c r="G24" s="28"/>
      <c r="H24" s="31"/>
      <c r="I24" s="46"/>
      <c r="J24" s="31"/>
      <c r="K24" s="158"/>
      <c r="L24" s="128">
        <f t="shared" si="1"/>
        <v>0</v>
      </c>
      <c r="M24" s="128">
        <f t="shared" si="0"/>
        <v>0</v>
      </c>
      <c r="N24" s="75"/>
    </row>
    <row r="25" customHeight="1" spans="1:14">
      <c r="A25" s="28"/>
      <c r="B25" s="29"/>
      <c r="C25" s="29"/>
      <c r="D25" s="28"/>
      <c r="E25" s="132"/>
      <c r="F25" s="29"/>
      <c r="G25" s="28"/>
      <c r="H25" s="31"/>
      <c r="I25" s="46"/>
      <c r="J25" s="31"/>
      <c r="K25" s="158"/>
      <c r="L25" s="128">
        <f t="shared" si="1"/>
        <v>0</v>
      </c>
      <c r="M25" s="128">
        <f t="shared" si="0"/>
        <v>0</v>
      </c>
      <c r="N25" s="75"/>
    </row>
    <row r="26" customHeight="1" spans="1:14">
      <c r="A26" s="28"/>
      <c r="B26" s="29"/>
      <c r="C26" s="29"/>
      <c r="D26" s="28"/>
      <c r="E26" s="132"/>
      <c r="F26" s="29"/>
      <c r="G26" s="28"/>
      <c r="H26" s="31"/>
      <c r="I26" s="46"/>
      <c r="J26" s="31"/>
      <c r="K26" s="158"/>
      <c r="L26" s="128">
        <f t="shared" si="1"/>
        <v>0</v>
      </c>
      <c r="M26" s="128">
        <f t="shared" si="0"/>
        <v>0</v>
      </c>
      <c r="N26" s="75"/>
    </row>
    <row r="27" customHeight="1" spans="1:14">
      <c r="A27" s="28"/>
      <c r="B27" s="33" t="s">
        <v>497</v>
      </c>
      <c r="C27" s="29"/>
      <c r="D27" s="28"/>
      <c r="E27" s="132"/>
      <c r="F27" s="29"/>
      <c r="G27" s="28"/>
      <c r="H27" s="31"/>
      <c r="I27" s="46"/>
      <c r="J27" s="31"/>
      <c r="K27" s="158"/>
      <c r="L27" s="128">
        <f t="shared" si="1"/>
        <v>0</v>
      </c>
      <c r="M27" s="128">
        <f t="shared" si="0"/>
        <v>0</v>
      </c>
      <c r="N27" s="75"/>
    </row>
    <row r="28" customHeight="1" spans="1:14">
      <c r="A28" s="34" t="s">
        <v>560</v>
      </c>
      <c r="B28" s="124"/>
      <c r="C28" s="26"/>
      <c r="D28" s="24"/>
      <c r="E28" s="91"/>
      <c r="F28" s="91"/>
      <c r="G28" s="24"/>
      <c r="H28" s="36">
        <f>SUM(H7:H27)</f>
        <v>0</v>
      </c>
      <c r="I28" s="36">
        <f>SUM(I7:I27)</f>
        <v>0</v>
      </c>
      <c r="J28" s="36">
        <f>SUM(J7:J27)</f>
        <v>0</v>
      </c>
      <c r="K28" s="129"/>
      <c r="L28" s="129">
        <f>SUM(L7:L27)</f>
        <v>0</v>
      </c>
      <c r="M28" s="128">
        <f t="shared" si="0"/>
        <v>0</v>
      </c>
      <c r="N28" s="76"/>
    </row>
    <row r="29" customHeight="1" spans="1:14">
      <c r="A29" s="34" t="s">
        <v>11031</v>
      </c>
      <c r="B29" s="124"/>
      <c r="C29" s="26"/>
      <c r="D29" s="154"/>
      <c r="E29" s="132"/>
      <c r="F29" s="151"/>
      <c r="G29" s="154"/>
      <c r="H29" s="155"/>
      <c r="I29" s="159"/>
      <c r="J29" s="155"/>
      <c r="K29" s="160"/>
      <c r="L29" s="128"/>
      <c r="M29" s="128">
        <f t="shared" si="0"/>
        <v>0</v>
      </c>
      <c r="N29" s="161"/>
    </row>
    <row r="30" customHeight="1" spans="1:14">
      <c r="A30" s="34" t="s">
        <v>490</v>
      </c>
      <c r="B30" s="124"/>
      <c r="C30" s="26"/>
      <c r="D30" s="24"/>
      <c r="E30" s="24"/>
      <c r="F30" s="24"/>
      <c r="G30" s="24"/>
      <c r="H30" s="36">
        <f>H28-H29</f>
        <v>0</v>
      </c>
      <c r="I30" s="36">
        <f>I28-I29</f>
        <v>0</v>
      </c>
      <c r="J30" s="36">
        <f>J28-J29</f>
        <v>0</v>
      </c>
      <c r="K30" s="129"/>
      <c r="L30" s="129">
        <f>L28-L29</f>
        <v>0</v>
      </c>
      <c r="M30" s="128">
        <f t="shared" si="0"/>
        <v>0</v>
      </c>
      <c r="N30" s="76"/>
    </row>
    <row r="31" customHeight="1" spans="1:14">
      <c r="A31" s="38" t="str">
        <f>申报表封面!C18</f>
        <v>被评估单位填表人：郭艳</v>
      </c>
      <c r="B31" s="38"/>
      <c r="C31" s="38"/>
      <c r="D31" s="38"/>
      <c r="E31" s="40"/>
      <c r="F31" s="40"/>
      <c r="G31" s="40"/>
      <c r="H31" s="39" t="str">
        <f>CONCATENATE(索引!$D$6,"：",索引!$D61,"    ",索引!$E61)</f>
        <v>评估人员：    </v>
      </c>
      <c r="I31" s="38"/>
      <c r="J31" s="38"/>
      <c r="K31" s="77"/>
      <c r="L31" s="77"/>
      <c r="M31" s="77"/>
      <c r="N31" s="77"/>
    </row>
    <row r="32" customHeight="1" spans="1:14">
      <c r="A32" s="40" t="str">
        <f>申报表封面!C20</f>
        <v>填表日期：2022年9月6日</v>
      </c>
      <c r="B32" s="40"/>
      <c r="C32" s="40"/>
      <c r="D32" s="40"/>
      <c r="E32" s="40"/>
      <c r="F32" s="40"/>
      <c r="G32" s="84"/>
      <c r="H32" s="84"/>
      <c r="I32" s="84"/>
      <c r="J32" s="84"/>
      <c r="K32" s="122"/>
      <c r="L32" s="122"/>
      <c r="M32" s="122"/>
      <c r="N32" s="7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4">
    <mergeCell ref="H5:I5"/>
    <mergeCell ref="J5:L5"/>
    <mergeCell ref="A28:C28"/>
    <mergeCell ref="A29:C29"/>
    <mergeCell ref="A30:C30"/>
    <mergeCell ref="A5:A6"/>
    <mergeCell ref="B5:B6"/>
    <mergeCell ref="C5:C6"/>
    <mergeCell ref="D5:D6"/>
    <mergeCell ref="E5:E6"/>
    <mergeCell ref="F5:F6"/>
    <mergeCell ref="G5:G6"/>
    <mergeCell ref="M5:M6"/>
    <mergeCell ref="N5:N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1"/>
  </sheetPr>
  <dimension ref="A1:J60"/>
  <sheetViews>
    <sheetView workbookViewId="0">
      <selection activeCell="G18" sqref="E25 G18"/>
    </sheetView>
  </sheetViews>
  <sheetFormatPr defaultColWidth="9" defaultRowHeight="15.75" customHeight="1"/>
  <cols>
    <col min="1" max="1" width="8.625" style="13" customWidth="1"/>
    <col min="2" max="2" width="33.125" style="13" customWidth="1"/>
    <col min="3" max="3" width="22.625" style="13" customWidth="1"/>
    <col min="4" max="4" width="23.625" style="13" customWidth="1"/>
    <col min="5" max="5" width="19.125" style="13" customWidth="1"/>
    <col min="6" max="6" width="14.875" style="13" customWidth="1"/>
    <col min="7" max="16384" width="9" style="13"/>
  </cols>
  <sheetData>
    <row r="1" s="11" customFormat="1" ht="25.5" customHeight="1" spans="1:6">
      <c r="A1" s="14" t="s">
        <v>11032</v>
      </c>
      <c r="B1" s="15"/>
      <c r="C1" s="15"/>
      <c r="D1" s="15"/>
      <c r="E1" s="15"/>
      <c r="F1" s="15"/>
    </row>
    <row r="2" customHeight="1" spans="1:10">
      <c r="A2" s="16"/>
      <c r="B2" s="16"/>
      <c r="C2" s="16"/>
      <c r="D2" s="16"/>
      <c r="E2" s="90"/>
      <c r="F2" s="80" t="s">
        <v>11033</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2"/>
      <c r="D4" s="22"/>
      <c r="E4" s="22"/>
      <c r="F4" s="81" t="s">
        <v>517</v>
      </c>
      <c r="G4" s="18"/>
      <c r="H4" s="18"/>
      <c r="I4" s="18"/>
      <c r="J4" s="18"/>
    </row>
    <row r="5" s="12" customFormat="1" customHeight="1" spans="1:10">
      <c r="A5" s="82" t="s">
        <v>481</v>
      </c>
      <c r="B5" s="82" t="s">
        <v>482</v>
      </c>
      <c r="C5" s="82" t="s">
        <v>483</v>
      </c>
      <c r="D5" s="82" t="s">
        <v>484</v>
      </c>
      <c r="E5" s="147" t="s">
        <v>377</v>
      </c>
      <c r="F5" s="82" t="s">
        <v>485</v>
      </c>
      <c r="G5" s="41"/>
      <c r="H5" s="41"/>
      <c r="I5" s="41"/>
      <c r="J5" s="41"/>
    </row>
    <row r="6" customHeight="1" spans="1:10">
      <c r="A6" s="82" t="s">
        <v>126</v>
      </c>
      <c r="B6" s="148" t="s">
        <v>11034</v>
      </c>
      <c r="C6" s="36">
        <f>'4-12-1无形-土地'!S29</f>
        <v>0</v>
      </c>
      <c r="D6" s="44">
        <f>'4-12-1无形-土地'!T29</f>
        <v>0</v>
      </c>
      <c r="E6" s="44">
        <f>'4-12-1无形-土地'!U29</f>
        <v>0</v>
      </c>
      <c r="F6" s="44">
        <f>IF(C6=0,0,ROUND(E6/C6*100,2))</f>
        <v>0</v>
      </c>
      <c r="G6" s="18"/>
      <c r="H6" s="18"/>
      <c r="I6" s="18"/>
      <c r="J6" s="18"/>
    </row>
    <row r="7" customHeight="1" spans="1:10">
      <c r="A7" s="82" t="s">
        <v>128</v>
      </c>
      <c r="B7" s="149" t="s">
        <v>11035</v>
      </c>
      <c r="C7" s="36">
        <f>'4-12-2无形-矿业权'!J29</f>
        <v>0</v>
      </c>
      <c r="D7" s="44">
        <f>'4-12-2无形-矿业权'!K29</f>
        <v>0</v>
      </c>
      <c r="E7" s="44">
        <f>'4-12-2无形-矿业权'!L29</f>
        <v>0</v>
      </c>
      <c r="F7" s="44">
        <f>IF(C7=0,0,ROUND(E7/C7*100,2))</f>
        <v>0</v>
      </c>
      <c r="G7" s="18"/>
      <c r="H7" s="18"/>
      <c r="I7" s="18"/>
      <c r="J7" s="18"/>
    </row>
    <row r="8" customHeight="1" spans="1:10">
      <c r="A8" s="82" t="s">
        <v>130</v>
      </c>
      <c r="B8" s="149" t="s">
        <v>11036</v>
      </c>
      <c r="C8" s="36">
        <f>'4-12-3无形-其他'!F30</f>
        <v>0</v>
      </c>
      <c r="D8" s="44">
        <f>'4-12-3无形-其他'!H30</f>
        <v>0</v>
      </c>
      <c r="E8" s="44">
        <f>'4-12-3无形-其他'!I30</f>
        <v>0</v>
      </c>
      <c r="F8" s="44">
        <f>IF(C8=0,0,ROUND(E8/C8*100,2))</f>
        <v>0</v>
      </c>
      <c r="G8" s="18"/>
      <c r="H8" s="18"/>
      <c r="I8" s="18"/>
      <c r="J8" s="18"/>
    </row>
    <row r="9" customHeight="1" spans="1:10">
      <c r="A9" s="82"/>
      <c r="B9" s="149"/>
      <c r="C9" s="36"/>
      <c r="D9" s="44"/>
      <c r="E9" s="44"/>
      <c r="F9" s="44"/>
      <c r="G9" s="18"/>
      <c r="H9" s="18"/>
      <c r="I9" s="18"/>
      <c r="J9" s="18"/>
    </row>
    <row r="10" customHeight="1" spans="1:10">
      <c r="A10" s="82"/>
      <c r="B10" s="149"/>
      <c r="C10" s="36"/>
      <c r="D10" s="44"/>
      <c r="E10" s="44"/>
      <c r="F10" s="44"/>
      <c r="G10" s="18"/>
      <c r="H10" s="18"/>
      <c r="I10" s="18"/>
      <c r="J10" s="18"/>
    </row>
    <row r="11" customHeight="1" spans="1:10">
      <c r="A11" s="82"/>
      <c r="B11" s="149"/>
      <c r="C11" s="36"/>
      <c r="D11" s="44"/>
      <c r="E11" s="44"/>
      <c r="F11" s="44"/>
      <c r="G11" s="18"/>
      <c r="H11" s="18"/>
      <c r="I11" s="18"/>
      <c r="J11" s="18"/>
    </row>
    <row r="12" customHeight="1" spans="1:10">
      <c r="A12" s="82"/>
      <c r="B12" s="149"/>
      <c r="C12" s="36"/>
      <c r="D12" s="44"/>
      <c r="E12" s="44"/>
      <c r="F12" s="44"/>
      <c r="G12" s="18"/>
      <c r="H12" s="18"/>
      <c r="I12" s="18"/>
      <c r="J12" s="18"/>
    </row>
    <row r="13" customHeight="1" spans="1:10">
      <c r="A13" s="82"/>
      <c r="B13" s="149"/>
      <c r="C13" s="36"/>
      <c r="D13" s="44"/>
      <c r="E13" s="44"/>
      <c r="F13" s="44"/>
      <c r="G13" s="18"/>
      <c r="H13" s="18"/>
      <c r="I13" s="18"/>
      <c r="J13" s="18"/>
    </row>
    <row r="14" customHeight="1" spans="1:10">
      <c r="A14" s="82"/>
      <c r="B14" s="149"/>
      <c r="C14" s="36"/>
      <c r="D14" s="44"/>
      <c r="E14" s="44"/>
      <c r="F14" s="150"/>
      <c r="G14" s="18"/>
      <c r="H14" s="18"/>
      <c r="I14" s="18"/>
      <c r="J14" s="18"/>
    </row>
    <row r="15" customHeight="1" spans="1:10">
      <c r="A15" s="82"/>
      <c r="B15" s="149"/>
      <c r="C15" s="36"/>
      <c r="D15" s="44"/>
      <c r="E15" s="44"/>
      <c r="F15" s="150"/>
      <c r="G15" s="18"/>
      <c r="H15" s="18"/>
      <c r="I15" s="18"/>
      <c r="J15" s="18"/>
    </row>
    <row r="16" customHeight="1" spans="1:10">
      <c r="A16" s="82"/>
      <c r="B16" s="148"/>
      <c r="C16" s="36"/>
      <c r="D16" s="44"/>
      <c r="E16" s="44"/>
      <c r="F16" s="150"/>
      <c r="G16" s="18"/>
      <c r="H16" s="18"/>
      <c r="I16" s="18"/>
      <c r="J16" s="18"/>
    </row>
    <row r="17" customHeight="1" spans="1:10">
      <c r="A17" s="82"/>
      <c r="B17" s="148"/>
      <c r="C17" s="36"/>
      <c r="D17" s="44"/>
      <c r="E17" s="44"/>
      <c r="F17" s="150"/>
      <c r="G17" s="18"/>
      <c r="H17" s="18"/>
      <c r="I17" s="18"/>
      <c r="J17" s="18"/>
    </row>
    <row r="18" customHeight="1" spans="1:10">
      <c r="A18" s="82"/>
      <c r="B18" s="148"/>
      <c r="C18" s="36"/>
      <c r="D18" s="44"/>
      <c r="E18" s="44"/>
      <c r="F18" s="150"/>
      <c r="G18" s="18"/>
      <c r="H18" s="18"/>
      <c r="I18" s="18"/>
      <c r="J18" s="18"/>
    </row>
    <row r="19" customHeight="1" spans="1:10">
      <c r="A19" s="82"/>
      <c r="B19" s="148"/>
      <c r="C19" s="36"/>
      <c r="D19" s="44"/>
      <c r="E19" s="44"/>
      <c r="F19" s="150"/>
      <c r="G19" s="18"/>
      <c r="H19" s="18"/>
      <c r="I19" s="18"/>
      <c r="J19" s="18"/>
    </row>
    <row r="20" customHeight="1" spans="1:10">
      <c r="A20" s="82"/>
      <c r="B20" s="148"/>
      <c r="C20" s="36"/>
      <c r="D20" s="44"/>
      <c r="E20" s="44"/>
      <c r="F20" s="150"/>
      <c r="G20" s="18"/>
      <c r="H20" s="18"/>
      <c r="I20" s="18"/>
      <c r="J20" s="18"/>
    </row>
    <row r="21" customHeight="1" spans="1:10">
      <c r="A21" s="82"/>
      <c r="B21" s="148"/>
      <c r="C21" s="36"/>
      <c r="D21" s="44"/>
      <c r="E21" s="44"/>
      <c r="F21" s="150"/>
      <c r="G21" s="18"/>
      <c r="H21" s="18"/>
      <c r="I21" s="18"/>
      <c r="J21" s="18"/>
    </row>
    <row r="22" customHeight="1" spans="1:10">
      <c r="A22" s="24"/>
      <c r="B22" s="148"/>
      <c r="C22" s="36"/>
      <c r="D22" s="44"/>
      <c r="E22" s="44"/>
      <c r="F22" s="150"/>
      <c r="G22" s="18"/>
      <c r="H22" s="18"/>
      <c r="I22" s="18"/>
      <c r="J22" s="18"/>
    </row>
    <row r="23" customHeight="1" spans="1:10">
      <c r="A23" s="24"/>
      <c r="B23" s="148"/>
      <c r="C23" s="36"/>
      <c r="D23" s="44"/>
      <c r="E23" s="44"/>
      <c r="F23" s="150"/>
      <c r="G23" s="18"/>
      <c r="H23" s="18"/>
      <c r="I23" s="18"/>
      <c r="J23" s="18"/>
    </row>
    <row r="24" customHeight="1" spans="1:10">
      <c r="A24" s="24"/>
      <c r="B24" s="148"/>
      <c r="C24" s="36"/>
      <c r="D24" s="44"/>
      <c r="E24" s="44"/>
      <c r="F24" s="150"/>
      <c r="G24" s="18"/>
      <c r="H24" s="18"/>
      <c r="I24" s="18"/>
      <c r="J24" s="18"/>
    </row>
    <row r="25" customHeight="1" spans="1:10">
      <c r="A25" s="24"/>
      <c r="B25" s="148"/>
      <c r="C25" s="36"/>
      <c r="D25" s="44"/>
      <c r="E25" s="44"/>
      <c r="F25" s="150"/>
      <c r="G25" s="18"/>
      <c r="H25" s="18"/>
      <c r="I25" s="18"/>
      <c r="J25" s="18"/>
    </row>
    <row r="26" customHeight="1" spans="1:10">
      <c r="A26" s="24"/>
      <c r="B26" s="148"/>
      <c r="C26" s="36"/>
      <c r="D26" s="44"/>
      <c r="E26" s="44"/>
      <c r="F26" s="150"/>
      <c r="G26" s="18"/>
      <c r="H26" s="18"/>
      <c r="I26" s="18"/>
      <c r="J26" s="18"/>
    </row>
    <row r="27" customHeight="1" spans="1:10">
      <c r="A27" s="24"/>
      <c r="B27" s="148"/>
      <c r="C27" s="36"/>
      <c r="D27" s="44"/>
      <c r="E27" s="44"/>
      <c r="F27" s="150"/>
      <c r="G27" s="18"/>
      <c r="H27" s="18"/>
      <c r="I27" s="18"/>
      <c r="J27" s="18"/>
    </row>
    <row r="28" customHeight="1" spans="1:10">
      <c r="A28" s="34" t="s">
        <v>11037</v>
      </c>
      <c r="B28" s="26"/>
      <c r="C28" s="36">
        <f>SUM(C6:C27)</f>
        <v>0</v>
      </c>
      <c r="D28" s="36">
        <f>SUM(D6:D27)</f>
        <v>0</v>
      </c>
      <c r="E28" s="44">
        <f>D28-C28</f>
        <v>0</v>
      </c>
      <c r="F28" s="44">
        <f>IF(C28=0,0,ROUND(E28/C28*100,2))</f>
        <v>0</v>
      </c>
      <c r="G28" s="18"/>
      <c r="H28" s="18"/>
      <c r="I28" s="18"/>
      <c r="J28" s="18"/>
    </row>
    <row r="29" customHeight="1" spans="1:10">
      <c r="A29" s="34" t="s">
        <v>11038</v>
      </c>
      <c r="B29" s="26"/>
      <c r="C29" s="151"/>
      <c r="D29" s="152"/>
      <c r="E29" s="44">
        <f>D29-C29</f>
        <v>0</v>
      </c>
      <c r="F29" s="44">
        <f>IF(C29=0,0,ROUND(E29/C29*100,2))</f>
        <v>0</v>
      </c>
      <c r="G29" s="18"/>
      <c r="H29" s="18"/>
      <c r="I29" s="18"/>
      <c r="J29" s="18"/>
    </row>
    <row r="30" customHeight="1" spans="1:10">
      <c r="A30" s="34" t="s">
        <v>10079</v>
      </c>
      <c r="B30" s="26"/>
      <c r="C30" s="36">
        <f>C28-C29</f>
        <v>0</v>
      </c>
      <c r="D30" s="36">
        <f>D28-D29</f>
        <v>0</v>
      </c>
      <c r="E30" s="44">
        <f>E28-E29</f>
        <v>0</v>
      </c>
      <c r="F30" s="44">
        <f>IF(C30=0,0,ROUND(E30/C30*100,2))</f>
        <v>0</v>
      </c>
      <c r="G30" s="18"/>
      <c r="H30" s="18"/>
      <c r="I30" s="18"/>
      <c r="J30" s="18"/>
    </row>
    <row r="31" customHeight="1" spans="1:10">
      <c r="A31" s="84"/>
      <c r="B31" s="84"/>
      <c r="C31" s="84"/>
      <c r="D31" s="39" t="str">
        <f>CONCATENATE(索引!$D$6,"：",索引!$D62,"    ",索引!$E62)</f>
        <v>评估人员：    </v>
      </c>
      <c r="E31" s="38"/>
      <c r="F31" s="38"/>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4">
    <mergeCell ref="A4:B4"/>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indexed="41"/>
  </sheetPr>
  <dimension ref="A1:Y60"/>
  <sheetViews>
    <sheetView workbookViewId="0">
      <selection activeCell="G18" sqref="E25 G18"/>
    </sheetView>
  </sheetViews>
  <sheetFormatPr defaultColWidth="9" defaultRowHeight="15.75" customHeight="1"/>
  <cols>
    <col min="1" max="1" width="4.5" style="13" customWidth="1"/>
    <col min="2" max="2" width="11.375" style="13" customWidth="1"/>
    <col min="3" max="3" width="9.375" style="13" customWidth="1"/>
    <col min="4" max="4" width="9.625" style="13" customWidth="1"/>
    <col min="5" max="5" width="5.375" style="13" customWidth="1"/>
    <col min="6" max="6" width="6.875" style="13" customWidth="1"/>
    <col min="7" max="7" width="6.125" style="13" customWidth="1"/>
    <col min="8" max="9" width="5.125" style="13" customWidth="1"/>
    <col min="10" max="11" width="6.125" style="13" customWidth="1"/>
    <col min="12" max="16" width="5.125" style="13" customWidth="1"/>
    <col min="17" max="17" width="8" style="13" customWidth="1"/>
    <col min="18" max="18" width="11.125" style="13" customWidth="1"/>
    <col min="19" max="19" width="9.5" style="13" customWidth="1"/>
    <col min="20" max="20" width="10.125" style="13" customWidth="1"/>
    <col min="21" max="21" width="7" style="13" customWidth="1"/>
    <col min="22" max="22" width="6.875" style="13" customWidth="1"/>
    <col min="23" max="23" width="8" style="13" customWidth="1"/>
    <col min="24" max="25" width="11.875" style="13" customWidth="1"/>
    <col min="26" max="16384" width="9" style="13"/>
  </cols>
  <sheetData>
    <row r="1" s="11" customFormat="1" ht="25.5" customHeight="1" spans="1:23">
      <c r="A1" s="14" t="s">
        <v>11039</v>
      </c>
      <c r="B1" s="15"/>
      <c r="C1" s="15"/>
      <c r="D1" s="15"/>
      <c r="E1" s="15"/>
      <c r="F1" s="15"/>
      <c r="G1" s="15"/>
      <c r="H1" s="15"/>
      <c r="I1" s="15"/>
      <c r="J1" s="15"/>
      <c r="K1" s="15"/>
      <c r="L1" s="15"/>
      <c r="M1" s="15"/>
      <c r="N1" s="15"/>
      <c r="O1" s="15"/>
      <c r="P1" s="15"/>
      <c r="Q1" s="15"/>
      <c r="R1" s="15"/>
      <c r="S1" s="15"/>
      <c r="T1" s="15"/>
      <c r="U1" s="15"/>
      <c r="V1" s="15"/>
      <c r="W1" s="15"/>
    </row>
    <row r="2" customHeight="1" spans="1:23">
      <c r="A2" s="16"/>
      <c r="B2" s="16"/>
      <c r="C2" s="16"/>
      <c r="D2" s="16"/>
      <c r="E2" s="16"/>
      <c r="F2" s="16"/>
      <c r="G2" s="16"/>
      <c r="H2" s="16"/>
      <c r="I2" s="16"/>
      <c r="J2" s="16"/>
      <c r="K2" s="133"/>
      <c r="L2" s="133"/>
      <c r="M2" s="133"/>
      <c r="N2" s="133"/>
      <c r="O2" s="133"/>
      <c r="P2" s="133"/>
      <c r="Q2" s="125"/>
      <c r="R2" s="125"/>
      <c r="S2" s="125"/>
      <c r="T2" s="125"/>
      <c r="U2" s="125"/>
      <c r="V2" s="70" t="s">
        <v>11040</v>
      </c>
      <c r="W2" s="95"/>
    </row>
    <row r="3" customHeight="1" spans="1:23">
      <c r="A3" s="19" t="str">
        <f>申报表封面!A8</f>
        <v>评估基准日：2022年8月31日</v>
      </c>
      <c r="B3" s="19"/>
      <c r="C3" s="19"/>
      <c r="D3" s="19"/>
      <c r="E3" s="19"/>
      <c r="F3" s="19"/>
      <c r="G3" s="19"/>
      <c r="H3" s="19"/>
      <c r="I3" s="19"/>
      <c r="J3" s="19"/>
      <c r="K3" s="134"/>
      <c r="L3" s="134"/>
      <c r="M3" s="134"/>
      <c r="N3" s="134"/>
      <c r="O3" s="134"/>
      <c r="P3" s="134"/>
      <c r="Q3" s="71"/>
      <c r="R3" s="71"/>
      <c r="S3" s="71"/>
      <c r="T3" s="71"/>
      <c r="U3" s="71"/>
      <c r="V3" s="71"/>
      <c r="W3" s="71"/>
    </row>
    <row r="4" customHeight="1" spans="1:23">
      <c r="A4" s="90" t="str">
        <f>申报表封面!C14</f>
        <v>被评估单位：湖南森华木业有限公司</v>
      </c>
      <c r="B4" s="22"/>
      <c r="C4" s="22"/>
      <c r="D4" s="22"/>
      <c r="E4" s="22"/>
      <c r="F4" s="22"/>
      <c r="G4" s="22"/>
      <c r="H4" s="22"/>
      <c r="I4" s="22"/>
      <c r="J4" s="22"/>
      <c r="K4" s="79"/>
      <c r="L4" s="79"/>
      <c r="M4" s="79"/>
      <c r="N4" s="79"/>
      <c r="O4" s="79"/>
      <c r="P4" s="79"/>
      <c r="Q4" s="79"/>
      <c r="R4" s="79"/>
      <c r="S4" s="79"/>
      <c r="T4" s="79"/>
      <c r="U4" s="79"/>
      <c r="V4" s="141"/>
      <c r="W4" s="142" t="s">
        <v>373</v>
      </c>
    </row>
    <row r="5" s="98" customFormat="1" ht="21.75" customHeight="1" spans="1:23">
      <c r="A5" s="130" t="s">
        <v>413</v>
      </c>
      <c r="B5" s="130" t="s">
        <v>10156</v>
      </c>
      <c r="C5" s="130" t="s">
        <v>10157</v>
      </c>
      <c r="D5" s="130" t="s">
        <v>10158</v>
      </c>
      <c r="E5" s="130" t="s">
        <v>10955</v>
      </c>
      <c r="F5" s="130" t="s">
        <v>10201</v>
      </c>
      <c r="G5" s="130" t="s">
        <v>10202</v>
      </c>
      <c r="H5" s="130" t="s">
        <v>10161</v>
      </c>
      <c r="I5" s="130" t="s">
        <v>10159</v>
      </c>
      <c r="J5" s="130" t="s">
        <v>10956</v>
      </c>
      <c r="K5" s="135" t="s">
        <v>10957</v>
      </c>
      <c r="L5" s="135" t="s">
        <v>10958</v>
      </c>
      <c r="M5" s="136" t="s">
        <v>10959</v>
      </c>
      <c r="N5" s="137"/>
      <c r="O5" s="137"/>
      <c r="P5" s="126"/>
      <c r="Q5" s="135" t="s">
        <v>10164</v>
      </c>
      <c r="R5" s="135" t="s">
        <v>10165</v>
      </c>
      <c r="S5" s="135" t="s">
        <v>574</v>
      </c>
      <c r="T5" s="143" t="s">
        <v>575</v>
      </c>
      <c r="U5" s="135" t="s">
        <v>576</v>
      </c>
      <c r="V5" s="135" t="s">
        <v>530</v>
      </c>
      <c r="W5" s="135" t="s">
        <v>506</v>
      </c>
    </row>
    <row r="6" customHeight="1" spans="1:25">
      <c r="A6" s="131"/>
      <c r="B6" s="131"/>
      <c r="C6" s="131"/>
      <c r="D6" s="131"/>
      <c r="E6" s="131"/>
      <c r="F6" s="131"/>
      <c r="G6" s="131"/>
      <c r="H6" s="131"/>
      <c r="I6" s="131"/>
      <c r="J6" s="131"/>
      <c r="K6" s="138"/>
      <c r="L6" s="138"/>
      <c r="M6" s="99" t="s">
        <v>10960</v>
      </c>
      <c r="N6" s="99" t="s">
        <v>10961</v>
      </c>
      <c r="O6" s="99" t="s">
        <v>10962</v>
      </c>
      <c r="P6" s="99" t="s">
        <v>10963</v>
      </c>
      <c r="Q6" s="138"/>
      <c r="R6" s="138"/>
      <c r="S6" s="138"/>
      <c r="T6" s="144"/>
      <c r="U6" s="138">
        <f t="shared" ref="U6:U29" si="0">T6-S6</f>
        <v>0</v>
      </c>
      <c r="V6" s="138">
        <f t="shared" ref="V6:V29" si="1">IF(S6=0,0,ROUND(U6/S6*100,2))</f>
        <v>0</v>
      </c>
      <c r="W6" s="138"/>
      <c r="X6" s="27" t="s">
        <v>10205</v>
      </c>
      <c r="Y6" s="27" t="s">
        <v>559</v>
      </c>
    </row>
    <row r="7" customHeight="1" spans="1:23">
      <c r="A7" s="28"/>
      <c r="B7" s="28"/>
      <c r="C7" s="132"/>
      <c r="D7" s="29"/>
      <c r="E7" s="30"/>
      <c r="F7" s="28"/>
      <c r="G7" s="28"/>
      <c r="H7" s="28"/>
      <c r="I7" s="28"/>
      <c r="J7" s="28"/>
      <c r="K7" s="139"/>
      <c r="L7" s="139"/>
      <c r="M7" s="139"/>
      <c r="N7" s="139"/>
      <c r="O7" s="139"/>
      <c r="P7" s="139"/>
      <c r="Q7" s="145"/>
      <c r="R7" s="145"/>
      <c r="S7" s="145"/>
      <c r="T7" s="127"/>
      <c r="U7" s="128">
        <f t="shared" si="0"/>
        <v>0</v>
      </c>
      <c r="V7" s="128">
        <f t="shared" si="1"/>
        <v>0</v>
      </c>
      <c r="W7" s="75"/>
    </row>
    <row r="8" customHeight="1" spans="1:23">
      <c r="A8" s="28"/>
      <c r="B8" s="28"/>
      <c r="C8" s="132"/>
      <c r="D8" s="29"/>
      <c r="E8" s="30"/>
      <c r="F8" s="28"/>
      <c r="G8" s="28"/>
      <c r="H8" s="28"/>
      <c r="I8" s="28"/>
      <c r="J8" s="28"/>
      <c r="K8" s="139"/>
      <c r="L8" s="139"/>
      <c r="M8" s="139"/>
      <c r="N8" s="139"/>
      <c r="O8" s="139"/>
      <c r="P8" s="139"/>
      <c r="Q8" s="145"/>
      <c r="R8" s="145"/>
      <c r="S8" s="145"/>
      <c r="T8" s="127"/>
      <c r="U8" s="128">
        <f t="shared" si="0"/>
        <v>0</v>
      </c>
      <c r="V8" s="128">
        <f t="shared" si="1"/>
        <v>0</v>
      </c>
      <c r="W8" s="75"/>
    </row>
    <row r="9" customHeight="1" spans="1:23">
      <c r="A9" s="28"/>
      <c r="B9" s="28"/>
      <c r="C9" s="132"/>
      <c r="D9" s="29"/>
      <c r="E9" s="30"/>
      <c r="F9" s="28"/>
      <c r="G9" s="28"/>
      <c r="H9" s="28"/>
      <c r="I9" s="28"/>
      <c r="J9" s="28"/>
      <c r="K9" s="139"/>
      <c r="L9" s="139"/>
      <c r="M9" s="139"/>
      <c r="N9" s="139"/>
      <c r="O9" s="139"/>
      <c r="P9" s="139"/>
      <c r="Q9" s="145"/>
      <c r="R9" s="145"/>
      <c r="S9" s="145"/>
      <c r="T9" s="127"/>
      <c r="U9" s="128">
        <f t="shared" si="0"/>
        <v>0</v>
      </c>
      <c r="V9" s="128">
        <f t="shared" si="1"/>
        <v>0</v>
      </c>
      <c r="W9" s="75"/>
    </row>
    <row r="10" customHeight="1" spans="1:23">
      <c r="A10" s="28"/>
      <c r="B10" s="28"/>
      <c r="C10" s="132"/>
      <c r="D10" s="29"/>
      <c r="E10" s="30"/>
      <c r="F10" s="28"/>
      <c r="G10" s="28"/>
      <c r="H10" s="28"/>
      <c r="I10" s="28"/>
      <c r="J10" s="28"/>
      <c r="K10" s="139"/>
      <c r="L10" s="139"/>
      <c r="M10" s="139"/>
      <c r="N10" s="139"/>
      <c r="O10" s="139"/>
      <c r="P10" s="139"/>
      <c r="Q10" s="145"/>
      <c r="R10" s="145"/>
      <c r="S10" s="145"/>
      <c r="T10" s="127"/>
      <c r="U10" s="128">
        <f t="shared" si="0"/>
        <v>0</v>
      </c>
      <c r="V10" s="128">
        <f t="shared" si="1"/>
        <v>0</v>
      </c>
      <c r="W10" s="75"/>
    </row>
    <row r="11" customHeight="1" spans="1:23">
      <c r="A11" s="28"/>
      <c r="B11" s="28"/>
      <c r="C11" s="132"/>
      <c r="D11" s="29"/>
      <c r="E11" s="30"/>
      <c r="F11" s="28"/>
      <c r="G11" s="28"/>
      <c r="H11" s="28"/>
      <c r="I11" s="28"/>
      <c r="J11" s="28"/>
      <c r="K11" s="139"/>
      <c r="L11" s="139"/>
      <c r="M11" s="139"/>
      <c r="N11" s="139"/>
      <c r="O11" s="139"/>
      <c r="P11" s="139"/>
      <c r="Q11" s="145"/>
      <c r="R11" s="145"/>
      <c r="S11" s="145"/>
      <c r="T11" s="127"/>
      <c r="U11" s="128">
        <f t="shared" si="0"/>
        <v>0</v>
      </c>
      <c r="V11" s="128">
        <f t="shared" si="1"/>
        <v>0</v>
      </c>
      <c r="W11" s="75"/>
    </row>
    <row r="12" customHeight="1" spans="1:23">
      <c r="A12" s="28"/>
      <c r="B12" s="28"/>
      <c r="C12" s="132"/>
      <c r="D12" s="29"/>
      <c r="E12" s="30"/>
      <c r="F12" s="28"/>
      <c r="G12" s="28"/>
      <c r="H12" s="28"/>
      <c r="I12" s="28"/>
      <c r="J12" s="28"/>
      <c r="K12" s="139"/>
      <c r="L12" s="139"/>
      <c r="M12" s="139"/>
      <c r="N12" s="139"/>
      <c r="O12" s="139"/>
      <c r="P12" s="139"/>
      <c r="Q12" s="145"/>
      <c r="R12" s="145"/>
      <c r="S12" s="145"/>
      <c r="T12" s="127"/>
      <c r="U12" s="128">
        <f t="shared" si="0"/>
        <v>0</v>
      </c>
      <c r="V12" s="128">
        <f t="shared" si="1"/>
        <v>0</v>
      </c>
      <c r="W12" s="75"/>
    </row>
    <row r="13" customHeight="1" spans="1:23">
      <c r="A13" s="28"/>
      <c r="B13" s="28"/>
      <c r="C13" s="132"/>
      <c r="D13" s="29"/>
      <c r="E13" s="30"/>
      <c r="F13" s="28"/>
      <c r="G13" s="28"/>
      <c r="H13" s="28"/>
      <c r="I13" s="28"/>
      <c r="J13" s="28"/>
      <c r="K13" s="139"/>
      <c r="L13" s="139"/>
      <c r="M13" s="139"/>
      <c r="N13" s="139"/>
      <c r="O13" s="139"/>
      <c r="P13" s="139"/>
      <c r="Q13" s="145"/>
      <c r="R13" s="145"/>
      <c r="S13" s="145"/>
      <c r="T13" s="127"/>
      <c r="U13" s="128">
        <f t="shared" si="0"/>
        <v>0</v>
      </c>
      <c r="V13" s="128">
        <f t="shared" si="1"/>
        <v>0</v>
      </c>
      <c r="W13" s="75"/>
    </row>
    <row r="14" customHeight="1" spans="1:23">
      <c r="A14" s="28"/>
      <c r="B14" s="28"/>
      <c r="C14" s="132"/>
      <c r="D14" s="29"/>
      <c r="E14" s="30"/>
      <c r="F14" s="28"/>
      <c r="G14" s="28"/>
      <c r="H14" s="28"/>
      <c r="I14" s="28"/>
      <c r="J14" s="28"/>
      <c r="K14" s="139"/>
      <c r="L14" s="139"/>
      <c r="M14" s="139"/>
      <c r="N14" s="139"/>
      <c r="O14" s="139"/>
      <c r="P14" s="139"/>
      <c r="Q14" s="145"/>
      <c r="R14" s="145"/>
      <c r="S14" s="145"/>
      <c r="T14" s="127"/>
      <c r="U14" s="128">
        <f t="shared" si="0"/>
        <v>0</v>
      </c>
      <c r="V14" s="128">
        <f t="shared" si="1"/>
        <v>0</v>
      </c>
      <c r="W14" s="75"/>
    </row>
    <row r="15" customHeight="1" spans="1:23">
      <c r="A15" s="28"/>
      <c r="B15" s="28"/>
      <c r="C15" s="132"/>
      <c r="D15" s="29"/>
      <c r="E15" s="30"/>
      <c r="F15" s="28"/>
      <c r="G15" s="28"/>
      <c r="H15" s="28"/>
      <c r="I15" s="28"/>
      <c r="J15" s="28"/>
      <c r="K15" s="139"/>
      <c r="L15" s="139"/>
      <c r="M15" s="139"/>
      <c r="N15" s="139"/>
      <c r="O15" s="139"/>
      <c r="P15" s="139"/>
      <c r="Q15" s="145"/>
      <c r="R15" s="145"/>
      <c r="S15" s="145"/>
      <c r="T15" s="127"/>
      <c r="U15" s="128">
        <f t="shared" si="0"/>
        <v>0</v>
      </c>
      <c r="V15" s="128">
        <f t="shared" si="1"/>
        <v>0</v>
      </c>
      <c r="W15" s="75"/>
    </row>
    <row r="16" customHeight="1" spans="1:23">
      <c r="A16" s="28"/>
      <c r="B16" s="28"/>
      <c r="C16" s="132"/>
      <c r="D16" s="29"/>
      <c r="E16" s="30"/>
      <c r="F16" s="28"/>
      <c r="G16" s="28"/>
      <c r="H16" s="28"/>
      <c r="I16" s="28"/>
      <c r="J16" s="28"/>
      <c r="K16" s="139"/>
      <c r="L16" s="139"/>
      <c r="M16" s="139"/>
      <c r="N16" s="139"/>
      <c r="O16" s="139"/>
      <c r="P16" s="139"/>
      <c r="Q16" s="145"/>
      <c r="R16" s="145"/>
      <c r="S16" s="145"/>
      <c r="T16" s="127"/>
      <c r="U16" s="128">
        <f t="shared" si="0"/>
        <v>0</v>
      </c>
      <c r="V16" s="128">
        <f t="shared" si="1"/>
        <v>0</v>
      </c>
      <c r="W16" s="75"/>
    </row>
    <row r="17" customHeight="1" spans="1:23">
      <c r="A17" s="28"/>
      <c r="B17" s="28"/>
      <c r="C17" s="132"/>
      <c r="D17" s="29"/>
      <c r="E17" s="30"/>
      <c r="F17" s="28"/>
      <c r="G17" s="28"/>
      <c r="H17" s="28"/>
      <c r="I17" s="28"/>
      <c r="J17" s="28"/>
      <c r="K17" s="139"/>
      <c r="L17" s="139"/>
      <c r="M17" s="139"/>
      <c r="N17" s="139"/>
      <c r="O17" s="139"/>
      <c r="P17" s="139"/>
      <c r="Q17" s="145"/>
      <c r="R17" s="145"/>
      <c r="S17" s="145"/>
      <c r="T17" s="127"/>
      <c r="U17" s="128">
        <f t="shared" si="0"/>
        <v>0</v>
      </c>
      <c r="V17" s="128">
        <f t="shared" si="1"/>
        <v>0</v>
      </c>
      <c r="W17" s="75"/>
    </row>
    <row r="18" customHeight="1" spans="1:23">
      <c r="A18" s="28"/>
      <c r="B18" s="28"/>
      <c r="C18" s="132"/>
      <c r="D18" s="29"/>
      <c r="E18" s="30"/>
      <c r="F18" s="28"/>
      <c r="G18" s="28"/>
      <c r="H18" s="28"/>
      <c r="I18" s="28"/>
      <c r="J18" s="28"/>
      <c r="K18" s="139"/>
      <c r="L18" s="139"/>
      <c r="M18" s="139"/>
      <c r="N18" s="139"/>
      <c r="O18" s="139"/>
      <c r="P18" s="139"/>
      <c r="Q18" s="145"/>
      <c r="R18" s="145"/>
      <c r="S18" s="145"/>
      <c r="T18" s="127"/>
      <c r="U18" s="128">
        <f t="shared" si="0"/>
        <v>0</v>
      </c>
      <c r="V18" s="128">
        <f t="shared" si="1"/>
        <v>0</v>
      </c>
      <c r="W18" s="75"/>
    </row>
    <row r="19" customHeight="1" spans="1:23">
      <c r="A19" s="28"/>
      <c r="B19" s="28"/>
      <c r="C19" s="132"/>
      <c r="D19" s="29"/>
      <c r="E19" s="30"/>
      <c r="F19" s="28"/>
      <c r="G19" s="28"/>
      <c r="H19" s="28"/>
      <c r="I19" s="28"/>
      <c r="J19" s="28"/>
      <c r="K19" s="139"/>
      <c r="L19" s="139"/>
      <c r="M19" s="139"/>
      <c r="N19" s="139"/>
      <c r="O19" s="139"/>
      <c r="P19" s="139"/>
      <c r="Q19" s="145"/>
      <c r="R19" s="145"/>
      <c r="S19" s="145"/>
      <c r="T19" s="127"/>
      <c r="U19" s="128">
        <f t="shared" si="0"/>
        <v>0</v>
      </c>
      <c r="V19" s="128">
        <f t="shared" si="1"/>
        <v>0</v>
      </c>
      <c r="W19" s="75"/>
    </row>
    <row r="20" customHeight="1" spans="1:23">
      <c r="A20" s="28"/>
      <c r="B20" s="28"/>
      <c r="C20" s="132"/>
      <c r="D20" s="29"/>
      <c r="E20" s="30"/>
      <c r="F20" s="28"/>
      <c r="G20" s="28"/>
      <c r="H20" s="28"/>
      <c r="I20" s="28"/>
      <c r="J20" s="28"/>
      <c r="K20" s="139"/>
      <c r="L20" s="139"/>
      <c r="M20" s="139"/>
      <c r="N20" s="139"/>
      <c r="O20" s="139"/>
      <c r="P20" s="139"/>
      <c r="Q20" s="145"/>
      <c r="R20" s="145"/>
      <c r="S20" s="145"/>
      <c r="T20" s="127"/>
      <c r="U20" s="128">
        <f t="shared" si="0"/>
        <v>0</v>
      </c>
      <c r="V20" s="128">
        <f t="shared" si="1"/>
        <v>0</v>
      </c>
      <c r="W20" s="75"/>
    </row>
    <row r="21" customHeight="1" spans="1:23">
      <c r="A21" s="28"/>
      <c r="B21" s="28"/>
      <c r="C21" s="132"/>
      <c r="D21" s="29"/>
      <c r="E21" s="30"/>
      <c r="F21" s="28"/>
      <c r="G21" s="28"/>
      <c r="H21" s="28"/>
      <c r="I21" s="28"/>
      <c r="J21" s="28"/>
      <c r="K21" s="139"/>
      <c r="L21" s="139"/>
      <c r="M21" s="139"/>
      <c r="N21" s="139"/>
      <c r="O21" s="139"/>
      <c r="P21" s="139"/>
      <c r="Q21" s="145"/>
      <c r="R21" s="145"/>
      <c r="S21" s="145"/>
      <c r="T21" s="127"/>
      <c r="U21" s="128">
        <f t="shared" si="0"/>
        <v>0</v>
      </c>
      <c r="V21" s="128">
        <f t="shared" si="1"/>
        <v>0</v>
      </c>
      <c r="W21" s="75"/>
    </row>
    <row r="22" customHeight="1" spans="1:23">
      <c r="A22" s="28"/>
      <c r="B22" s="28"/>
      <c r="C22" s="132"/>
      <c r="D22" s="29"/>
      <c r="E22" s="30"/>
      <c r="F22" s="28"/>
      <c r="G22" s="28"/>
      <c r="H22" s="28"/>
      <c r="I22" s="28"/>
      <c r="J22" s="28"/>
      <c r="K22" s="139"/>
      <c r="L22" s="139"/>
      <c r="M22" s="139"/>
      <c r="N22" s="139"/>
      <c r="O22" s="139"/>
      <c r="P22" s="139"/>
      <c r="Q22" s="145"/>
      <c r="R22" s="145"/>
      <c r="S22" s="145"/>
      <c r="T22" s="127"/>
      <c r="U22" s="128">
        <f t="shared" si="0"/>
        <v>0</v>
      </c>
      <c r="V22" s="128">
        <f t="shared" si="1"/>
        <v>0</v>
      </c>
      <c r="W22" s="75"/>
    </row>
    <row r="23" customHeight="1" spans="1:23">
      <c r="A23" s="28"/>
      <c r="B23" s="28"/>
      <c r="C23" s="132"/>
      <c r="D23" s="29"/>
      <c r="E23" s="30"/>
      <c r="F23" s="28"/>
      <c r="G23" s="28"/>
      <c r="H23" s="28"/>
      <c r="I23" s="28"/>
      <c r="J23" s="28"/>
      <c r="K23" s="139"/>
      <c r="L23" s="139"/>
      <c r="M23" s="139"/>
      <c r="N23" s="139"/>
      <c r="O23" s="139"/>
      <c r="P23" s="139"/>
      <c r="Q23" s="145"/>
      <c r="R23" s="145"/>
      <c r="S23" s="145"/>
      <c r="T23" s="127"/>
      <c r="U23" s="128">
        <f t="shared" si="0"/>
        <v>0</v>
      </c>
      <c r="V23" s="128">
        <f t="shared" si="1"/>
        <v>0</v>
      </c>
      <c r="W23" s="75"/>
    </row>
    <row r="24" customHeight="1" spans="1:23">
      <c r="A24" s="28"/>
      <c r="B24" s="28"/>
      <c r="C24" s="132"/>
      <c r="D24" s="29"/>
      <c r="E24" s="30"/>
      <c r="F24" s="28"/>
      <c r="G24" s="28"/>
      <c r="H24" s="28"/>
      <c r="I24" s="28"/>
      <c r="J24" s="28"/>
      <c r="K24" s="139"/>
      <c r="L24" s="139"/>
      <c r="M24" s="139"/>
      <c r="N24" s="139"/>
      <c r="O24" s="139"/>
      <c r="P24" s="139"/>
      <c r="Q24" s="145"/>
      <c r="R24" s="145"/>
      <c r="S24" s="145"/>
      <c r="T24" s="127"/>
      <c r="U24" s="128">
        <f t="shared" si="0"/>
        <v>0</v>
      </c>
      <c r="V24" s="128">
        <f t="shared" si="1"/>
        <v>0</v>
      </c>
      <c r="W24" s="75"/>
    </row>
    <row r="25" customHeight="1" spans="1:23">
      <c r="A25" s="28"/>
      <c r="B25" s="28"/>
      <c r="C25" s="132"/>
      <c r="D25" s="29"/>
      <c r="E25" s="30"/>
      <c r="F25" s="28"/>
      <c r="G25" s="28"/>
      <c r="H25" s="28"/>
      <c r="I25" s="28"/>
      <c r="J25" s="28"/>
      <c r="K25" s="139"/>
      <c r="L25" s="139"/>
      <c r="M25" s="139"/>
      <c r="N25" s="139"/>
      <c r="O25" s="139"/>
      <c r="P25" s="139"/>
      <c r="Q25" s="145"/>
      <c r="R25" s="145"/>
      <c r="S25" s="145"/>
      <c r="T25" s="127"/>
      <c r="U25" s="128">
        <f t="shared" si="0"/>
        <v>0</v>
      </c>
      <c r="V25" s="128">
        <f t="shared" si="1"/>
        <v>0</v>
      </c>
      <c r="W25" s="75"/>
    </row>
    <row r="26" customHeight="1" spans="1:23">
      <c r="A26" s="28"/>
      <c r="B26" s="28"/>
      <c r="C26" s="132"/>
      <c r="D26" s="29"/>
      <c r="E26" s="30"/>
      <c r="F26" s="28"/>
      <c r="G26" s="28"/>
      <c r="H26" s="28"/>
      <c r="I26" s="28"/>
      <c r="J26" s="28"/>
      <c r="K26" s="139"/>
      <c r="L26" s="139"/>
      <c r="M26" s="139"/>
      <c r="N26" s="139"/>
      <c r="O26" s="139"/>
      <c r="P26" s="139"/>
      <c r="Q26" s="145"/>
      <c r="R26" s="145"/>
      <c r="S26" s="145"/>
      <c r="T26" s="127"/>
      <c r="U26" s="128">
        <f t="shared" si="0"/>
        <v>0</v>
      </c>
      <c r="V26" s="128">
        <f t="shared" si="1"/>
        <v>0</v>
      </c>
      <c r="W26" s="75"/>
    </row>
    <row r="27" customHeight="1" spans="1:23">
      <c r="A27" s="28"/>
      <c r="B27" s="28"/>
      <c r="C27" s="132"/>
      <c r="D27" s="29"/>
      <c r="E27" s="30"/>
      <c r="F27" s="28"/>
      <c r="G27" s="28"/>
      <c r="H27" s="28"/>
      <c r="I27" s="28"/>
      <c r="J27" s="28"/>
      <c r="K27" s="139"/>
      <c r="L27" s="139"/>
      <c r="M27" s="139"/>
      <c r="N27" s="139"/>
      <c r="O27" s="139"/>
      <c r="P27" s="139"/>
      <c r="Q27" s="145"/>
      <c r="R27" s="145"/>
      <c r="S27" s="145"/>
      <c r="T27" s="127"/>
      <c r="U27" s="128">
        <f t="shared" si="0"/>
        <v>0</v>
      </c>
      <c r="V27" s="128">
        <f t="shared" si="1"/>
        <v>0</v>
      </c>
      <c r="W27" s="75"/>
    </row>
    <row r="28" customHeight="1" spans="1:23">
      <c r="A28" s="28"/>
      <c r="B28" s="33" t="s">
        <v>497</v>
      </c>
      <c r="C28" s="132"/>
      <c r="D28" s="29"/>
      <c r="E28" s="30"/>
      <c r="F28" s="28"/>
      <c r="G28" s="28"/>
      <c r="H28" s="28"/>
      <c r="I28" s="28"/>
      <c r="J28" s="28"/>
      <c r="K28" s="139"/>
      <c r="L28" s="139"/>
      <c r="M28" s="139"/>
      <c r="N28" s="139"/>
      <c r="O28" s="139"/>
      <c r="P28" s="139"/>
      <c r="Q28" s="145"/>
      <c r="R28" s="145"/>
      <c r="S28" s="145"/>
      <c r="T28" s="127"/>
      <c r="U28" s="128">
        <f t="shared" si="0"/>
        <v>0</v>
      </c>
      <c r="V28" s="128">
        <f t="shared" si="1"/>
        <v>0</v>
      </c>
      <c r="W28" s="75"/>
    </row>
    <row r="29" customHeight="1" spans="1:23">
      <c r="A29" s="34" t="s">
        <v>498</v>
      </c>
      <c r="B29" s="124"/>
      <c r="C29" s="124"/>
      <c r="D29" s="26"/>
      <c r="E29" s="35"/>
      <c r="F29" s="24"/>
      <c r="G29" s="24"/>
      <c r="H29" s="24"/>
      <c r="I29" s="24"/>
      <c r="J29" s="24"/>
      <c r="K29" s="140"/>
      <c r="L29" s="140"/>
      <c r="M29" s="140"/>
      <c r="N29" s="140"/>
      <c r="O29" s="140"/>
      <c r="P29" s="140"/>
      <c r="Q29" s="128"/>
      <c r="R29" s="128">
        <f>SUM(R7:R28)</f>
        <v>0</v>
      </c>
      <c r="S29" s="128">
        <f>SUM(S7:S28)</f>
        <v>0</v>
      </c>
      <c r="T29" s="129">
        <f>SUM(T7:T28)</f>
        <v>0</v>
      </c>
      <c r="U29" s="128">
        <f t="shared" si="0"/>
        <v>0</v>
      </c>
      <c r="V29" s="128">
        <f t="shared" si="1"/>
        <v>0</v>
      </c>
      <c r="W29" s="76"/>
    </row>
    <row r="30" customHeight="1" spans="1:23">
      <c r="A30" s="38" t="str">
        <f>申报表封面!C18</f>
        <v>被评估单位填表人：郭艳</v>
      </c>
      <c r="B30" s="38"/>
      <c r="C30" s="38"/>
      <c r="D30" s="38"/>
      <c r="E30" s="38"/>
      <c r="F30" s="38"/>
      <c r="G30" s="38"/>
      <c r="H30" s="38"/>
      <c r="I30" s="84"/>
      <c r="J30" s="84"/>
      <c r="K30" s="122"/>
      <c r="L30" s="122"/>
      <c r="M30" s="122"/>
      <c r="N30" s="122"/>
      <c r="O30" s="122"/>
      <c r="P30" s="122"/>
      <c r="Q30" s="146" t="str">
        <f>CONCATENATE(索引!$D$6,"：",索引!$D63,"    ",索引!$E63)</f>
        <v>评估人员：    </v>
      </c>
      <c r="R30" s="77"/>
      <c r="S30" s="77"/>
      <c r="T30" s="77"/>
      <c r="U30" s="77"/>
      <c r="V30" s="77"/>
      <c r="W30" s="77"/>
    </row>
    <row r="31" customHeight="1" spans="1:23">
      <c r="A31" s="84" t="str">
        <f>申报表封面!C20</f>
        <v>填表日期：2022年9月6日</v>
      </c>
      <c r="B31" s="84"/>
      <c r="C31" s="84"/>
      <c r="D31" s="84"/>
      <c r="E31" s="84"/>
      <c r="F31" s="84"/>
      <c r="G31" s="84"/>
      <c r="H31" s="84"/>
      <c r="I31" s="84"/>
      <c r="J31" s="84"/>
      <c r="K31" s="122"/>
      <c r="L31" s="122"/>
      <c r="M31" s="122"/>
      <c r="N31" s="122"/>
      <c r="O31" s="122"/>
      <c r="P31" s="122"/>
      <c r="Q31" s="122"/>
      <c r="R31" s="122"/>
      <c r="S31" s="122"/>
      <c r="T31" s="122"/>
      <c r="U31" s="122"/>
      <c r="V31" s="122"/>
      <c r="W31" s="122"/>
    </row>
    <row r="32" customHeight="1" spans="1:23">
      <c r="A32" s="68" t="s">
        <v>499</v>
      </c>
      <c r="B32" s="22"/>
      <c r="C32" s="22"/>
      <c r="D32" s="22"/>
      <c r="E32" s="22"/>
      <c r="F32" s="22"/>
      <c r="G32" s="22"/>
      <c r="H32" s="22"/>
      <c r="I32" s="22"/>
      <c r="J32" s="22"/>
      <c r="K32" s="79"/>
      <c r="L32" s="79"/>
      <c r="M32" s="79"/>
      <c r="N32" s="79"/>
      <c r="O32" s="79"/>
      <c r="P32" s="79"/>
      <c r="Q32" s="79"/>
      <c r="R32" s="79"/>
      <c r="S32" s="79"/>
      <c r="T32" s="79"/>
      <c r="U32" s="79"/>
      <c r="V32" s="79"/>
      <c r="W32" s="79"/>
    </row>
    <row r="33" customHeight="1" spans="1:23">
      <c r="A33" s="22"/>
      <c r="B33" s="69" t="s">
        <v>11041</v>
      </c>
      <c r="C33" s="22"/>
      <c r="D33" s="22"/>
      <c r="E33" s="22"/>
      <c r="F33" s="22"/>
      <c r="G33" s="22"/>
      <c r="H33" s="22"/>
      <c r="I33" s="22"/>
      <c r="J33" s="22"/>
      <c r="K33" s="79"/>
      <c r="L33" s="79"/>
      <c r="M33" s="79"/>
      <c r="N33" s="79"/>
      <c r="O33" s="79"/>
      <c r="P33" s="79"/>
      <c r="Q33" s="79"/>
      <c r="R33" s="79"/>
      <c r="S33" s="79"/>
      <c r="T33" s="79"/>
      <c r="U33" s="79"/>
      <c r="V33" s="79"/>
      <c r="W33" s="79"/>
    </row>
    <row r="34" customHeight="1" spans="1:23">
      <c r="A34" s="22"/>
      <c r="B34" s="69" t="s">
        <v>11042</v>
      </c>
      <c r="C34" s="22"/>
      <c r="D34" s="22"/>
      <c r="E34" s="22"/>
      <c r="F34" s="22"/>
      <c r="G34" s="22"/>
      <c r="H34" s="22"/>
      <c r="I34" s="22"/>
      <c r="J34" s="22"/>
      <c r="K34" s="79"/>
      <c r="L34" s="79"/>
      <c r="M34" s="79"/>
      <c r="N34" s="79"/>
      <c r="O34" s="79"/>
      <c r="P34" s="79"/>
      <c r="Q34" s="79"/>
      <c r="R34" s="79"/>
      <c r="S34" s="79"/>
      <c r="T34" s="79"/>
      <c r="U34" s="79"/>
      <c r="V34" s="79"/>
      <c r="W34" s="79"/>
    </row>
    <row r="35" customHeight="1" spans="1:23">
      <c r="A35" s="22"/>
      <c r="B35" s="69" t="s">
        <v>11043</v>
      </c>
      <c r="C35" s="22"/>
      <c r="D35" s="22"/>
      <c r="E35" s="22"/>
      <c r="F35" s="22"/>
      <c r="G35" s="22"/>
      <c r="H35" s="22"/>
      <c r="I35" s="22"/>
      <c r="J35" s="22"/>
      <c r="K35" s="79"/>
      <c r="L35" s="79"/>
      <c r="M35" s="79"/>
      <c r="N35" s="79"/>
      <c r="O35" s="79"/>
      <c r="P35" s="79"/>
      <c r="Q35" s="79"/>
      <c r="R35" s="79"/>
      <c r="S35" s="79"/>
      <c r="T35" s="79"/>
      <c r="U35" s="79"/>
      <c r="V35" s="79"/>
      <c r="W35" s="79"/>
    </row>
    <row r="36" customHeight="1" spans="1:23">
      <c r="A36" s="22"/>
      <c r="B36" s="69" t="s">
        <v>11044</v>
      </c>
      <c r="C36" s="22"/>
      <c r="D36" s="22"/>
      <c r="E36" s="22"/>
      <c r="F36" s="22"/>
      <c r="G36" s="22"/>
      <c r="H36" s="22"/>
      <c r="I36" s="22"/>
      <c r="J36" s="22"/>
      <c r="K36" s="79"/>
      <c r="L36" s="79"/>
      <c r="M36" s="79"/>
      <c r="N36" s="79"/>
      <c r="O36" s="79"/>
      <c r="P36" s="79"/>
      <c r="Q36" s="79"/>
      <c r="R36" s="79"/>
      <c r="S36" s="79"/>
      <c r="T36" s="79"/>
      <c r="U36" s="79"/>
      <c r="V36" s="79"/>
      <c r="W36" s="79"/>
    </row>
    <row r="37" customHeight="1" spans="1:23">
      <c r="A37" s="22"/>
      <c r="B37" s="69" t="s">
        <v>11045</v>
      </c>
      <c r="C37" s="22"/>
      <c r="D37" s="22"/>
      <c r="E37" s="22"/>
      <c r="F37" s="22"/>
      <c r="G37" s="22"/>
      <c r="H37" s="22"/>
      <c r="I37" s="22"/>
      <c r="J37" s="22"/>
      <c r="K37" s="79"/>
      <c r="L37" s="79"/>
      <c r="M37" s="79"/>
      <c r="N37" s="79"/>
      <c r="O37" s="79"/>
      <c r="P37" s="79"/>
      <c r="Q37" s="79"/>
      <c r="R37" s="79"/>
      <c r="S37" s="79"/>
      <c r="T37" s="79"/>
      <c r="U37" s="79"/>
      <c r="V37" s="79"/>
      <c r="W37" s="79"/>
    </row>
    <row r="38" customHeight="1" spans="1:23">
      <c r="A38" s="22"/>
      <c r="B38" s="69" t="s">
        <v>11046</v>
      </c>
      <c r="C38" s="22"/>
      <c r="D38" s="22"/>
      <c r="E38" s="22"/>
      <c r="F38" s="22"/>
      <c r="G38" s="22"/>
      <c r="H38" s="22"/>
      <c r="I38" s="22"/>
      <c r="J38" s="22"/>
      <c r="K38" s="79"/>
      <c r="L38" s="79"/>
      <c r="M38" s="79"/>
      <c r="N38" s="79"/>
      <c r="O38" s="79"/>
      <c r="P38" s="79"/>
      <c r="Q38" s="79"/>
      <c r="R38" s="79"/>
      <c r="S38" s="79"/>
      <c r="T38" s="79"/>
      <c r="U38" s="79"/>
      <c r="V38" s="79"/>
      <c r="W38" s="79"/>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2">
    <mergeCell ref="V2:W2"/>
    <mergeCell ref="M5:P5"/>
    <mergeCell ref="A29:D29"/>
    <mergeCell ref="A5:A6"/>
    <mergeCell ref="B5:B6"/>
    <mergeCell ref="C5:C6"/>
    <mergeCell ref="D5:D6"/>
    <mergeCell ref="E5:E6"/>
    <mergeCell ref="F5:F6"/>
    <mergeCell ref="G5:G6"/>
    <mergeCell ref="H5:H6"/>
    <mergeCell ref="I5:I6"/>
    <mergeCell ref="J5:J6"/>
    <mergeCell ref="K5:K6"/>
    <mergeCell ref="L5:L6"/>
    <mergeCell ref="Q5:Q6"/>
    <mergeCell ref="R5:R6"/>
    <mergeCell ref="S5:S6"/>
    <mergeCell ref="T5:T6"/>
    <mergeCell ref="U5:U6"/>
    <mergeCell ref="V5:V6"/>
    <mergeCell ref="W5:W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1"/>
  </sheetPr>
  <dimension ref="A1:P1991"/>
  <sheetViews>
    <sheetView workbookViewId="0">
      <selection activeCell="G18" sqref="E25 G18"/>
    </sheetView>
  </sheetViews>
  <sheetFormatPr defaultColWidth="9" defaultRowHeight="15"/>
  <cols>
    <col min="1" max="1" width="4" style="123" customWidth="1"/>
    <col min="2" max="3" width="14.375" style="123" customWidth="1"/>
    <col min="4" max="4" width="5.375" style="123" customWidth="1"/>
    <col min="5" max="5" width="8.125" style="123" customWidth="1"/>
    <col min="6" max="6" width="7.125" style="123" customWidth="1"/>
    <col min="7" max="7" width="7.625" style="123" customWidth="1"/>
    <col min="8" max="8" width="10.625" style="123" customWidth="1"/>
    <col min="9" max="9" width="11" style="123" customWidth="1"/>
    <col min="10" max="12" width="8.125" style="123" customWidth="1"/>
    <col min="13" max="13" width="7.625" style="123" customWidth="1"/>
    <col min="14" max="14" width="7.125" style="123" customWidth="1"/>
    <col min="15" max="16384" width="9" style="123"/>
  </cols>
  <sheetData>
    <row r="1" ht="25.5" customHeight="1" spans="1:14">
      <c r="A1" s="14" t="s">
        <v>11047</v>
      </c>
      <c r="B1" s="15"/>
      <c r="C1" s="15"/>
      <c r="D1" s="15"/>
      <c r="E1" s="15"/>
      <c r="F1" s="15"/>
      <c r="G1" s="15"/>
      <c r="H1" s="15"/>
      <c r="I1" s="15"/>
      <c r="J1" s="15"/>
      <c r="K1" s="15"/>
      <c r="L1" s="15"/>
      <c r="M1" s="15"/>
      <c r="N1" s="15"/>
    </row>
    <row r="2" ht="15.75" customHeight="1" spans="1:14">
      <c r="A2" s="16"/>
      <c r="B2" s="16"/>
      <c r="C2" s="16"/>
      <c r="D2" s="16"/>
      <c r="E2" s="16"/>
      <c r="F2" s="16"/>
      <c r="G2" s="16"/>
      <c r="H2" s="16"/>
      <c r="I2" s="48"/>
      <c r="J2" s="48"/>
      <c r="K2" s="125"/>
      <c r="L2" s="125"/>
      <c r="M2" s="70" t="s">
        <v>11048</v>
      </c>
      <c r="N2" s="95"/>
    </row>
    <row r="3" ht="15.75" customHeight="1" spans="1:14">
      <c r="A3" s="19" t="str">
        <f>申报表封面!A8</f>
        <v>评估基准日：2022年8月31日</v>
      </c>
      <c r="B3" s="19"/>
      <c r="C3" s="19"/>
      <c r="D3" s="19"/>
      <c r="E3" s="19"/>
      <c r="F3" s="19"/>
      <c r="G3" s="19"/>
      <c r="H3" s="19"/>
      <c r="I3" s="20"/>
      <c r="J3" s="20"/>
      <c r="K3" s="71"/>
      <c r="L3" s="71"/>
      <c r="M3" s="71"/>
      <c r="N3" s="71"/>
    </row>
    <row r="4" ht="15.75" customHeight="1" spans="1:14">
      <c r="A4" s="21" t="str">
        <f>申报表封面!C14</f>
        <v>被评估单位：湖南森华木业有限公司</v>
      </c>
      <c r="B4" s="21"/>
      <c r="C4" s="21"/>
      <c r="D4" s="21"/>
      <c r="E4" s="22"/>
      <c r="F4" s="22"/>
      <c r="G4" s="22"/>
      <c r="H4" s="22"/>
      <c r="I4" s="22"/>
      <c r="J4" s="22"/>
      <c r="K4" s="79"/>
      <c r="L4" s="79"/>
      <c r="M4" s="79"/>
      <c r="N4" s="72" t="s">
        <v>373</v>
      </c>
    </row>
    <row r="5" ht="31.5" customHeight="1" spans="1:16">
      <c r="A5" s="62" t="s">
        <v>413</v>
      </c>
      <c r="B5" s="62" t="s">
        <v>11049</v>
      </c>
      <c r="C5" s="62" t="s">
        <v>11050</v>
      </c>
      <c r="D5" s="62" t="s">
        <v>11051</v>
      </c>
      <c r="E5" s="62" t="s">
        <v>10159</v>
      </c>
      <c r="F5" s="62" t="s">
        <v>11052</v>
      </c>
      <c r="G5" s="62" t="s">
        <v>11053</v>
      </c>
      <c r="H5" s="62" t="s">
        <v>11054</v>
      </c>
      <c r="I5" s="62" t="s">
        <v>11055</v>
      </c>
      <c r="J5" s="25" t="s">
        <v>375</v>
      </c>
      <c r="K5" s="126" t="s">
        <v>575</v>
      </c>
      <c r="L5" s="99" t="s">
        <v>576</v>
      </c>
      <c r="M5" s="73" t="s">
        <v>530</v>
      </c>
      <c r="N5" s="99" t="s">
        <v>506</v>
      </c>
      <c r="O5" s="27" t="s">
        <v>10205</v>
      </c>
      <c r="P5" s="27" t="s">
        <v>559</v>
      </c>
    </row>
    <row r="6" ht="15.75" customHeight="1" spans="1:14">
      <c r="A6" s="28"/>
      <c r="B6" s="28"/>
      <c r="C6" s="28"/>
      <c r="D6" s="28"/>
      <c r="E6" s="30"/>
      <c r="F6" s="28"/>
      <c r="G6" s="28"/>
      <c r="H6" s="28"/>
      <c r="I6" s="46"/>
      <c r="J6" s="31"/>
      <c r="K6" s="127"/>
      <c r="L6" s="128">
        <f t="shared" ref="L6:L29" si="0">K6-J6</f>
        <v>0</v>
      </c>
      <c r="M6" s="128">
        <f t="shared" ref="M6:M29" si="1">IF(J6=0,0,ROUND(L6/J6*100,2))</f>
        <v>0</v>
      </c>
      <c r="N6" s="75"/>
    </row>
    <row r="7" ht="15.75" customHeight="1" spans="1:14">
      <c r="A7" s="28"/>
      <c r="B7" s="28"/>
      <c r="C7" s="28"/>
      <c r="D7" s="28"/>
      <c r="E7" s="30"/>
      <c r="F7" s="28"/>
      <c r="G7" s="28"/>
      <c r="H7" s="28"/>
      <c r="I7" s="46"/>
      <c r="J7" s="46"/>
      <c r="K7" s="127"/>
      <c r="L7" s="128">
        <f t="shared" si="0"/>
        <v>0</v>
      </c>
      <c r="M7" s="128">
        <f t="shared" si="1"/>
        <v>0</v>
      </c>
      <c r="N7" s="75"/>
    </row>
    <row r="8" ht="15.75" customHeight="1" spans="1:14">
      <c r="A8" s="28"/>
      <c r="B8" s="28"/>
      <c r="C8" s="28"/>
      <c r="D8" s="28"/>
      <c r="E8" s="30"/>
      <c r="F8" s="28"/>
      <c r="G8" s="28"/>
      <c r="H8" s="28"/>
      <c r="I8" s="46"/>
      <c r="J8" s="46"/>
      <c r="K8" s="127"/>
      <c r="L8" s="128">
        <f t="shared" si="0"/>
        <v>0</v>
      </c>
      <c r="M8" s="128">
        <f t="shared" si="1"/>
        <v>0</v>
      </c>
      <c r="N8" s="75"/>
    </row>
    <row r="9" ht="15.75" customHeight="1" spans="1:14">
      <c r="A9" s="28"/>
      <c r="B9" s="28"/>
      <c r="C9" s="28"/>
      <c r="D9" s="28"/>
      <c r="E9" s="30"/>
      <c r="F9" s="28"/>
      <c r="G9" s="28"/>
      <c r="H9" s="28"/>
      <c r="I9" s="46"/>
      <c r="J9" s="46"/>
      <c r="K9" s="127"/>
      <c r="L9" s="128">
        <f t="shared" si="0"/>
        <v>0</v>
      </c>
      <c r="M9" s="128">
        <f t="shared" si="1"/>
        <v>0</v>
      </c>
      <c r="N9" s="75"/>
    </row>
    <row r="10" ht="15.75" customHeight="1" spans="1:14">
      <c r="A10" s="28"/>
      <c r="B10" s="28"/>
      <c r="C10" s="28"/>
      <c r="D10" s="28"/>
      <c r="E10" s="30"/>
      <c r="F10" s="28"/>
      <c r="G10" s="28"/>
      <c r="H10" s="28"/>
      <c r="I10" s="46"/>
      <c r="J10" s="46"/>
      <c r="K10" s="127"/>
      <c r="L10" s="128">
        <f t="shared" si="0"/>
        <v>0</v>
      </c>
      <c r="M10" s="128">
        <f t="shared" si="1"/>
        <v>0</v>
      </c>
      <c r="N10" s="75"/>
    </row>
    <row r="11" ht="15.75" customHeight="1" spans="1:14">
      <c r="A11" s="28"/>
      <c r="B11" s="28"/>
      <c r="C11" s="28"/>
      <c r="D11" s="28"/>
      <c r="E11" s="30"/>
      <c r="F11" s="28"/>
      <c r="G11" s="28"/>
      <c r="H11" s="28"/>
      <c r="I11" s="46"/>
      <c r="J11" s="46"/>
      <c r="K11" s="127"/>
      <c r="L11" s="128">
        <f t="shared" si="0"/>
        <v>0</v>
      </c>
      <c r="M11" s="128">
        <f t="shared" si="1"/>
        <v>0</v>
      </c>
      <c r="N11" s="75"/>
    </row>
    <row r="12" ht="15.75" customHeight="1" spans="1:14">
      <c r="A12" s="28"/>
      <c r="B12" s="28"/>
      <c r="C12" s="28"/>
      <c r="D12" s="28"/>
      <c r="E12" s="30"/>
      <c r="F12" s="28"/>
      <c r="G12" s="28"/>
      <c r="H12" s="28"/>
      <c r="I12" s="46"/>
      <c r="J12" s="46"/>
      <c r="K12" s="127"/>
      <c r="L12" s="128">
        <f t="shared" si="0"/>
        <v>0</v>
      </c>
      <c r="M12" s="128">
        <f t="shared" si="1"/>
        <v>0</v>
      </c>
      <c r="N12" s="75"/>
    </row>
    <row r="13" ht="15.75" customHeight="1" spans="1:14">
      <c r="A13" s="28"/>
      <c r="B13" s="28"/>
      <c r="C13" s="28"/>
      <c r="D13" s="28"/>
      <c r="E13" s="30"/>
      <c r="F13" s="28"/>
      <c r="G13" s="28"/>
      <c r="H13" s="28"/>
      <c r="I13" s="46"/>
      <c r="J13" s="46"/>
      <c r="K13" s="127"/>
      <c r="L13" s="128">
        <f t="shared" si="0"/>
        <v>0</v>
      </c>
      <c r="M13" s="128">
        <f t="shared" si="1"/>
        <v>0</v>
      </c>
      <c r="N13" s="75"/>
    </row>
    <row r="14" ht="15.75" customHeight="1" spans="1:14">
      <c r="A14" s="28"/>
      <c r="B14" s="28"/>
      <c r="C14" s="28"/>
      <c r="D14" s="28"/>
      <c r="E14" s="30"/>
      <c r="F14" s="28"/>
      <c r="G14" s="28"/>
      <c r="H14" s="28"/>
      <c r="I14" s="46"/>
      <c r="J14" s="46"/>
      <c r="K14" s="127"/>
      <c r="L14" s="128">
        <f t="shared" si="0"/>
        <v>0</v>
      </c>
      <c r="M14" s="128">
        <f t="shared" si="1"/>
        <v>0</v>
      </c>
      <c r="N14" s="75"/>
    </row>
    <row r="15" ht="15.75" customHeight="1" spans="1:14">
      <c r="A15" s="28"/>
      <c r="B15" s="28"/>
      <c r="C15" s="28"/>
      <c r="D15" s="28"/>
      <c r="E15" s="30"/>
      <c r="F15" s="28"/>
      <c r="G15" s="28"/>
      <c r="H15" s="28"/>
      <c r="I15" s="46"/>
      <c r="J15" s="46"/>
      <c r="K15" s="127"/>
      <c r="L15" s="128">
        <f t="shared" si="0"/>
        <v>0</v>
      </c>
      <c r="M15" s="128">
        <f t="shared" si="1"/>
        <v>0</v>
      </c>
      <c r="N15" s="75"/>
    </row>
    <row r="16" ht="15.75" customHeight="1" spans="1:14">
      <c r="A16" s="28"/>
      <c r="B16" s="28"/>
      <c r="C16" s="28"/>
      <c r="D16" s="28"/>
      <c r="E16" s="30"/>
      <c r="F16" s="28"/>
      <c r="G16" s="28"/>
      <c r="H16" s="28"/>
      <c r="I16" s="46"/>
      <c r="J16" s="46"/>
      <c r="K16" s="127"/>
      <c r="L16" s="128">
        <f t="shared" si="0"/>
        <v>0</v>
      </c>
      <c r="M16" s="128">
        <f t="shared" si="1"/>
        <v>0</v>
      </c>
      <c r="N16" s="75"/>
    </row>
    <row r="17" ht="15.75" customHeight="1" spans="1:14">
      <c r="A17" s="28"/>
      <c r="B17" s="28"/>
      <c r="C17" s="28"/>
      <c r="D17" s="28"/>
      <c r="E17" s="30"/>
      <c r="F17" s="28"/>
      <c r="G17" s="28"/>
      <c r="H17" s="28"/>
      <c r="I17" s="46"/>
      <c r="J17" s="46"/>
      <c r="K17" s="127"/>
      <c r="L17" s="128">
        <f t="shared" si="0"/>
        <v>0</v>
      </c>
      <c r="M17" s="128">
        <f t="shared" si="1"/>
        <v>0</v>
      </c>
      <c r="N17" s="75"/>
    </row>
    <row r="18" ht="15.75" customHeight="1" spans="1:14">
      <c r="A18" s="28"/>
      <c r="B18" s="28"/>
      <c r="C18" s="28"/>
      <c r="D18" s="28"/>
      <c r="E18" s="30"/>
      <c r="F18" s="28"/>
      <c r="G18" s="28"/>
      <c r="H18" s="28"/>
      <c r="I18" s="46"/>
      <c r="J18" s="46"/>
      <c r="K18" s="127"/>
      <c r="L18" s="128">
        <f t="shared" si="0"/>
        <v>0</v>
      </c>
      <c r="M18" s="128">
        <f t="shared" si="1"/>
        <v>0</v>
      </c>
      <c r="N18" s="75"/>
    </row>
    <row r="19" ht="15.75" customHeight="1" spans="1:14">
      <c r="A19" s="28"/>
      <c r="B19" s="28"/>
      <c r="C19" s="28"/>
      <c r="D19" s="28"/>
      <c r="E19" s="30"/>
      <c r="F19" s="28"/>
      <c r="G19" s="28"/>
      <c r="H19" s="28"/>
      <c r="I19" s="46"/>
      <c r="J19" s="46"/>
      <c r="K19" s="127"/>
      <c r="L19" s="128">
        <f t="shared" si="0"/>
        <v>0</v>
      </c>
      <c r="M19" s="128">
        <f t="shared" si="1"/>
        <v>0</v>
      </c>
      <c r="N19" s="75"/>
    </row>
    <row r="20" ht="15.75" customHeight="1" spans="1:14">
      <c r="A20" s="28"/>
      <c r="B20" s="28"/>
      <c r="C20" s="28"/>
      <c r="D20" s="28"/>
      <c r="E20" s="30"/>
      <c r="F20" s="28"/>
      <c r="G20" s="28"/>
      <c r="H20" s="28"/>
      <c r="I20" s="46"/>
      <c r="J20" s="46"/>
      <c r="K20" s="127"/>
      <c r="L20" s="128">
        <f t="shared" si="0"/>
        <v>0</v>
      </c>
      <c r="M20" s="128">
        <f t="shared" si="1"/>
        <v>0</v>
      </c>
      <c r="N20" s="75"/>
    </row>
    <row r="21" ht="15.75" customHeight="1" spans="1:14">
      <c r="A21" s="28"/>
      <c r="B21" s="28"/>
      <c r="C21" s="28"/>
      <c r="D21" s="28"/>
      <c r="E21" s="30"/>
      <c r="F21" s="28"/>
      <c r="G21" s="28"/>
      <c r="H21" s="28"/>
      <c r="I21" s="46"/>
      <c r="J21" s="46"/>
      <c r="K21" s="127"/>
      <c r="L21" s="128">
        <f t="shared" si="0"/>
        <v>0</v>
      </c>
      <c r="M21" s="128">
        <f t="shared" si="1"/>
        <v>0</v>
      </c>
      <c r="N21" s="75"/>
    </row>
    <row r="22" ht="15.75" customHeight="1" spans="1:14">
      <c r="A22" s="28"/>
      <c r="B22" s="28"/>
      <c r="C22" s="28"/>
      <c r="D22" s="28"/>
      <c r="E22" s="30"/>
      <c r="F22" s="28"/>
      <c r="G22" s="28"/>
      <c r="H22" s="28"/>
      <c r="I22" s="46"/>
      <c r="J22" s="46"/>
      <c r="K22" s="127"/>
      <c r="L22" s="128">
        <f t="shared" si="0"/>
        <v>0</v>
      </c>
      <c r="M22" s="128">
        <f t="shared" si="1"/>
        <v>0</v>
      </c>
      <c r="N22" s="75"/>
    </row>
    <row r="23" ht="15.75" customHeight="1" spans="1:14">
      <c r="A23" s="28"/>
      <c r="B23" s="28"/>
      <c r="C23" s="28"/>
      <c r="D23" s="28"/>
      <c r="E23" s="30"/>
      <c r="F23" s="28"/>
      <c r="G23" s="28"/>
      <c r="H23" s="28"/>
      <c r="I23" s="46"/>
      <c r="J23" s="46"/>
      <c r="K23" s="127"/>
      <c r="L23" s="128">
        <f t="shared" si="0"/>
        <v>0</v>
      </c>
      <c r="M23" s="128">
        <f t="shared" si="1"/>
        <v>0</v>
      </c>
      <c r="N23" s="75"/>
    </row>
    <row r="24" ht="15.75" customHeight="1" spans="1:14">
      <c r="A24" s="28"/>
      <c r="B24" s="28"/>
      <c r="C24" s="28"/>
      <c r="D24" s="28"/>
      <c r="E24" s="30"/>
      <c r="F24" s="28"/>
      <c r="G24" s="28"/>
      <c r="H24" s="28"/>
      <c r="I24" s="46"/>
      <c r="J24" s="46"/>
      <c r="K24" s="127"/>
      <c r="L24" s="128">
        <f t="shared" si="0"/>
        <v>0</v>
      </c>
      <c r="M24" s="128">
        <f t="shared" si="1"/>
        <v>0</v>
      </c>
      <c r="N24" s="75"/>
    </row>
    <row r="25" ht="15.75" customHeight="1" spans="1:14">
      <c r="A25" s="28"/>
      <c r="B25" s="28"/>
      <c r="C25" s="28"/>
      <c r="D25" s="28"/>
      <c r="E25" s="30"/>
      <c r="F25" s="28"/>
      <c r="G25" s="28"/>
      <c r="H25" s="28"/>
      <c r="I25" s="46"/>
      <c r="J25" s="46"/>
      <c r="K25" s="127"/>
      <c r="L25" s="128">
        <f t="shared" si="0"/>
        <v>0</v>
      </c>
      <c r="M25" s="128">
        <f t="shared" si="1"/>
        <v>0</v>
      </c>
      <c r="N25" s="75"/>
    </row>
    <row r="26" ht="15.75" customHeight="1" spans="1:14">
      <c r="A26" s="28"/>
      <c r="B26" s="28"/>
      <c r="C26" s="28"/>
      <c r="D26" s="28"/>
      <c r="E26" s="30"/>
      <c r="F26" s="28"/>
      <c r="G26" s="28"/>
      <c r="H26" s="28"/>
      <c r="I26" s="46"/>
      <c r="J26" s="46"/>
      <c r="K26" s="127"/>
      <c r="L26" s="128">
        <f t="shared" si="0"/>
        <v>0</v>
      </c>
      <c r="M26" s="128">
        <f t="shared" si="1"/>
        <v>0</v>
      </c>
      <c r="N26" s="75"/>
    </row>
    <row r="27" ht="15.75" customHeight="1" spans="1:14">
      <c r="A27" s="28"/>
      <c r="B27" s="28"/>
      <c r="C27" s="28"/>
      <c r="D27" s="28"/>
      <c r="E27" s="30"/>
      <c r="F27" s="28"/>
      <c r="G27" s="28"/>
      <c r="H27" s="28"/>
      <c r="I27" s="46"/>
      <c r="J27" s="46"/>
      <c r="K27" s="127"/>
      <c r="L27" s="128">
        <f t="shared" si="0"/>
        <v>0</v>
      </c>
      <c r="M27" s="128">
        <f t="shared" si="1"/>
        <v>0</v>
      </c>
      <c r="N27" s="75"/>
    </row>
    <row r="28" ht="15.75" customHeight="1" spans="1:14">
      <c r="A28" s="28"/>
      <c r="B28" s="33" t="s">
        <v>497</v>
      </c>
      <c r="C28" s="28"/>
      <c r="D28" s="28"/>
      <c r="E28" s="30"/>
      <c r="F28" s="28"/>
      <c r="G28" s="28"/>
      <c r="H28" s="28"/>
      <c r="I28" s="46"/>
      <c r="J28" s="46"/>
      <c r="K28" s="127"/>
      <c r="L28" s="128">
        <f t="shared" si="0"/>
        <v>0</v>
      </c>
      <c r="M28" s="128">
        <f t="shared" si="1"/>
        <v>0</v>
      </c>
      <c r="N28" s="75"/>
    </row>
    <row r="29" ht="15.75" customHeight="1" spans="1:14">
      <c r="A29" s="34" t="s">
        <v>498</v>
      </c>
      <c r="B29" s="124"/>
      <c r="C29" s="124"/>
      <c r="D29" s="124"/>
      <c r="E29" s="35"/>
      <c r="F29" s="24"/>
      <c r="G29" s="24"/>
      <c r="H29" s="24"/>
      <c r="I29" s="44">
        <f>SUM(I6:I28)</f>
        <v>0</v>
      </c>
      <c r="J29" s="44">
        <f>SUM(J6:J28)</f>
        <v>0</v>
      </c>
      <c r="K29" s="129">
        <f>SUM(K6:K28)</f>
        <v>0</v>
      </c>
      <c r="L29" s="128">
        <f t="shared" si="0"/>
        <v>0</v>
      </c>
      <c r="M29" s="128">
        <f t="shared" si="1"/>
        <v>0</v>
      </c>
      <c r="N29" s="76"/>
    </row>
    <row r="30" ht="15.75" customHeight="1" spans="1:14">
      <c r="A30" s="38" t="str">
        <f>申报表封面!C18</f>
        <v>被评估单位填表人：郭艳</v>
      </c>
      <c r="B30" s="38"/>
      <c r="C30" s="38"/>
      <c r="D30" s="38"/>
      <c r="E30" s="40"/>
      <c r="F30" s="40"/>
      <c r="G30" s="40"/>
      <c r="H30" s="39" t="str">
        <f>CONCATENATE(索引!$D$6,"：",索引!$D64,"    ",索引!$E64)</f>
        <v>评估人员：    </v>
      </c>
      <c r="I30" s="38"/>
      <c r="J30" s="38"/>
      <c r="K30" s="77"/>
      <c r="L30" s="77"/>
      <c r="M30" s="77"/>
      <c r="N30" s="77"/>
    </row>
    <row r="31" ht="15.75" customHeight="1" spans="1:14">
      <c r="A31" s="40" t="str">
        <f>申报表封面!C20</f>
        <v>填表日期：2022年9月6日</v>
      </c>
      <c r="B31" s="40"/>
      <c r="C31" s="40"/>
      <c r="D31" s="40"/>
      <c r="E31" s="40"/>
      <c r="F31" s="40"/>
      <c r="G31" s="84"/>
      <c r="H31" s="84"/>
      <c r="I31" s="84"/>
      <c r="J31" s="84"/>
      <c r="K31" s="122"/>
      <c r="L31" s="122"/>
      <c r="M31" s="122"/>
      <c r="N31" s="78"/>
    </row>
    <row r="32" ht="15.75" customHeight="1" spans="1:10">
      <c r="A32" s="18"/>
      <c r="B32" s="18"/>
      <c r="C32" s="18"/>
      <c r="D32" s="18"/>
      <c r="E32" s="18"/>
      <c r="F32" s="18"/>
      <c r="G32" s="18"/>
      <c r="H32" s="18"/>
      <c r="I32" s="18"/>
      <c r="J32" s="18"/>
    </row>
    <row r="33" ht="15.75" customHeight="1" spans="1:10">
      <c r="A33" s="18"/>
      <c r="B33" s="18"/>
      <c r="C33" s="18"/>
      <c r="D33" s="18"/>
      <c r="E33" s="18"/>
      <c r="F33" s="18"/>
      <c r="G33" s="18"/>
      <c r="H33" s="18"/>
      <c r="I33" s="18"/>
      <c r="J33" s="18"/>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sheetData>
  <mergeCells count="2">
    <mergeCell ref="M2:N2"/>
    <mergeCell ref="A29:C29"/>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tabColor indexed="41"/>
  </sheetPr>
  <dimension ref="A1:M60"/>
  <sheetViews>
    <sheetView workbookViewId="0">
      <selection activeCell="G18" sqref="E25 G18"/>
    </sheetView>
  </sheetViews>
  <sheetFormatPr defaultColWidth="9" defaultRowHeight="15.75" customHeight="1"/>
  <cols>
    <col min="1" max="1" width="5.125" style="13" customWidth="1"/>
    <col min="2" max="2" width="20.125" style="13" customWidth="1"/>
    <col min="3" max="3" width="8" style="13" customWidth="1"/>
    <col min="4" max="4" width="15.625" style="13" customWidth="1"/>
    <col min="5" max="5" width="11.875" style="13" customWidth="1"/>
    <col min="6" max="6" width="10.875" style="13" customWidth="1"/>
    <col min="7" max="7" width="11.125" style="13" customWidth="1"/>
    <col min="8" max="8" width="10.875" style="13" customWidth="1"/>
    <col min="9" max="9" width="10.125" style="13" customWidth="1"/>
    <col min="10" max="10" width="9.125" style="13" customWidth="1"/>
    <col min="11" max="11" width="8.625" style="13" customWidth="1"/>
    <col min="12" max="16384" width="9" style="13"/>
  </cols>
  <sheetData>
    <row r="1" s="11" customFormat="1" ht="25.5" customHeight="1" spans="1:11">
      <c r="A1" s="14" t="s">
        <v>11056</v>
      </c>
      <c r="B1" s="15"/>
      <c r="C1" s="15"/>
      <c r="D1" s="15"/>
      <c r="E1" s="15"/>
      <c r="F1" s="15"/>
      <c r="G1" s="15"/>
      <c r="H1" s="15"/>
      <c r="I1" s="15"/>
      <c r="J1" s="15"/>
      <c r="K1" s="15"/>
    </row>
    <row r="2" customHeight="1" spans="1:11">
      <c r="A2" s="16"/>
      <c r="B2" s="16"/>
      <c r="C2" s="16"/>
      <c r="D2" s="16"/>
      <c r="E2" s="16"/>
      <c r="F2" s="16"/>
      <c r="G2" s="48"/>
      <c r="H2" s="48"/>
      <c r="I2" s="48"/>
      <c r="J2" s="48"/>
      <c r="K2" s="70" t="s">
        <v>11057</v>
      </c>
    </row>
    <row r="3" customHeight="1" spans="1:11">
      <c r="A3" s="19" t="str">
        <f>申报表封面!A8</f>
        <v>评估基准日：2022年8月31日</v>
      </c>
      <c r="B3" s="19"/>
      <c r="C3" s="19"/>
      <c r="D3" s="19"/>
      <c r="E3" s="19"/>
      <c r="F3" s="19"/>
      <c r="G3" s="20"/>
      <c r="H3" s="20"/>
      <c r="I3" s="20"/>
      <c r="J3" s="20"/>
      <c r="K3" s="71"/>
    </row>
    <row r="4" customHeight="1" spans="1:11">
      <c r="A4" s="90" t="str">
        <f>申报表封面!C14</f>
        <v>被评估单位：湖南森华木业有限公司</v>
      </c>
      <c r="B4" s="22"/>
      <c r="C4" s="22"/>
      <c r="D4" s="22"/>
      <c r="E4" s="22"/>
      <c r="F4" s="22"/>
      <c r="G4" s="22"/>
      <c r="H4" s="22"/>
      <c r="I4" s="22"/>
      <c r="J4" s="22"/>
      <c r="K4" s="72" t="s">
        <v>373</v>
      </c>
    </row>
    <row r="5" s="98" customFormat="1" customHeight="1" spans="1:13">
      <c r="A5" s="62" t="s">
        <v>413</v>
      </c>
      <c r="B5" s="62" t="s">
        <v>11058</v>
      </c>
      <c r="C5" s="62" t="s">
        <v>10159</v>
      </c>
      <c r="D5" s="62" t="s">
        <v>11059</v>
      </c>
      <c r="E5" s="62" t="s">
        <v>11055</v>
      </c>
      <c r="F5" s="25" t="s">
        <v>375</v>
      </c>
      <c r="G5" s="62" t="s">
        <v>11060</v>
      </c>
      <c r="H5" s="25" t="s">
        <v>376</v>
      </c>
      <c r="I5" s="62" t="s">
        <v>377</v>
      </c>
      <c r="J5" s="62" t="s">
        <v>415</v>
      </c>
      <c r="K5" s="99" t="s">
        <v>506</v>
      </c>
      <c r="L5" s="27" t="s">
        <v>10205</v>
      </c>
      <c r="M5" s="27" t="s">
        <v>559</v>
      </c>
    </row>
    <row r="6" customHeight="1" spans="1:11">
      <c r="A6" s="28"/>
      <c r="B6" s="29"/>
      <c r="C6" s="30"/>
      <c r="D6" s="28"/>
      <c r="E6" s="46"/>
      <c r="F6" s="46"/>
      <c r="G6" s="119"/>
      <c r="H6" s="31"/>
      <c r="I6" s="44">
        <f t="shared" ref="I6:I30" si="0">H6-F6</f>
        <v>0</v>
      </c>
      <c r="J6" s="44">
        <f t="shared" ref="J6:J30" si="1">IF(F6=0,0,ROUND(I6/F6*100,2))</f>
        <v>0</v>
      </c>
      <c r="K6" s="75"/>
    </row>
    <row r="7" customHeight="1" spans="1:11">
      <c r="A7" s="28"/>
      <c r="B7" s="29"/>
      <c r="C7" s="30"/>
      <c r="D7" s="28"/>
      <c r="E7" s="46"/>
      <c r="F7" s="46"/>
      <c r="G7" s="119"/>
      <c r="H7" s="31"/>
      <c r="I7" s="44">
        <f t="shared" si="0"/>
        <v>0</v>
      </c>
      <c r="J7" s="44">
        <f t="shared" si="1"/>
        <v>0</v>
      </c>
      <c r="K7" s="75"/>
    </row>
    <row r="8" customHeight="1" spans="1:11">
      <c r="A8" s="28"/>
      <c r="B8" s="29"/>
      <c r="C8" s="30"/>
      <c r="D8" s="28"/>
      <c r="E8" s="46"/>
      <c r="F8" s="46"/>
      <c r="G8" s="119"/>
      <c r="H8" s="31"/>
      <c r="I8" s="44">
        <f t="shared" si="0"/>
        <v>0</v>
      </c>
      <c r="J8" s="44">
        <f t="shared" si="1"/>
        <v>0</v>
      </c>
      <c r="K8" s="75"/>
    </row>
    <row r="9" customHeight="1" spans="1:11">
      <c r="A9" s="28"/>
      <c r="B9" s="29"/>
      <c r="C9" s="30"/>
      <c r="D9" s="28"/>
      <c r="E9" s="46"/>
      <c r="F9" s="46"/>
      <c r="G9" s="119"/>
      <c r="H9" s="31"/>
      <c r="I9" s="44">
        <f t="shared" si="0"/>
        <v>0</v>
      </c>
      <c r="J9" s="44">
        <f t="shared" si="1"/>
        <v>0</v>
      </c>
      <c r="K9" s="75"/>
    </row>
    <row r="10" customHeight="1" spans="1:11">
      <c r="A10" s="28"/>
      <c r="B10" s="29"/>
      <c r="C10" s="30"/>
      <c r="D10" s="28"/>
      <c r="E10" s="46"/>
      <c r="F10" s="46"/>
      <c r="G10" s="119"/>
      <c r="H10" s="31"/>
      <c r="I10" s="44">
        <f t="shared" si="0"/>
        <v>0</v>
      </c>
      <c r="J10" s="44">
        <f t="shared" si="1"/>
        <v>0</v>
      </c>
      <c r="K10" s="75"/>
    </row>
    <row r="11" customHeight="1" spans="1:11">
      <c r="A11" s="28"/>
      <c r="B11" s="29"/>
      <c r="C11" s="30"/>
      <c r="D11" s="28"/>
      <c r="E11" s="46"/>
      <c r="F11" s="46"/>
      <c r="G11" s="119"/>
      <c r="H11" s="31"/>
      <c r="I11" s="44">
        <f t="shared" si="0"/>
        <v>0</v>
      </c>
      <c r="J11" s="44">
        <f t="shared" si="1"/>
        <v>0</v>
      </c>
      <c r="K11" s="75"/>
    </row>
    <row r="12" customHeight="1" spans="1:11">
      <c r="A12" s="28"/>
      <c r="B12" s="29"/>
      <c r="C12" s="30"/>
      <c r="D12" s="28"/>
      <c r="E12" s="46"/>
      <c r="F12" s="46"/>
      <c r="G12" s="119"/>
      <c r="H12" s="31"/>
      <c r="I12" s="44">
        <f t="shared" si="0"/>
        <v>0</v>
      </c>
      <c r="J12" s="44">
        <f t="shared" si="1"/>
        <v>0</v>
      </c>
      <c r="K12" s="75"/>
    </row>
    <row r="13" customHeight="1" spans="1:11">
      <c r="A13" s="28"/>
      <c r="B13" s="29"/>
      <c r="C13" s="30"/>
      <c r="D13" s="28"/>
      <c r="E13" s="46"/>
      <c r="F13" s="46"/>
      <c r="G13" s="119"/>
      <c r="H13" s="31"/>
      <c r="I13" s="44">
        <f t="shared" si="0"/>
        <v>0</v>
      </c>
      <c r="J13" s="44">
        <f t="shared" si="1"/>
        <v>0</v>
      </c>
      <c r="K13" s="75"/>
    </row>
    <row r="14" customHeight="1" spans="1:11">
      <c r="A14" s="28"/>
      <c r="B14" s="29"/>
      <c r="C14" s="30"/>
      <c r="D14" s="28"/>
      <c r="E14" s="46"/>
      <c r="F14" s="46"/>
      <c r="G14" s="119"/>
      <c r="H14" s="31"/>
      <c r="I14" s="44">
        <f t="shared" si="0"/>
        <v>0</v>
      </c>
      <c r="J14" s="44">
        <f t="shared" si="1"/>
        <v>0</v>
      </c>
      <c r="K14" s="75"/>
    </row>
    <row r="15" customHeight="1" spans="1:11">
      <c r="A15" s="28"/>
      <c r="B15" s="29"/>
      <c r="C15" s="30"/>
      <c r="D15" s="28"/>
      <c r="E15" s="46"/>
      <c r="F15" s="46"/>
      <c r="G15" s="119"/>
      <c r="H15" s="31"/>
      <c r="I15" s="44">
        <f t="shared" si="0"/>
        <v>0</v>
      </c>
      <c r="J15" s="44">
        <f t="shared" si="1"/>
        <v>0</v>
      </c>
      <c r="K15" s="75"/>
    </row>
    <row r="16" customHeight="1" spans="1:11">
      <c r="A16" s="28"/>
      <c r="B16" s="29"/>
      <c r="C16" s="30"/>
      <c r="D16" s="28"/>
      <c r="E16" s="46"/>
      <c r="F16" s="46"/>
      <c r="G16" s="119"/>
      <c r="H16" s="31"/>
      <c r="I16" s="44">
        <f t="shared" si="0"/>
        <v>0</v>
      </c>
      <c r="J16" s="44">
        <f t="shared" si="1"/>
        <v>0</v>
      </c>
      <c r="K16" s="75"/>
    </row>
    <row r="17" customHeight="1" spans="1:11">
      <c r="A17" s="28"/>
      <c r="B17" s="29"/>
      <c r="C17" s="30"/>
      <c r="D17" s="28"/>
      <c r="E17" s="46"/>
      <c r="F17" s="46"/>
      <c r="G17" s="119"/>
      <c r="H17" s="31"/>
      <c r="I17" s="44">
        <f t="shared" si="0"/>
        <v>0</v>
      </c>
      <c r="J17" s="44">
        <f t="shared" si="1"/>
        <v>0</v>
      </c>
      <c r="K17" s="75"/>
    </row>
    <row r="18" customHeight="1" spans="1:11">
      <c r="A18" s="28"/>
      <c r="B18" s="29"/>
      <c r="C18" s="30"/>
      <c r="D18" s="28"/>
      <c r="E18" s="46"/>
      <c r="F18" s="46"/>
      <c r="G18" s="119"/>
      <c r="H18" s="31"/>
      <c r="I18" s="44">
        <f t="shared" si="0"/>
        <v>0</v>
      </c>
      <c r="J18" s="44">
        <f t="shared" si="1"/>
        <v>0</v>
      </c>
      <c r="K18" s="75"/>
    </row>
    <row r="19" customHeight="1" spans="1:11">
      <c r="A19" s="28"/>
      <c r="B19" s="29"/>
      <c r="C19" s="30"/>
      <c r="D19" s="28"/>
      <c r="E19" s="46"/>
      <c r="F19" s="46"/>
      <c r="G19" s="119"/>
      <c r="H19" s="31"/>
      <c r="I19" s="44">
        <f t="shared" si="0"/>
        <v>0</v>
      </c>
      <c r="J19" s="44">
        <f t="shared" si="1"/>
        <v>0</v>
      </c>
      <c r="K19" s="75"/>
    </row>
    <row r="20" customHeight="1" spans="1:11">
      <c r="A20" s="28"/>
      <c r="B20" s="29"/>
      <c r="C20" s="30"/>
      <c r="D20" s="28"/>
      <c r="E20" s="46"/>
      <c r="F20" s="46"/>
      <c r="G20" s="119"/>
      <c r="H20" s="31"/>
      <c r="I20" s="44">
        <f t="shared" si="0"/>
        <v>0</v>
      </c>
      <c r="J20" s="44">
        <f t="shared" si="1"/>
        <v>0</v>
      </c>
      <c r="K20" s="75"/>
    </row>
    <row r="21" customHeight="1" spans="1:11">
      <c r="A21" s="28"/>
      <c r="B21" s="29"/>
      <c r="C21" s="30"/>
      <c r="D21" s="28"/>
      <c r="E21" s="46"/>
      <c r="F21" s="46"/>
      <c r="G21" s="119"/>
      <c r="H21" s="31"/>
      <c r="I21" s="44">
        <f t="shared" si="0"/>
        <v>0</v>
      </c>
      <c r="J21" s="44">
        <f t="shared" si="1"/>
        <v>0</v>
      </c>
      <c r="K21" s="75"/>
    </row>
    <row r="22" customHeight="1" spans="1:11">
      <c r="A22" s="28"/>
      <c r="B22" s="29"/>
      <c r="C22" s="30"/>
      <c r="D22" s="28"/>
      <c r="E22" s="46"/>
      <c r="F22" s="46"/>
      <c r="G22" s="119"/>
      <c r="H22" s="31"/>
      <c r="I22" s="44">
        <f t="shared" si="0"/>
        <v>0</v>
      </c>
      <c r="J22" s="44">
        <f t="shared" si="1"/>
        <v>0</v>
      </c>
      <c r="K22" s="75"/>
    </row>
    <row r="23" customHeight="1" spans="1:11">
      <c r="A23" s="28"/>
      <c r="B23" s="29"/>
      <c r="C23" s="30"/>
      <c r="D23" s="28"/>
      <c r="E23" s="46"/>
      <c r="F23" s="46"/>
      <c r="G23" s="119"/>
      <c r="H23" s="31"/>
      <c r="I23" s="44">
        <f t="shared" si="0"/>
        <v>0</v>
      </c>
      <c r="J23" s="44">
        <f t="shared" si="1"/>
        <v>0</v>
      </c>
      <c r="K23" s="75"/>
    </row>
    <row r="24" customHeight="1" spans="1:11">
      <c r="A24" s="28"/>
      <c r="B24" s="29"/>
      <c r="C24" s="30"/>
      <c r="D24" s="28"/>
      <c r="E24" s="46"/>
      <c r="F24" s="46"/>
      <c r="G24" s="119"/>
      <c r="H24" s="31"/>
      <c r="I24" s="44">
        <f t="shared" si="0"/>
        <v>0</v>
      </c>
      <c r="J24" s="44">
        <f t="shared" si="1"/>
        <v>0</v>
      </c>
      <c r="K24" s="75"/>
    </row>
    <row r="25" customHeight="1" spans="1:11">
      <c r="A25" s="28"/>
      <c r="B25" s="29"/>
      <c r="C25" s="30"/>
      <c r="D25" s="28"/>
      <c r="E25" s="46"/>
      <c r="F25" s="46"/>
      <c r="G25" s="119"/>
      <c r="H25" s="31"/>
      <c r="I25" s="44">
        <f t="shared" si="0"/>
        <v>0</v>
      </c>
      <c r="J25" s="44">
        <f t="shared" si="1"/>
        <v>0</v>
      </c>
      <c r="K25" s="120"/>
    </row>
    <row r="26" customHeight="1" spans="1:11">
      <c r="A26" s="28"/>
      <c r="B26" s="29"/>
      <c r="C26" s="30"/>
      <c r="D26" s="28"/>
      <c r="E26" s="46"/>
      <c r="F26" s="46"/>
      <c r="G26" s="119"/>
      <c r="H26" s="31"/>
      <c r="I26" s="44">
        <f t="shared" si="0"/>
        <v>0</v>
      </c>
      <c r="J26" s="44">
        <f t="shared" si="1"/>
        <v>0</v>
      </c>
      <c r="K26" s="75"/>
    </row>
    <row r="27" customHeight="1" spans="1:11">
      <c r="A27" s="28"/>
      <c r="B27" s="29"/>
      <c r="C27" s="30"/>
      <c r="D27" s="28"/>
      <c r="E27" s="46"/>
      <c r="F27" s="46"/>
      <c r="G27" s="119"/>
      <c r="H27" s="31"/>
      <c r="I27" s="44">
        <f t="shared" si="0"/>
        <v>0</v>
      </c>
      <c r="J27" s="44">
        <f t="shared" si="1"/>
        <v>0</v>
      </c>
      <c r="K27" s="75"/>
    </row>
    <row r="28" customHeight="1" spans="1:11">
      <c r="A28" s="28"/>
      <c r="B28" s="29"/>
      <c r="C28" s="30"/>
      <c r="D28" s="28"/>
      <c r="E28" s="46"/>
      <c r="F28" s="46"/>
      <c r="G28" s="119"/>
      <c r="H28" s="31"/>
      <c r="I28" s="44">
        <f t="shared" si="0"/>
        <v>0</v>
      </c>
      <c r="J28" s="44">
        <f t="shared" si="1"/>
        <v>0</v>
      </c>
      <c r="K28" s="75"/>
    </row>
    <row r="29" customHeight="1" spans="1:11">
      <c r="A29" s="28"/>
      <c r="B29" s="33" t="s">
        <v>497</v>
      </c>
      <c r="C29" s="30"/>
      <c r="D29" s="28"/>
      <c r="E29" s="46"/>
      <c r="F29" s="46"/>
      <c r="G29" s="119"/>
      <c r="H29" s="31"/>
      <c r="I29" s="44">
        <f t="shared" si="0"/>
        <v>0</v>
      </c>
      <c r="J29" s="44">
        <f t="shared" si="1"/>
        <v>0</v>
      </c>
      <c r="K29" s="75"/>
    </row>
    <row r="30" customHeight="1" spans="1:11">
      <c r="A30" s="34" t="s">
        <v>498</v>
      </c>
      <c r="B30" s="26"/>
      <c r="C30" s="35"/>
      <c r="D30" s="24"/>
      <c r="E30" s="44">
        <f>SUM(E6:E29)</f>
        <v>0</v>
      </c>
      <c r="F30" s="44">
        <f>SUM(F6:F29)</f>
        <v>0</v>
      </c>
      <c r="G30" s="44"/>
      <c r="H30" s="36">
        <f>SUM(H6:H29)</f>
        <v>0</v>
      </c>
      <c r="I30" s="44">
        <f t="shared" si="0"/>
        <v>0</v>
      </c>
      <c r="J30" s="44">
        <f t="shared" si="1"/>
        <v>0</v>
      </c>
      <c r="K30" s="76"/>
    </row>
    <row r="31" customHeight="1" spans="1:11">
      <c r="A31" s="38" t="str">
        <f>申报表封面!C18</f>
        <v>被评估单位填表人：郭艳</v>
      </c>
      <c r="B31" s="38"/>
      <c r="C31" s="38"/>
      <c r="D31" s="38"/>
      <c r="E31" s="40"/>
      <c r="F31" s="39" t="str">
        <f>CONCATENATE(索引!$D$6,"：",索引!$D65,"    ",索引!$E65)</f>
        <v>评估人员：    </v>
      </c>
      <c r="G31" s="40"/>
      <c r="H31" s="38"/>
      <c r="I31" s="38"/>
      <c r="J31" s="38"/>
      <c r="K31" s="121"/>
    </row>
    <row r="32" customHeight="1" spans="1:11">
      <c r="A32" s="40" t="str">
        <f>申报表封面!C20</f>
        <v>填表日期：2022年9月6日</v>
      </c>
      <c r="B32" s="40"/>
      <c r="C32" s="40"/>
      <c r="D32" s="40"/>
      <c r="E32" s="40"/>
      <c r="F32" s="40"/>
      <c r="G32" s="84"/>
      <c r="H32" s="84"/>
      <c r="I32" s="84"/>
      <c r="J32" s="84"/>
      <c r="K32" s="122"/>
    </row>
    <row r="33" customHeight="1" spans="1:11">
      <c r="A33" s="68" t="s">
        <v>499</v>
      </c>
      <c r="B33" s="22"/>
      <c r="C33" s="22"/>
      <c r="D33" s="22"/>
      <c r="E33" s="22"/>
      <c r="F33" s="22"/>
      <c r="G33" s="22"/>
      <c r="H33" s="22"/>
      <c r="I33" s="22"/>
      <c r="J33" s="22"/>
      <c r="K33" s="79"/>
    </row>
    <row r="34" customHeight="1" spans="1:11">
      <c r="A34" s="22"/>
      <c r="B34" s="69" t="s">
        <v>11061</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4"/>
  <sheetViews>
    <sheetView workbookViewId="0">
      <selection activeCell="G18" sqref="E25 G18"/>
    </sheetView>
  </sheetViews>
  <sheetFormatPr defaultColWidth="8.875" defaultRowHeight="15.35"/>
  <cols>
    <col min="1" max="1" width="5.375" style="101" customWidth="1"/>
    <col min="2" max="2" width="15.125" style="101" customWidth="1"/>
    <col min="3" max="3" width="13.375" style="101" customWidth="1"/>
    <col min="4" max="4" width="8.875" style="101"/>
    <col min="5" max="5" width="14.5" style="101" customWidth="1"/>
    <col min="6" max="6" width="13.125" style="101" customWidth="1"/>
    <col min="7" max="7" width="13" style="101" customWidth="1"/>
    <col min="8" max="11" width="8.875" style="101"/>
    <col min="12" max="12" width="13.625" style="101" customWidth="1"/>
    <col min="13" max="16384" width="8.875" style="101"/>
  </cols>
  <sheetData>
    <row r="1" ht="22.5" customHeight="1" spans="1:12">
      <c r="A1" s="102" t="s">
        <v>11062</v>
      </c>
      <c r="B1" s="103"/>
      <c r="C1" s="103"/>
      <c r="D1" s="103"/>
      <c r="E1" s="103"/>
      <c r="F1" s="103"/>
      <c r="G1" s="103"/>
      <c r="H1" s="103"/>
      <c r="I1" s="103"/>
      <c r="J1" s="103"/>
      <c r="K1" s="103"/>
      <c r="L1" s="103"/>
    </row>
    <row r="2" spans="12:12">
      <c r="L2" s="114" t="s">
        <v>11063</v>
      </c>
    </row>
    <row r="3" s="100" customFormat="1" ht="15.75" customHeight="1" spans="1:12">
      <c r="A3" s="104" t="str">
        <f>申报表封面!A8</f>
        <v>评估基准日：2022年8月31日</v>
      </c>
      <c r="B3" s="104"/>
      <c r="C3" s="104"/>
      <c r="D3" s="104"/>
      <c r="E3" s="104"/>
      <c r="F3" s="104"/>
      <c r="G3" s="104"/>
      <c r="H3" s="104"/>
      <c r="I3" s="104"/>
      <c r="J3" s="104"/>
      <c r="K3" s="104"/>
      <c r="L3" s="104"/>
    </row>
    <row r="4" s="100" customFormat="1" ht="15.75" customHeight="1" spans="1:4">
      <c r="A4" s="105" t="str">
        <f>申报表封面!C14</f>
        <v>被评估单位：湖南森华木业有限公司</v>
      </c>
      <c r="B4" s="106"/>
      <c r="C4" s="106"/>
      <c r="D4" s="106"/>
    </row>
    <row r="5" ht="22.5" spans="1:12">
      <c r="A5" s="107" t="s">
        <v>11064</v>
      </c>
      <c r="B5" s="107" t="s">
        <v>11065</v>
      </c>
      <c r="C5" s="107" t="s">
        <v>11066</v>
      </c>
      <c r="D5" s="107" t="s">
        <v>11067</v>
      </c>
      <c r="E5" s="108" t="s">
        <v>11068</v>
      </c>
      <c r="F5" s="107" t="s">
        <v>11069</v>
      </c>
      <c r="G5" s="107" t="s">
        <v>11070</v>
      </c>
      <c r="H5" s="109" t="s">
        <v>11071</v>
      </c>
      <c r="I5" s="107" t="s">
        <v>11072</v>
      </c>
      <c r="J5" s="107" t="s">
        <v>11073</v>
      </c>
      <c r="K5" s="107" t="s">
        <v>11074</v>
      </c>
      <c r="L5" s="115" t="s">
        <v>11075</v>
      </c>
    </row>
    <row r="6" spans="1:12">
      <c r="A6" s="110" t="s">
        <v>11076</v>
      </c>
      <c r="B6" s="111"/>
      <c r="C6" s="111"/>
      <c r="D6" s="111"/>
      <c r="E6" s="112"/>
      <c r="F6" s="111"/>
      <c r="G6" s="111"/>
      <c r="H6" s="111"/>
      <c r="I6" s="111"/>
      <c r="J6" s="111"/>
      <c r="K6" s="111"/>
      <c r="L6" s="116"/>
    </row>
    <row r="7" spans="1:12">
      <c r="A7" s="110" t="s">
        <v>11077</v>
      </c>
      <c r="B7" s="111"/>
      <c r="C7" s="111"/>
      <c r="D7" s="111"/>
      <c r="E7" s="112"/>
      <c r="F7" s="111"/>
      <c r="G7" s="111"/>
      <c r="H7" s="111"/>
      <c r="I7" s="111"/>
      <c r="J7" s="111"/>
      <c r="K7" s="111"/>
      <c r="L7" s="116"/>
    </row>
    <row r="8" spans="1:12">
      <c r="A8" s="110" t="s">
        <v>11078</v>
      </c>
      <c r="B8" s="113"/>
      <c r="C8" s="111"/>
      <c r="D8" s="111"/>
      <c r="E8" s="112"/>
      <c r="F8" s="111"/>
      <c r="G8" s="111"/>
      <c r="H8" s="111"/>
      <c r="I8" s="111"/>
      <c r="J8" s="111"/>
      <c r="K8" s="111"/>
      <c r="L8" s="116"/>
    </row>
    <row r="9" spans="1:12">
      <c r="A9" s="110" t="s">
        <v>11079</v>
      </c>
      <c r="B9" s="111"/>
      <c r="C9" s="111"/>
      <c r="D9" s="111"/>
      <c r="E9" s="112"/>
      <c r="F9" s="111"/>
      <c r="G9" s="111"/>
      <c r="H9" s="111"/>
      <c r="I9" s="111"/>
      <c r="J9" s="111"/>
      <c r="K9" s="111"/>
      <c r="L9" s="116"/>
    </row>
    <row r="10" spans="1:12">
      <c r="A10" s="110" t="s">
        <v>11080</v>
      </c>
      <c r="B10" s="111"/>
      <c r="C10" s="111"/>
      <c r="D10" s="111"/>
      <c r="E10" s="112"/>
      <c r="F10" s="111"/>
      <c r="G10" s="111"/>
      <c r="H10" s="111"/>
      <c r="I10" s="111"/>
      <c r="J10" s="111"/>
      <c r="K10" s="111"/>
      <c r="L10" s="116"/>
    </row>
    <row r="11" spans="1:12">
      <c r="A11" s="110" t="s">
        <v>11081</v>
      </c>
      <c r="B11" s="111"/>
      <c r="C11" s="111"/>
      <c r="D11" s="111"/>
      <c r="E11" s="112"/>
      <c r="F11" s="111"/>
      <c r="G11" s="111"/>
      <c r="H11" s="111"/>
      <c r="I11" s="111"/>
      <c r="J11" s="111"/>
      <c r="K11" s="111"/>
      <c r="L11" s="117"/>
    </row>
    <row r="12" spans="1:12">
      <c r="A12" s="110" t="s">
        <v>11082</v>
      </c>
      <c r="B12" s="111"/>
      <c r="C12" s="111"/>
      <c r="D12" s="111"/>
      <c r="E12" s="112"/>
      <c r="F12" s="111"/>
      <c r="G12" s="111"/>
      <c r="H12" s="111"/>
      <c r="I12" s="111"/>
      <c r="J12" s="111"/>
      <c r="K12" s="111"/>
      <c r="L12" s="117"/>
    </row>
    <row r="13" spans="1:12">
      <c r="A13" s="110" t="s">
        <v>11083</v>
      </c>
      <c r="B13" s="111"/>
      <c r="C13" s="111"/>
      <c r="D13" s="111"/>
      <c r="E13" s="112"/>
      <c r="F13" s="111"/>
      <c r="G13" s="111"/>
      <c r="H13" s="111"/>
      <c r="I13" s="111"/>
      <c r="J13" s="111"/>
      <c r="K13" s="111"/>
      <c r="L13" s="116"/>
    </row>
    <row r="14" spans="1:12">
      <c r="A14" s="110" t="s">
        <v>11084</v>
      </c>
      <c r="B14" s="113"/>
      <c r="C14" s="111"/>
      <c r="D14" s="111"/>
      <c r="E14" s="112"/>
      <c r="F14" s="111"/>
      <c r="G14" s="111"/>
      <c r="H14" s="111"/>
      <c r="I14" s="111"/>
      <c r="J14" s="111"/>
      <c r="K14" s="111"/>
      <c r="L14" s="116"/>
    </row>
    <row r="15" spans="1:12">
      <c r="A15" s="110" t="s">
        <v>11085</v>
      </c>
      <c r="B15" s="111"/>
      <c r="C15" s="111"/>
      <c r="D15" s="111"/>
      <c r="E15" s="112"/>
      <c r="F15" s="111"/>
      <c r="G15" s="111"/>
      <c r="H15" s="111"/>
      <c r="I15" s="111"/>
      <c r="J15" s="111"/>
      <c r="K15" s="111"/>
      <c r="L15" s="116"/>
    </row>
    <row r="16" spans="1:12">
      <c r="A16" s="110" t="s">
        <v>11086</v>
      </c>
      <c r="B16" s="111"/>
      <c r="C16" s="111"/>
      <c r="D16" s="111"/>
      <c r="E16" s="112"/>
      <c r="F16" s="111"/>
      <c r="G16" s="111"/>
      <c r="H16" s="111"/>
      <c r="I16" s="111"/>
      <c r="J16" s="111"/>
      <c r="K16" s="111"/>
      <c r="L16" s="116"/>
    </row>
    <row r="17" spans="1:12">
      <c r="A17" s="110" t="s">
        <v>11087</v>
      </c>
      <c r="B17" s="111"/>
      <c r="C17" s="111"/>
      <c r="D17" s="111"/>
      <c r="E17" s="112"/>
      <c r="F17" s="111"/>
      <c r="G17" s="111"/>
      <c r="H17" s="111"/>
      <c r="I17" s="111"/>
      <c r="J17" s="111"/>
      <c r="K17" s="111"/>
      <c r="L17" s="116"/>
    </row>
    <row r="18" spans="1:12">
      <c r="A18" s="110" t="s">
        <v>11088</v>
      </c>
      <c r="B18" s="111"/>
      <c r="C18" s="111"/>
      <c r="D18" s="111"/>
      <c r="E18" s="112"/>
      <c r="F18" s="111"/>
      <c r="G18" s="111"/>
      <c r="H18" s="111"/>
      <c r="I18" s="111"/>
      <c r="J18" s="111"/>
      <c r="K18" s="111"/>
      <c r="L18" s="116"/>
    </row>
    <row r="19" spans="1:12">
      <c r="A19" s="110" t="s">
        <v>11089</v>
      </c>
      <c r="B19" s="111"/>
      <c r="C19" s="111"/>
      <c r="D19" s="111"/>
      <c r="E19" s="112"/>
      <c r="F19" s="111"/>
      <c r="G19" s="111"/>
      <c r="H19" s="111"/>
      <c r="I19" s="111"/>
      <c r="J19" s="111"/>
      <c r="K19" s="111"/>
      <c r="L19" s="116"/>
    </row>
    <row r="20" spans="1:12">
      <c r="A20" s="110" t="s">
        <v>11090</v>
      </c>
      <c r="B20" s="111"/>
      <c r="C20" s="111"/>
      <c r="D20" s="111"/>
      <c r="E20" s="112"/>
      <c r="F20" s="111"/>
      <c r="G20" s="111"/>
      <c r="H20" s="111"/>
      <c r="I20" s="111"/>
      <c r="J20" s="111"/>
      <c r="K20" s="111"/>
      <c r="L20" s="116"/>
    </row>
    <row r="21" spans="1:12">
      <c r="A21" s="110" t="s">
        <v>11091</v>
      </c>
      <c r="B21" s="111"/>
      <c r="C21" s="111"/>
      <c r="D21" s="111"/>
      <c r="E21" s="112"/>
      <c r="F21" s="111"/>
      <c r="G21" s="111"/>
      <c r="H21" s="111"/>
      <c r="I21" s="111"/>
      <c r="J21" s="111"/>
      <c r="K21" s="111"/>
      <c r="L21" s="116"/>
    </row>
    <row r="22" spans="1:12">
      <c r="A22" s="110" t="s">
        <v>11092</v>
      </c>
      <c r="B22" s="111"/>
      <c r="C22" s="111"/>
      <c r="D22" s="111"/>
      <c r="E22" s="112"/>
      <c r="F22" s="111"/>
      <c r="G22" s="111"/>
      <c r="H22" s="111"/>
      <c r="I22" s="111"/>
      <c r="J22" s="111"/>
      <c r="K22" s="111"/>
      <c r="L22" s="116"/>
    </row>
    <row r="23" spans="1:12">
      <c r="A23" s="110" t="s">
        <v>11093</v>
      </c>
      <c r="B23" s="111"/>
      <c r="C23" s="111"/>
      <c r="D23" s="111"/>
      <c r="E23" s="112"/>
      <c r="F23" s="111"/>
      <c r="G23" s="111"/>
      <c r="H23" s="111"/>
      <c r="I23" s="111"/>
      <c r="J23" s="111"/>
      <c r="K23" s="111"/>
      <c r="L23" s="116"/>
    </row>
    <row r="24" spans="1:12">
      <c r="A24" s="110" t="s">
        <v>11094</v>
      </c>
      <c r="B24" s="111"/>
      <c r="C24" s="111"/>
      <c r="D24" s="111"/>
      <c r="E24" s="112"/>
      <c r="F24" s="111"/>
      <c r="G24" s="111"/>
      <c r="H24" s="111"/>
      <c r="I24" s="111"/>
      <c r="J24" s="111"/>
      <c r="K24" s="111"/>
      <c r="L24" s="116"/>
    </row>
    <row r="25" spans="1:12">
      <c r="A25" s="110" t="s">
        <v>11095</v>
      </c>
      <c r="B25" s="111"/>
      <c r="C25" s="111"/>
      <c r="D25" s="111"/>
      <c r="E25" s="112"/>
      <c r="F25" s="111"/>
      <c r="G25" s="111"/>
      <c r="H25" s="111"/>
      <c r="I25" s="111"/>
      <c r="J25" s="111"/>
      <c r="K25" s="111"/>
      <c r="L25" s="116"/>
    </row>
    <row r="26" spans="1:12">
      <c r="A26" s="110" t="s">
        <v>11096</v>
      </c>
      <c r="B26" s="111"/>
      <c r="C26" s="111"/>
      <c r="D26" s="111"/>
      <c r="E26" s="112"/>
      <c r="F26" s="111"/>
      <c r="G26" s="111"/>
      <c r="H26" s="111"/>
      <c r="I26" s="111"/>
      <c r="J26" s="111"/>
      <c r="K26" s="111"/>
      <c r="L26" s="116"/>
    </row>
    <row r="27" spans="1:12">
      <c r="A27" s="110" t="s">
        <v>11097</v>
      </c>
      <c r="B27" s="113"/>
      <c r="C27" s="111"/>
      <c r="D27" s="111"/>
      <c r="E27" s="112"/>
      <c r="F27" s="111"/>
      <c r="G27" s="111"/>
      <c r="H27" s="111"/>
      <c r="I27" s="111"/>
      <c r="J27" s="111"/>
      <c r="K27" s="111"/>
      <c r="L27" s="116"/>
    </row>
    <row r="28" spans="1:12">
      <c r="A28" s="110" t="s">
        <v>11098</v>
      </c>
      <c r="B28" s="113"/>
      <c r="C28" s="111"/>
      <c r="D28" s="111"/>
      <c r="E28" s="112"/>
      <c r="F28" s="111"/>
      <c r="G28" s="111"/>
      <c r="H28" s="111"/>
      <c r="I28" s="111"/>
      <c r="J28" s="111"/>
      <c r="K28" s="111"/>
      <c r="L28" s="116"/>
    </row>
    <row r="29" spans="1:12">
      <c r="A29" s="110" t="s">
        <v>11099</v>
      </c>
      <c r="B29" s="113"/>
      <c r="C29" s="111"/>
      <c r="D29" s="111"/>
      <c r="E29" s="112"/>
      <c r="F29" s="111"/>
      <c r="G29" s="111"/>
      <c r="H29" s="111"/>
      <c r="I29" s="111"/>
      <c r="J29" s="111"/>
      <c r="K29" s="111"/>
      <c r="L29" s="118"/>
    </row>
    <row r="30" spans="1:12">
      <c r="A30" s="110" t="s">
        <v>11100</v>
      </c>
      <c r="B30" s="113"/>
      <c r="C30" s="111"/>
      <c r="D30" s="111"/>
      <c r="E30" s="112"/>
      <c r="F30" s="111"/>
      <c r="G30" s="111"/>
      <c r="H30" s="111"/>
      <c r="I30" s="111"/>
      <c r="J30" s="111"/>
      <c r="K30" s="111"/>
      <c r="L30" s="118"/>
    </row>
    <row r="31" spans="1:12">
      <c r="A31" s="110" t="s">
        <v>11101</v>
      </c>
      <c r="B31" s="111"/>
      <c r="C31" s="111"/>
      <c r="D31" s="111"/>
      <c r="E31" s="112"/>
      <c r="F31" s="111"/>
      <c r="G31" s="111"/>
      <c r="H31" s="111"/>
      <c r="I31" s="111"/>
      <c r="J31" s="111"/>
      <c r="K31" s="111"/>
      <c r="L31" s="118"/>
    </row>
    <row r="32" spans="1:12">
      <c r="A32" s="110" t="s">
        <v>11102</v>
      </c>
      <c r="B32" s="113"/>
      <c r="C32" s="111"/>
      <c r="D32" s="111"/>
      <c r="E32" s="112"/>
      <c r="F32" s="111"/>
      <c r="G32" s="111"/>
      <c r="H32" s="111"/>
      <c r="I32" s="111"/>
      <c r="J32" s="111"/>
      <c r="K32" s="111"/>
      <c r="L32" s="118"/>
    </row>
    <row r="33" spans="1:12">
      <c r="A33" s="110" t="s">
        <v>11103</v>
      </c>
      <c r="B33" s="113"/>
      <c r="C33" s="111"/>
      <c r="D33" s="111"/>
      <c r="E33" s="112"/>
      <c r="F33" s="111"/>
      <c r="G33" s="111"/>
      <c r="H33" s="111"/>
      <c r="I33" s="111"/>
      <c r="J33" s="111"/>
      <c r="K33" s="111"/>
      <c r="L33" s="118"/>
    </row>
    <row r="34" spans="1:12">
      <c r="A34" s="110" t="s">
        <v>11104</v>
      </c>
      <c r="B34" s="113"/>
      <c r="C34" s="111"/>
      <c r="D34" s="111"/>
      <c r="E34" s="112"/>
      <c r="F34" s="111"/>
      <c r="G34" s="111"/>
      <c r="H34" s="111"/>
      <c r="I34" s="111"/>
      <c r="J34" s="111"/>
      <c r="K34" s="111"/>
      <c r="L34" s="118"/>
    </row>
  </sheetData>
  <printOptions horizontalCentered="1"/>
  <pageMargins left="0.196850393700787" right="0.196850393700787" top="0.748031496062992" bottom="0.17" header="0.31496062992126" footer="0.17"/>
  <pageSetup paperSize="9" orientation="landscape"/>
  <headerFooter>
    <oddHeader>&amp;R&amp;"宋体,常规"&amp;9第&amp;"Arial Narrow,常规"&amp;P&amp;"宋体,常规"页&amp;"Arial Narrow,常规",&amp;"宋体,常规"共&amp;"Arial Narrow,常规"&amp;N&amp;"宋体,常规"页</oddHead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4"/>
  </sheetPr>
  <dimension ref="A1:J60"/>
  <sheetViews>
    <sheetView topLeftCell="A13" workbookViewId="0">
      <selection activeCell="G18" sqref="E25 G18"/>
    </sheetView>
  </sheetViews>
  <sheetFormatPr defaultColWidth="9" defaultRowHeight="15.75" customHeight="1"/>
  <cols>
    <col min="1" max="1" width="6.875" style="13" customWidth="1"/>
    <col min="2" max="2" width="28.625" style="13" customWidth="1"/>
    <col min="3" max="3" width="13.5" style="13" customWidth="1"/>
    <col min="4" max="6" width="15.125" style="13" customWidth="1"/>
    <col min="7" max="7" width="11.125" style="13" customWidth="1"/>
    <col min="8" max="8" width="16.625" style="13" customWidth="1"/>
    <col min="9" max="16384" width="9" style="13"/>
  </cols>
  <sheetData>
    <row r="1" s="11" customFormat="1" ht="25.5" customHeight="1" spans="1:8">
      <c r="A1" s="14" t="s">
        <v>133</v>
      </c>
      <c r="B1" s="15"/>
      <c r="C1" s="15"/>
      <c r="D1" s="15"/>
      <c r="E1" s="15"/>
      <c r="F1" s="15"/>
      <c r="G1" s="15"/>
      <c r="H1" s="15"/>
    </row>
    <row r="2" customHeight="1" spans="1:10">
      <c r="A2" s="16"/>
      <c r="B2" s="16"/>
      <c r="C2" s="16"/>
      <c r="D2" s="16"/>
      <c r="E2" s="48"/>
      <c r="F2" s="48"/>
      <c r="G2" s="48"/>
      <c r="H2" s="17" t="s">
        <v>11105</v>
      </c>
      <c r="I2" s="18"/>
      <c r="J2" s="18"/>
    </row>
    <row r="3" customHeight="1" spans="1:10">
      <c r="A3" s="19" t="str">
        <f>申报表封面!A8</f>
        <v>评估基准日：2022年8月31日</v>
      </c>
      <c r="B3" s="19"/>
      <c r="C3" s="19"/>
      <c r="D3" s="19"/>
      <c r="E3" s="20"/>
      <c r="F3" s="20"/>
      <c r="G3" s="20"/>
      <c r="H3" s="20"/>
      <c r="I3" s="18"/>
      <c r="J3" s="18"/>
    </row>
    <row r="4" customHeight="1" spans="1:10">
      <c r="A4" s="90" t="str">
        <f>申报表封面!C14</f>
        <v>被评估单位：湖南森华木业有限公司</v>
      </c>
      <c r="B4" s="22"/>
      <c r="C4" s="22"/>
      <c r="D4" s="22"/>
      <c r="E4" s="22"/>
      <c r="F4" s="22"/>
      <c r="G4" s="22"/>
      <c r="H4" s="23" t="s">
        <v>412</v>
      </c>
      <c r="I4" s="18"/>
      <c r="J4" s="18"/>
    </row>
    <row r="5" s="98" customFormat="1" customHeight="1" spans="1:10">
      <c r="A5" s="62" t="s">
        <v>413</v>
      </c>
      <c r="B5" s="62" t="s">
        <v>11106</v>
      </c>
      <c r="C5" s="24" t="s">
        <v>572</v>
      </c>
      <c r="D5" s="25" t="s">
        <v>375</v>
      </c>
      <c r="E5" s="25" t="s">
        <v>376</v>
      </c>
      <c r="F5" s="62" t="s">
        <v>377</v>
      </c>
      <c r="G5" s="62" t="s">
        <v>415</v>
      </c>
      <c r="H5" s="62" t="s">
        <v>486</v>
      </c>
      <c r="I5" s="27" t="s">
        <v>10205</v>
      </c>
      <c r="J5" s="27" t="s">
        <v>559</v>
      </c>
    </row>
    <row r="6" customHeight="1" spans="1:10">
      <c r="A6" s="28"/>
      <c r="B6" s="29"/>
      <c r="C6" s="30"/>
      <c r="D6" s="46"/>
      <c r="E6" s="31"/>
      <c r="F6" s="46">
        <f t="shared" ref="F6:F14" si="0">E6-D6</f>
        <v>0</v>
      </c>
      <c r="G6" s="46" t="str">
        <f t="shared" ref="G6:G14" si="1">IF(D6=0,"  ",F6/D6*100)</f>
        <v>  </v>
      </c>
      <c r="H6" s="32"/>
      <c r="I6" s="18"/>
      <c r="J6" s="18"/>
    </row>
    <row r="7" customHeight="1" spans="1:10">
      <c r="A7" s="28"/>
      <c r="B7" s="29"/>
      <c r="C7" s="30"/>
      <c r="D7" s="46"/>
      <c r="E7" s="31"/>
      <c r="F7" s="46">
        <f t="shared" si="0"/>
        <v>0</v>
      </c>
      <c r="G7" s="46" t="str">
        <f t="shared" si="1"/>
        <v>  </v>
      </c>
      <c r="H7" s="32"/>
      <c r="I7" s="18"/>
      <c r="J7" s="18"/>
    </row>
    <row r="8" customHeight="1" spans="1:10">
      <c r="A8" s="28"/>
      <c r="B8" s="29"/>
      <c r="C8" s="30"/>
      <c r="D8" s="46"/>
      <c r="E8" s="31"/>
      <c r="F8" s="46">
        <f t="shared" si="0"/>
        <v>0</v>
      </c>
      <c r="G8" s="46" t="str">
        <f t="shared" si="1"/>
        <v>  </v>
      </c>
      <c r="H8" s="32"/>
      <c r="I8" s="18"/>
      <c r="J8" s="18"/>
    </row>
    <row r="9" customHeight="1" spans="1:10">
      <c r="A9" s="28"/>
      <c r="B9" s="29"/>
      <c r="C9" s="30"/>
      <c r="D9" s="46"/>
      <c r="E9" s="31"/>
      <c r="F9" s="46">
        <f t="shared" si="0"/>
        <v>0</v>
      </c>
      <c r="G9" s="46" t="str">
        <f t="shared" si="1"/>
        <v>  </v>
      </c>
      <c r="H9" s="32"/>
      <c r="I9" s="18"/>
      <c r="J9" s="18"/>
    </row>
    <row r="10" customHeight="1" spans="1:10">
      <c r="A10" s="28"/>
      <c r="B10" s="29"/>
      <c r="C10" s="30"/>
      <c r="D10" s="46"/>
      <c r="E10" s="31"/>
      <c r="F10" s="46">
        <f t="shared" si="0"/>
        <v>0</v>
      </c>
      <c r="G10" s="46" t="str">
        <f t="shared" si="1"/>
        <v>  </v>
      </c>
      <c r="H10" s="32"/>
      <c r="I10" s="18"/>
      <c r="J10" s="18"/>
    </row>
    <row r="11" customHeight="1" spans="1:10">
      <c r="A11" s="28"/>
      <c r="B11" s="29"/>
      <c r="C11" s="30"/>
      <c r="D11" s="46"/>
      <c r="E11" s="31"/>
      <c r="F11" s="46">
        <f t="shared" si="0"/>
        <v>0</v>
      </c>
      <c r="G11" s="46" t="str">
        <f t="shared" si="1"/>
        <v>  </v>
      </c>
      <c r="H11" s="32"/>
      <c r="I11" s="18"/>
      <c r="J11" s="18"/>
    </row>
    <row r="12" customHeight="1" spans="1:10">
      <c r="A12" s="28"/>
      <c r="B12" s="29"/>
      <c r="C12" s="30"/>
      <c r="D12" s="46"/>
      <c r="E12" s="31"/>
      <c r="F12" s="46">
        <f t="shared" si="0"/>
        <v>0</v>
      </c>
      <c r="G12" s="46" t="str">
        <f t="shared" si="1"/>
        <v>  </v>
      </c>
      <c r="H12" s="32"/>
      <c r="I12" s="18"/>
      <c r="J12" s="18"/>
    </row>
    <row r="13" customHeight="1" spans="1:10">
      <c r="A13" s="28"/>
      <c r="B13" s="29"/>
      <c r="C13" s="30"/>
      <c r="D13" s="46"/>
      <c r="E13" s="31"/>
      <c r="F13" s="46">
        <f t="shared" si="0"/>
        <v>0</v>
      </c>
      <c r="G13" s="46" t="str">
        <f t="shared" si="1"/>
        <v>  </v>
      </c>
      <c r="H13" s="32"/>
      <c r="I13" s="18"/>
      <c r="J13" s="18"/>
    </row>
    <row r="14" customHeight="1" spans="1:10">
      <c r="A14" s="28"/>
      <c r="B14" s="29"/>
      <c r="C14" s="30"/>
      <c r="D14" s="46"/>
      <c r="E14" s="31"/>
      <c r="F14" s="46">
        <f t="shared" si="0"/>
        <v>0</v>
      </c>
      <c r="G14" s="46" t="str">
        <f t="shared" si="1"/>
        <v>  </v>
      </c>
      <c r="H14" s="32"/>
      <c r="I14" s="18"/>
      <c r="J14" s="18"/>
    </row>
    <row r="15" customHeight="1" spans="1:10">
      <c r="A15" s="28"/>
      <c r="B15" s="29"/>
      <c r="C15" s="30"/>
      <c r="D15" s="46"/>
      <c r="E15" s="31"/>
      <c r="F15" s="46"/>
      <c r="G15" s="46"/>
      <c r="H15" s="32"/>
      <c r="I15" s="18"/>
      <c r="J15" s="18"/>
    </row>
    <row r="16" customHeight="1" spans="1:10">
      <c r="A16" s="28"/>
      <c r="B16" s="29"/>
      <c r="C16" s="30"/>
      <c r="D16" s="46"/>
      <c r="E16" s="31"/>
      <c r="F16" s="46"/>
      <c r="G16" s="46"/>
      <c r="H16" s="32"/>
      <c r="I16" s="18"/>
      <c r="J16" s="18"/>
    </row>
    <row r="17" customHeight="1" spans="1:10">
      <c r="A17" s="28"/>
      <c r="B17" s="29"/>
      <c r="C17" s="30"/>
      <c r="D17" s="46"/>
      <c r="E17" s="31"/>
      <c r="F17" s="46"/>
      <c r="G17" s="46"/>
      <c r="H17" s="32"/>
      <c r="I17" s="18"/>
      <c r="J17" s="18"/>
    </row>
    <row r="18" customHeight="1" spans="1:10">
      <c r="A18" s="28"/>
      <c r="B18" s="29"/>
      <c r="C18" s="30"/>
      <c r="D18" s="46"/>
      <c r="E18" s="31"/>
      <c r="F18" s="46">
        <f t="shared" ref="F18:F30" si="2">E18-D18</f>
        <v>0</v>
      </c>
      <c r="G18" s="46" t="str">
        <f t="shared" ref="G18:G30" si="3">IF(D18=0,"  ",F18/D18*100)</f>
        <v>  </v>
      </c>
      <c r="H18" s="32"/>
      <c r="I18" s="18"/>
      <c r="J18" s="18"/>
    </row>
    <row r="19" customHeight="1" spans="1:10">
      <c r="A19" s="28"/>
      <c r="B19" s="29"/>
      <c r="C19" s="30"/>
      <c r="D19" s="46"/>
      <c r="E19" s="31"/>
      <c r="F19" s="46">
        <f t="shared" si="2"/>
        <v>0</v>
      </c>
      <c r="G19" s="46" t="str">
        <f t="shared" si="3"/>
        <v>  </v>
      </c>
      <c r="H19" s="32"/>
      <c r="I19" s="18"/>
      <c r="J19" s="18"/>
    </row>
    <row r="20" customHeight="1" spans="1:10">
      <c r="A20" s="28"/>
      <c r="B20" s="29"/>
      <c r="C20" s="30"/>
      <c r="D20" s="46"/>
      <c r="E20" s="31"/>
      <c r="F20" s="46">
        <f t="shared" si="2"/>
        <v>0</v>
      </c>
      <c r="G20" s="46" t="str">
        <f t="shared" si="3"/>
        <v>  </v>
      </c>
      <c r="H20" s="32"/>
      <c r="I20" s="18"/>
      <c r="J20" s="18"/>
    </row>
    <row r="21" customHeight="1" spans="1:10">
      <c r="A21" s="28"/>
      <c r="B21" s="29"/>
      <c r="C21" s="30"/>
      <c r="D21" s="46"/>
      <c r="E21" s="31"/>
      <c r="F21" s="46">
        <f t="shared" si="2"/>
        <v>0</v>
      </c>
      <c r="G21" s="46" t="str">
        <f t="shared" si="3"/>
        <v>  </v>
      </c>
      <c r="H21" s="32"/>
      <c r="I21" s="18"/>
      <c r="J21" s="18"/>
    </row>
    <row r="22" customHeight="1" spans="1:10">
      <c r="A22" s="28"/>
      <c r="B22" s="29"/>
      <c r="C22" s="30"/>
      <c r="D22" s="46"/>
      <c r="E22" s="31"/>
      <c r="F22" s="46">
        <f t="shared" si="2"/>
        <v>0</v>
      </c>
      <c r="G22" s="46" t="str">
        <f t="shared" si="3"/>
        <v>  </v>
      </c>
      <c r="H22" s="32"/>
      <c r="I22" s="18"/>
      <c r="J22" s="18"/>
    </row>
    <row r="23" customHeight="1" spans="1:10">
      <c r="A23" s="28"/>
      <c r="B23" s="29"/>
      <c r="C23" s="30"/>
      <c r="D23" s="46"/>
      <c r="E23" s="31"/>
      <c r="F23" s="46">
        <f t="shared" si="2"/>
        <v>0</v>
      </c>
      <c r="G23" s="46" t="str">
        <f t="shared" si="3"/>
        <v>  </v>
      </c>
      <c r="H23" s="32"/>
      <c r="I23" s="18"/>
      <c r="J23" s="18"/>
    </row>
    <row r="24" customHeight="1" spans="1:10">
      <c r="A24" s="28"/>
      <c r="B24" s="29"/>
      <c r="C24" s="30"/>
      <c r="D24" s="46"/>
      <c r="E24" s="31"/>
      <c r="F24" s="46">
        <f t="shared" si="2"/>
        <v>0</v>
      </c>
      <c r="G24" s="46" t="str">
        <f t="shared" si="3"/>
        <v>  </v>
      </c>
      <c r="H24" s="32"/>
      <c r="I24" s="18"/>
      <c r="J24" s="18"/>
    </row>
    <row r="25" customHeight="1" spans="1:10">
      <c r="A25" s="28"/>
      <c r="B25" s="29"/>
      <c r="C25" s="30"/>
      <c r="D25" s="46"/>
      <c r="E25" s="31"/>
      <c r="F25" s="46">
        <f t="shared" si="2"/>
        <v>0</v>
      </c>
      <c r="G25" s="46" t="str">
        <f t="shared" si="3"/>
        <v>  </v>
      </c>
      <c r="H25" s="32"/>
      <c r="I25" s="18"/>
      <c r="J25" s="18"/>
    </row>
    <row r="26" customHeight="1" spans="1:10">
      <c r="A26" s="28"/>
      <c r="B26" s="29"/>
      <c r="C26" s="30"/>
      <c r="D26" s="46"/>
      <c r="E26" s="31"/>
      <c r="F26" s="46">
        <f t="shared" si="2"/>
        <v>0</v>
      </c>
      <c r="G26" s="46" t="str">
        <f t="shared" si="3"/>
        <v>  </v>
      </c>
      <c r="H26" s="32"/>
      <c r="I26" s="18"/>
      <c r="J26" s="18"/>
    </row>
    <row r="27" customHeight="1" spans="1:10">
      <c r="A27" s="28"/>
      <c r="B27" s="29"/>
      <c r="C27" s="30"/>
      <c r="D27" s="46"/>
      <c r="E27" s="31"/>
      <c r="F27" s="46">
        <f t="shared" si="2"/>
        <v>0</v>
      </c>
      <c r="G27" s="46" t="str">
        <f t="shared" si="3"/>
        <v>  </v>
      </c>
      <c r="H27" s="32"/>
      <c r="I27" s="18"/>
      <c r="J27" s="18"/>
    </row>
    <row r="28" customHeight="1" spans="1:10">
      <c r="A28" s="28"/>
      <c r="B28" s="29"/>
      <c r="C28" s="30"/>
      <c r="D28" s="46"/>
      <c r="E28" s="31"/>
      <c r="F28" s="46">
        <f t="shared" si="2"/>
        <v>0</v>
      </c>
      <c r="G28" s="46" t="str">
        <f t="shared" si="3"/>
        <v>  </v>
      </c>
      <c r="H28" s="32"/>
      <c r="I28" s="18"/>
      <c r="J28" s="18"/>
    </row>
    <row r="29" customHeight="1" spans="1:10">
      <c r="A29" s="28"/>
      <c r="B29" s="33" t="s">
        <v>497</v>
      </c>
      <c r="C29" s="30"/>
      <c r="D29" s="46"/>
      <c r="E29" s="31"/>
      <c r="F29" s="46">
        <f t="shared" si="2"/>
        <v>0</v>
      </c>
      <c r="G29" s="46" t="str">
        <f t="shared" si="3"/>
        <v>  </v>
      </c>
      <c r="H29" s="32"/>
      <c r="I29" s="18"/>
      <c r="J29" s="18"/>
    </row>
    <row r="30" customHeight="1" spans="1:10">
      <c r="A30" s="34" t="s">
        <v>560</v>
      </c>
      <c r="B30" s="26"/>
      <c r="C30" s="35"/>
      <c r="D30" s="44">
        <f>SUM(D6:D29)</f>
        <v>0</v>
      </c>
      <c r="E30" s="36">
        <f>SUM(E6:E29)</f>
        <v>0</v>
      </c>
      <c r="F30" s="44">
        <f t="shared" si="2"/>
        <v>0</v>
      </c>
      <c r="G30" s="44" t="str">
        <f t="shared" si="3"/>
        <v>  </v>
      </c>
      <c r="H30" s="37"/>
      <c r="I30" s="18"/>
      <c r="J30" s="18"/>
    </row>
    <row r="31" customHeight="1" spans="1:10">
      <c r="A31" s="38" t="str">
        <f>申报表封面!C18</f>
        <v>被评估单位填表人：郭艳</v>
      </c>
      <c r="B31" s="38"/>
      <c r="C31" s="38"/>
      <c r="D31" s="38"/>
      <c r="E31" s="39" t="str">
        <f>CONCATENATE(索引!$D$6,"：",索引!$D66,"    ",索引!$E66)</f>
        <v>评估人员：    </v>
      </c>
      <c r="F31" s="40"/>
      <c r="G31" s="40"/>
      <c r="H31" s="38"/>
      <c r="I31" s="18"/>
      <c r="J31" s="18"/>
    </row>
    <row r="32" customHeight="1" spans="1:10">
      <c r="A32" s="40" t="str">
        <f>申报表封面!C20</f>
        <v>填表日期：2022年9月6日</v>
      </c>
      <c r="B32" s="40"/>
      <c r="C32" s="40"/>
      <c r="D32" s="40"/>
      <c r="E32" s="40"/>
      <c r="F32" s="40"/>
      <c r="G32" s="84"/>
      <c r="H32" s="84"/>
      <c r="I32" s="18"/>
      <c r="J32" s="18"/>
    </row>
    <row r="33" customHeight="1" spans="1:10">
      <c r="A33" s="68" t="s">
        <v>499</v>
      </c>
      <c r="B33" s="22"/>
      <c r="C33" s="22"/>
      <c r="D33" s="22"/>
      <c r="E33" s="22"/>
      <c r="F33" s="22"/>
      <c r="G33" s="22"/>
      <c r="H33" s="22"/>
      <c r="I33" s="18"/>
      <c r="J33" s="18"/>
    </row>
    <row r="34" customHeight="1" spans="1:10">
      <c r="A34" s="22"/>
      <c r="B34" s="69" t="s">
        <v>11107</v>
      </c>
      <c r="C34" s="22"/>
      <c r="D34" s="22"/>
      <c r="E34" s="22"/>
      <c r="F34" s="22"/>
      <c r="G34" s="22"/>
      <c r="H34" s="22"/>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
  <sheetViews>
    <sheetView workbookViewId="0">
      <selection activeCell="C18" sqref="C18"/>
    </sheetView>
  </sheetViews>
  <sheetFormatPr defaultColWidth="9" defaultRowHeight="24.95" customHeight="1"/>
  <cols>
    <col min="1" max="1" width="3" style="692" customWidth="1"/>
    <col min="2" max="2" width="14.375" style="692" customWidth="1"/>
    <col min="3" max="3" width="68.125" style="692" customWidth="1"/>
    <col min="4" max="4" width="12.125" style="692" customWidth="1"/>
    <col min="5" max="5" width="16.625" style="692" customWidth="1"/>
    <col min="6" max="16384" width="9" style="692"/>
  </cols>
  <sheetData>
    <row r="1" ht="20.25" spans="1:5">
      <c r="A1" s="693" t="s">
        <v>236</v>
      </c>
      <c r="B1" s="693"/>
      <c r="C1" s="693"/>
      <c r="D1" s="693"/>
      <c r="E1" s="693"/>
    </row>
    <row r="2" ht="19.5" customHeight="1" spans="1:10">
      <c r="A2" s="694" t="s">
        <v>237</v>
      </c>
      <c r="B2" s="694"/>
      <c r="C2" s="695" t="str">
        <f>索引!B2</f>
        <v>湖南森华木业有限公司</v>
      </c>
      <c r="D2" s="695"/>
      <c r="E2" s="695" t="s">
        <v>238</v>
      </c>
      <c r="F2" s="696"/>
      <c r="G2" s="696"/>
      <c r="H2" s="696"/>
      <c r="I2" s="696"/>
      <c r="J2" s="696"/>
    </row>
    <row r="3" ht="19.5" customHeight="1" spans="1:10">
      <c r="A3" s="697" t="s">
        <v>239</v>
      </c>
      <c r="B3" s="697"/>
      <c r="C3" s="698" t="str">
        <f>索引!B3</f>
        <v>2022年8月31日</v>
      </c>
      <c r="D3" s="697"/>
      <c r="E3" s="694"/>
      <c r="F3" s="696"/>
      <c r="G3" s="696"/>
      <c r="H3" s="696"/>
      <c r="I3" s="696"/>
      <c r="J3" s="696"/>
    </row>
    <row r="4" ht="19.5" customHeight="1" spans="1:10">
      <c r="A4" s="699" t="s">
        <v>240</v>
      </c>
      <c r="B4" s="700"/>
      <c r="C4" s="701"/>
      <c r="D4" s="701"/>
      <c r="E4" s="702"/>
      <c r="F4" s="696"/>
      <c r="G4" s="696"/>
      <c r="H4" s="696"/>
      <c r="I4" s="696"/>
      <c r="J4" s="696"/>
    </row>
    <row r="5" ht="19.5" customHeight="1" spans="1:10">
      <c r="A5" s="703" t="s">
        <v>241</v>
      </c>
      <c r="B5" s="704" t="s">
        <v>242</v>
      </c>
      <c r="C5" s="704" t="s">
        <v>243</v>
      </c>
      <c r="D5" s="705" t="s">
        <v>244</v>
      </c>
      <c r="E5" s="706" t="s">
        <v>245</v>
      </c>
      <c r="F5" s="696"/>
      <c r="G5" s="696"/>
      <c r="H5" s="696"/>
      <c r="I5" s="696"/>
      <c r="J5" s="696"/>
    </row>
    <row r="6" ht="30" customHeight="1" spans="1:10">
      <c r="A6" s="707">
        <v>1</v>
      </c>
      <c r="B6" s="708" t="s">
        <v>246</v>
      </c>
      <c r="C6" s="709" t="s">
        <v>247</v>
      </c>
      <c r="D6" s="710"/>
      <c r="E6" s="711"/>
      <c r="F6" s="696"/>
      <c r="G6" s="696"/>
      <c r="H6" s="696"/>
      <c r="I6" s="696"/>
      <c r="J6" s="696"/>
    </row>
    <row r="7" ht="30" customHeight="1" spans="1:10">
      <c r="A7" s="707">
        <v>2</v>
      </c>
      <c r="B7" s="708" t="s">
        <v>248</v>
      </c>
      <c r="C7" s="709" t="s">
        <v>249</v>
      </c>
      <c r="D7" s="710"/>
      <c r="E7" s="711"/>
      <c r="F7" s="696"/>
      <c r="G7" s="696"/>
      <c r="H7" s="696"/>
      <c r="I7" s="696"/>
      <c r="J7" s="696"/>
    </row>
    <row r="8" ht="30" customHeight="1" spans="1:10">
      <c r="A8" s="707">
        <v>3</v>
      </c>
      <c r="B8" s="708" t="s">
        <v>250</v>
      </c>
      <c r="C8" s="709"/>
      <c r="D8" s="710"/>
      <c r="E8" s="711"/>
      <c r="F8" s="696"/>
      <c r="G8" s="696"/>
      <c r="H8" s="696"/>
      <c r="I8" s="696"/>
      <c r="J8" s="696"/>
    </row>
    <row r="9" ht="30" customHeight="1" spans="1:10">
      <c r="A9" s="712" t="s">
        <v>251</v>
      </c>
      <c r="B9" s="713" t="s">
        <v>252</v>
      </c>
      <c r="C9" s="709" t="s">
        <v>253</v>
      </c>
      <c r="D9" s="710"/>
      <c r="E9" s="711"/>
      <c r="F9" s="696"/>
      <c r="G9" s="696"/>
      <c r="H9" s="696"/>
      <c r="I9" s="696"/>
      <c r="J9" s="696"/>
    </row>
    <row r="10" ht="30" customHeight="1" spans="1:10">
      <c r="A10" s="714"/>
      <c r="B10" s="715"/>
      <c r="C10" s="709" t="s">
        <v>254</v>
      </c>
      <c r="D10" s="710"/>
      <c r="E10" s="711"/>
      <c r="F10" s="696"/>
      <c r="G10" s="696"/>
      <c r="H10" s="696"/>
      <c r="I10" s="696"/>
      <c r="J10" s="696"/>
    </row>
    <row r="11" ht="30" customHeight="1" spans="1:10">
      <c r="A11" s="712" t="s">
        <v>255</v>
      </c>
      <c r="B11" s="713" t="s">
        <v>256</v>
      </c>
      <c r="C11" s="709" t="s">
        <v>257</v>
      </c>
      <c r="D11" s="710"/>
      <c r="E11" s="711"/>
      <c r="F11" s="696"/>
      <c r="G11" s="696"/>
      <c r="H11" s="696"/>
      <c r="I11" s="696"/>
      <c r="J11" s="696"/>
    </row>
    <row r="12" ht="30" customHeight="1" spans="1:10">
      <c r="A12" s="714"/>
      <c r="B12" s="715"/>
      <c r="C12" s="709" t="s">
        <v>258</v>
      </c>
      <c r="D12" s="710"/>
      <c r="E12" s="711"/>
      <c r="F12" s="696"/>
      <c r="G12" s="696"/>
      <c r="H12" s="696"/>
      <c r="I12" s="696"/>
      <c r="J12" s="696"/>
    </row>
    <row r="13" ht="30" customHeight="1" spans="1:10">
      <c r="A13" s="712" t="s">
        <v>259</v>
      </c>
      <c r="B13" s="713" t="s">
        <v>260</v>
      </c>
      <c r="C13" s="709" t="s">
        <v>261</v>
      </c>
      <c r="D13" s="710"/>
      <c r="E13" s="711"/>
      <c r="F13" s="696"/>
      <c r="G13" s="696"/>
      <c r="H13" s="696"/>
      <c r="I13" s="696"/>
      <c r="J13" s="696"/>
    </row>
    <row r="14" ht="30" customHeight="1" spans="1:10">
      <c r="A14" s="716"/>
      <c r="B14" s="717"/>
      <c r="C14" s="709" t="s">
        <v>262</v>
      </c>
      <c r="D14" s="710"/>
      <c r="E14" s="711"/>
      <c r="F14" s="696"/>
      <c r="G14" s="696"/>
      <c r="H14" s="696"/>
      <c r="I14" s="696"/>
      <c r="J14" s="696"/>
    </row>
    <row r="15" ht="30" customHeight="1" spans="1:10">
      <c r="A15" s="714"/>
      <c r="B15" s="715"/>
      <c r="C15" s="709" t="s">
        <v>263</v>
      </c>
      <c r="D15" s="710"/>
      <c r="E15" s="711"/>
      <c r="F15" s="696"/>
      <c r="G15" s="696"/>
      <c r="H15" s="696"/>
      <c r="I15" s="696"/>
      <c r="J15" s="696"/>
    </row>
    <row r="16" ht="30" customHeight="1" spans="1:10">
      <c r="A16" s="707" t="s">
        <v>264</v>
      </c>
      <c r="B16" s="708" t="s">
        <v>265</v>
      </c>
      <c r="C16" s="709" t="s">
        <v>266</v>
      </c>
      <c r="D16" s="710"/>
      <c r="E16" s="711"/>
      <c r="F16" s="696"/>
      <c r="G16" s="696"/>
      <c r="H16" s="696"/>
      <c r="I16" s="696"/>
      <c r="J16" s="696"/>
    </row>
    <row r="17" ht="30" customHeight="1" spans="1:10">
      <c r="A17" s="707" t="s">
        <v>267</v>
      </c>
      <c r="B17" s="708" t="s">
        <v>268</v>
      </c>
      <c r="C17" s="709" t="s">
        <v>269</v>
      </c>
      <c r="D17" s="710"/>
      <c r="E17" s="711"/>
      <c r="F17" s="696"/>
      <c r="G17" s="696"/>
      <c r="H17" s="696"/>
      <c r="I17" s="696"/>
      <c r="J17" s="696"/>
    </row>
    <row r="18" ht="30" customHeight="1" spans="1:10">
      <c r="A18" s="707" t="s">
        <v>70</v>
      </c>
      <c r="B18" s="708" t="s">
        <v>270</v>
      </c>
      <c r="C18" s="709" t="s">
        <v>271</v>
      </c>
      <c r="D18" s="710"/>
      <c r="E18" s="711"/>
      <c r="F18" s="696"/>
      <c r="G18" s="696"/>
      <c r="H18" s="696"/>
      <c r="I18" s="696"/>
      <c r="J18" s="696"/>
    </row>
    <row r="19" ht="30" customHeight="1" spans="1:10">
      <c r="A19" s="707" t="s">
        <v>142</v>
      </c>
      <c r="B19" s="708" t="s">
        <v>272</v>
      </c>
      <c r="C19" s="709" t="s">
        <v>273</v>
      </c>
      <c r="D19" s="710"/>
      <c r="E19" s="711"/>
      <c r="F19" s="696"/>
      <c r="G19" s="696"/>
      <c r="H19" s="696"/>
      <c r="I19" s="696"/>
      <c r="J19" s="696"/>
    </row>
    <row r="20" ht="54" customHeight="1" spans="1:10">
      <c r="A20" s="707" t="s">
        <v>168</v>
      </c>
      <c r="B20" s="708" t="s">
        <v>274</v>
      </c>
      <c r="C20" s="718" t="s">
        <v>275</v>
      </c>
      <c r="D20" s="710"/>
      <c r="E20" s="711"/>
      <c r="F20" s="696"/>
      <c r="G20" s="696"/>
      <c r="H20" s="696"/>
      <c r="I20" s="696"/>
      <c r="J20" s="696"/>
    </row>
    <row r="21" ht="30" customHeight="1" spans="1:10">
      <c r="A21" s="707">
        <v>7</v>
      </c>
      <c r="B21" s="708" t="s">
        <v>276</v>
      </c>
      <c r="C21" s="709" t="s">
        <v>277</v>
      </c>
      <c r="D21" s="710"/>
      <c r="E21" s="711"/>
      <c r="F21" s="696"/>
      <c r="G21" s="696"/>
      <c r="H21" s="696"/>
      <c r="I21" s="696"/>
      <c r="J21" s="696"/>
    </row>
    <row r="22" ht="30" customHeight="1" spans="1:10">
      <c r="A22" s="707">
        <v>8</v>
      </c>
      <c r="B22" s="719" t="s">
        <v>278</v>
      </c>
      <c r="C22" s="709" t="s">
        <v>279</v>
      </c>
      <c r="D22" s="710"/>
      <c r="E22" s="711"/>
      <c r="F22" s="696"/>
      <c r="G22" s="696"/>
      <c r="H22" s="696"/>
      <c r="I22" s="696"/>
      <c r="J22" s="696"/>
    </row>
    <row r="23" ht="19.5" customHeight="1" spans="1:10">
      <c r="A23" s="720">
        <v>9</v>
      </c>
      <c r="B23" s="721" t="s">
        <v>280</v>
      </c>
      <c r="C23" s="722"/>
      <c r="D23" s="723"/>
      <c r="E23" s="724"/>
      <c r="F23" s="696"/>
      <c r="G23" s="696"/>
      <c r="H23" s="696"/>
      <c r="I23" s="696"/>
      <c r="J23" s="696"/>
    </row>
    <row r="24" ht="15.95" customHeight="1" spans="1:10">
      <c r="A24" s="725" t="str">
        <f>CONCATENATE([1]目录!$D$2,[1]目录!$E$2)</f>
        <v>填表日期：</v>
      </c>
      <c r="B24" s="695"/>
      <c r="C24" s="725" t="s">
        <v>281</v>
      </c>
      <c r="D24" s="726"/>
      <c r="E24" s="725"/>
      <c r="F24" s="696"/>
      <c r="G24" s="696"/>
      <c r="H24" s="696"/>
      <c r="I24" s="696"/>
      <c r="J24" s="696"/>
    </row>
    <row r="25" ht="19.5" customHeight="1" spans="1:10">
      <c r="A25" s="695"/>
      <c r="B25" s="695"/>
      <c r="C25" s="695"/>
      <c r="D25" s="695"/>
      <c r="E25" s="695"/>
      <c r="F25" s="696"/>
      <c r="G25" s="696"/>
      <c r="H25" s="696"/>
      <c r="I25" s="696"/>
      <c r="J25" s="696"/>
    </row>
    <row r="26" ht="19.5" customHeight="1" spans="1:10">
      <c r="A26" s="695" t="s">
        <v>282</v>
      </c>
      <c r="B26" s="695"/>
      <c r="C26" s="695"/>
      <c r="D26" s="695"/>
      <c r="E26" s="695"/>
      <c r="F26" s="696"/>
      <c r="G26" s="696"/>
      <c r="H26" s="696"/>
      <c r="I26" s="696"/>
      <c r="J26" s="696"/>
    </row>
    <row r="27" ht="19.5" customHeight="1" spans="1:10">
      <c r="A27" s="695" t="s">
        <v>283</v>
      </c>
      <c r="B27" s="695"/>
      <c r="C27" s="695"/>
      <c r="D27" s="695"/>
      <c r="E27" s="695"/>
      <c r="F27" s="696"/>
      <c r="G27" s="696"/>
      <c r="H27" s="696"/>
      <c r="I27" s="696"/>
      <c r="J27" s="696"/>
    </row>
    <row r="28" ht="19.5" customHeight="1" spans="1:10">
      <c r="A28" s="695" t="s">
        <v>284</v>
      </c>
      <c r="B28" s="695"/>
      <c r="C28" s="695"/>
      <c r="D28" s="695"/>
      <c r="E28" s="695"/>
      <c r="F28" s="696"/>
      <c r="G28" s="696"/>
      <c r="H28" s="696"/>
      <c r="I28" s="696"/>
      <c r="J28" s="696"/>
    </row>
    <row r="29" ht="19.5" customHeight="1" spans="1:10">
      <c r="A29" s="696"/>
      <c r="B29" s="696"/>
      <c r="C29" s="696"/>
      <c r="D29" s="696"/>
      <c r="E29" s="696"/>
      <c r="F29" s="696"/>
      <c r="G29" s="696"/>
      <c r="H29" s="696"/>
      <c r="I29" s="696"/>
      <c r="J29" s="696"/>
    </row>
    <row r="30" ht="19.5" customHeight="1" spans="1:10">
      <c r="A30" s="696"/>
      <c r="B30" s="696"/>
      <c r="C30" s="696"/>
      <c r="D30" s="696"/>
      <c r="E30" s="696"/>
      <c r="F30" s="696"/>
      <c r="G30" s="696"/>
      <c r="H30" s="696"/>
      <c r="I30" s="696"/>
      <c r="J30" s="696"/>
    </row>
    <row r="31" ht="19.5" customHeight="1" spans="1:10">
      <c r="A31" s="696"/>
      <c r="B31" s="696"/>
      <c r="C31" s="696"/>
      <c r="D31" s="696"/>
      <c r="E31" s="696"/>
      <c r="F31" s="696"/>
      <c r="G31" s="696"/>
      <c r="H31" s="696"/>
      <c r="I31" s="696"/>
      <c r="J31" s="696"/>
    </row>
    <row r="32" ht="19.5" customHeight="1" spans="1:10">
      <c r="A32" s="696"/>
      <c r="B32" s="696"/>
      <c r="C32" s="696"/>
      <c r="D32" s="696"/>
      <c r="E32" s="696"/>
      <c r="F32" s="696"/>
      <c r="G32" s="696"/>
      <c r="H32" s="696"/>
      <c r="I32" s="696"/>
      <c r="J32" s="696"/>
    </row>
    <row r="33" ht="19.5" customHeight="1" spans="1:10">
      <c r="A33" s="696"/>
      <c r="B33" s="696"/>
      <c r="C33" s="696"/>
      <c r="D33" s="696"/>
      <c r="E33" s="696"/>
      <c r="F33" s="696"/>
      <c r="G33" s="696"/>
      <c r="H33" s="696"/>
      <c r="I33" s="696"/>
      <c r="J33" s="696"/>
    </row>
    <row r="34" ht="19.5" customHeight="1" spans="1:10">
      <c r="A34" s="696"/>
      <c r="B34" s="696"/>
      <c r="C34" s="696"/>
      <c r="D34" s="696"/>
      <c r="E34" s="696"/>
      <c r="F34" s="696"/>
      <c r="G34" s="696"/>
      <c r="H34" s="696"/>
      <c r="I34" s="696"/>
      <c r="J34" s="696"/>
    </row>
    <row r="35" ht="19.5" customHeight="1" spans="1:10">
      <c r="A35" s="696"/>
      <c r="B35" s="696"/>
      <c r="C35" s="696"/>
      <c r="D35" s="696"/>
      <c r="E35" s="696"/>
      <c r="F35" s="696"/>
      <c r="G35" s="696"/>
      <c r="H35" s="696"/>
      <c r="I35" s="696"/>
      <c r="J35" s="696"/>
    </row>
    <row r="36" ht="19.5" customHeight="1" spans="1:10">
      <c r="A36" s="696"/>
      <c r="B36" s="696"/>
      <c r="C36" s="696"/>
      <c r="D36" s="696"/>
      <c r="E36" s="696"/>
      <c r="F36" s="696"/>
      <c r="G36" s="696"/>
      <c r="H36" s="696"/>
      <c r="I36" s="696"/>
      <c r="J36" s="696"/>
    </row>
    <row r="37" customHeight="1" spans="1:10">
      <c r="A37" s="696"/>
      <c r="B37" s="696"/>
      <c r="C37" s="696"/>
      <c r="D37" s="696"/>
      <c r="E37" s="696"/>
      <c r="F37" s="696"/>
      <c r="G37" s="696"/>
      <c r="H37" s="696"/>
      <c r="I37" s="696"/>
      <c r="J37" s="696"/>
    </row>
    <row r="38" customHeight="1" spans="1:10">
      <c r="A38" s="696"/>
      <c r="B38" s="696"/>
      <c r="C38" s="696"/>
      <c r="D38" s="696"/>
      <c r="E38" s="696"/>
      <c r="F38" s="696"/>
      <c r="G38" s="696"/>
      <c r="H38" s="696"/>
      <c r="I38" s="696"/>
      <c r="J38" s="696"/>
    </row>
    <row r="39" customHeight="1" spans="1:10">
      <c r="A39" s="696"/>
      <c r="B39" s="696"/>
      <c r="C39" s="696"/>
      <c r="D39" s="696"/>
      <c r="E39" s="696"/>
      <c r="F39" s="696"/>
      <c r="G39" s="696"/>
      <c r="H39" s="696"/>
      <c r="I39" s="696"/>
      <c r="J39" s="696"/>
    </row>
    <row r="40" customHeight="1" spans="1:10">
      <c r="A40" s="696"/>
      <c r="B40" s="696"/>
      <c r="C40" s="696"/>
      <c r="D40" s="696"/>
      <c r="E40" s="696"/>
      <c r="F40" s="696"/>
      <c r="G40" s="696"/>
      <c r="H40" s="696"/>
      <c r="I40" s="696"/>
      <c r="J40" s="696"/>
    </row>
    <row r="41" customHeight="1" spans="1:10">
      <c r="A41" s="696"/>
      <c r="B41" s="696"/>
      <c r="C41" s="696"/>
      <c r="D41" s="696"/>
      <c r="E41" s="696"/>
      <c r="F41" s="696"/>
      <c r="G41" s="696"/>
      <c r="H41" s="696"/>
      <c r="I41" s="696"/>
      <c r="J41" s="696"/>
    </row>
    <row r="42" customHeight="1" spans="1:10">
      <c r="A42" s="696"/>
      <c r="B42" s="696"/>
      <c r="C42" s="696"/>
      <c r="D42" s="696"/>
      <c r="E42" s="696"/>
      <c r="F42" s="696"/>
      <c r="G42" s="696"/>
      <c r="H42" s="696"/>
      <c r="I42" s="696"/>
      <c r="J42" s="696"/>
    </row>
    <row r="43" customHeight="1" spans="1:10">
      <c r="A43" s="696"/>
      <c r="B43" s="696"/>
      <c r="C43" s="696"/>
      <c r="D43" s="696"/>
      <c r="E43" s="696"/>
      <c r="F43" s="696"/>
      <c r="G43" s="696"/>
      <c r="H43" s="696"/>
      <c r="I43" s="696"/>
      <c r="J43" s="696"/>
    </row>
    <row r="44" customHeight="1" spans="1:10">
      <c r="A44" s="696"/>
      <c r="B44" s="696"/>
      <c r="C44" s="696"/>
      <c r="D44" s="696"/>
      <c r="E44" s="696"/>
      <c r="F44" s="696"/>
      <c r="G44" s="696"/>
      <c r="H44" s="696"/>
      <c r="I44" s="696"/>
      <c r="J44" s="696"/>
    </row>
    <row r="45" customHeight="1" spans="1:10">
      <c r="A45" s="696"/>
      <c r="B45" s="696"/>
      <c r="C45" s="696"/>
      <c r="D45" s="696"/>
      <c r="E45" s="696"/>
      <c r="F45" s="696"/>
      <c r="G45" s="696"/>
      <c r="H45" s="696"/>
      <c r="I45" s="696"/>
      <c r="J45" s="696"/>
    </row>
    <row r="46" customHeight="1" spans="1:10">
      <c r="A46" s="696"/>
      <c r="B46" s="696"/>
      <c r="C46" s="696"/>
      <c r="D46" s="696"/>
      <c r="E46" s="696"/>
      <c r="F46" s="696"/>
      <c r="G46" s="696"/>
      <c r="H46" s="696"/>
      <c r="I46" s="696"/>
      <c r="J46" s="696"/>
    </row>
    <row r="47" customHeight="1" spans="1:10">
      <c r="A47" s="696"/>
      <c r="B47" s="696"/>
      <c r="C47" s="696"/>
      <c r="D47" s="696"/>
      <c r="E47" s="696"/>
      <c r="F47" s="696"/>
      <c r="G47" s="696"/>
      <c r="H47" s="696"/>
      <c r="I47" s="696"/>
      <c r="J47" s="696"/>
    </row>
    <row r="48" customHeight="1" spans="1:10">
      <c r="A48" s="696"/>
      <c r="B48" s="696"/>
      <c r="C48" s="696"/>
      <c r="D48" s="696"/>
      <c r="E48" s="696"/>
      <c r="F48" s="696"/>
      <c r="G48" s="696"/>
      <c r="H48" s="696"/>
      <c r="I48" s="696"/>
      <c r="J48" s="696"/>
    </row>
    <row r="49" customHeight="1" spans="1:10">
      <c r="A49" s="696"/>
      <c r="B49" s="696"/>
      <c r="C49" s="696"/>
      <c r="D49" s="696"/>
      <c r="E49" s="696"/>
      <c r="F49" s="696"/>
      <c r="G49" s="696"/>
      <c r="H49" s="696"/>
      <c r="I49" s="696"/>
      <c r="J49" s="696"/>
    </row>
    <row r="50" customHeight="1" spans="1:10">
      <c r="A50" s="696"/>
      <c r="B50" s="696"/>
      <c r="C50" s="696"/>
      <c r="D50" s="696"/>
      <c r="E50" s="696"/>
      <c r="F50" s="696"/>
      <c r="G50" s="696"/>
      <c r="H50" s="696"/>
      <c r="I50" s="696"/>
      <c r="J50" s="696"/>
    </row>
    <row r="51" customHeight="1" spans="1:10">
      <c r="A51" s="696"/>
      <c r="B51" s="696"/>
      <c r="C51" s="696"/>
      <c r="D51" s="696"/>
      <c r="E51" s="696"/>
      <c r="F51" s="696"/>
      <c r="G51" s="696"/>
      <c r="H51" s="696"/>
      <c r="I51" s="696"/>
      <c r="J51" s="696"/>
    </row>
    <row r="52" customHeight="1" spans="1:10">
      <c r="A52" s="696"/>
      <c r="B52" s="696"/>
      <c r="C52" s="696"/>
      <c r="D52" s="696"/>
      <c r="E52" s="696"/>
      <c r="F52" s="696"/>
      <c r="G52" s="696"/>
      <c r="H52" s="696"/>
      <c r="I52" s="696"/>
      <c r="J52" s="696"/>
    </row>
    <row r="53" customHeight="1" spans="1:10">
      <c r="A53" s="696"/>
      <c r="B53" s="696"/>
      <c r="C53" s="696"/>
      <c r="D53" s="696"/>
      <c r="E53" s="696"/>
      <c r="F53" s="696"/>
      <c r="G53" s="696"/>
      <c r="H53" s="696"/>
      <c r="I53" s="696"/>
      <c r="J53" s="696"/>
    </row>
    <row r="54" customHeight="1" spans="1:10">
      <c r="A54" s="696"/>
      <c r="B54" s="696"/>
      <c r="C54" s="696"/>
      <c r="D54" s="696"/>
      <c r="E54" s="696"/>
      <c r="F54" s="696"/>
      <c r="G54" s="696"/>
      <c r="H54" s="696"/>
      <c r="I54" s="696"/>
      <c r="J54" s="696"/>
    </row>
    <row r="55" customHeight="1" spans="1:10">
      <c r="A55" s="696"/>
      <c r="B55" s="696"/>
      <c r="C55" s="696"/>
      <c r="D55" s="696"/>
      <c r="E55" s="696"/>
      <c r="F55" s="696"/>
      <c r="G55" s="696"/>
      <c r="H55" s="696"/>
      <c r="I55" s="696"/>
      <c r="J55" s="696"/>
    </row>
    <row r="56" customHeight="1" spans="1:10">
      <c r="A56" s="696"/>
      <c r="B56" s="696"/>
      <c r="C56" s="696"/>
      <c r="D56" s="696"/>
      <c r="E56" s="696"/>
      <c r="F56" s="696"/>
      <c r="G56" s="696"/>
      <c r="H56" s="696"/>
      <c r="I56" s="696"/>
      <c r="J56" s="696"/>
    </row>
    <row r="57" customHeight="1" spans="1:10">
      <c r="A57" s="696"/>
      <c r="B57" s="696"/>
      <c r="C57" s="696"/>
      <c r="D57" s="696"/>
      <c r="E57" s="696"/>
      <c r="F57" s="696"/>
      <c r="G57" s="696"/>
      <c r="H57" s="696"/>
      <c r="I57" s="696"/>
      <c r="J57" s="696"/>
    </row>
    <row r="58" customHeight="1" spans="1:10">
      <c r="A58" s="696"/>
      <c r="B58" s="696"/>
      <c r="C58" s="696"/>
      <c r="D58" s="696"/>
      <c r="E58" s="696"/>
      <c r="F58" s="696"/>
      <c r="G58" s="696"/>
      <c r="H58" s="696"/>
      <c r="I58" s="696"/>
      <c r="J58" s="696"/>
    </row>
    <row r="59" customHeight="1" spans="1:10">
      <c r="A59" s="696"/>
      <c r="B59" s="696"/>
      <c r="C59" s="696"/>
      <c r="D59" s="696"/>
      <c r="E59" s="696"/>
      <c r="F59" s="696"/>
      <c r="G59" s="696"/>
      <c r="H59" s="696"/>
      <c r="I59" s="696"/>
      <c r="J59" s="696"/>
    </row>
    <row r="60" customHeight="1" spans="1:10">
      <c r="A60" s="696"/>
      <c r="B60" s="696"/>
      <c r="C60" s="696"/>
      <c r="D60" s="696"/>
      <c r="E60" s="696"/>
      <c r="F60" s="696"/>
      <c r="G60" s="696"/>
      <c r="H60" s="696"/>
      <c r="I60" s="696"/>
      <c r="J60" s="696"/>
    </row>
  </sheetData>
  <mergeCells count="10">
    <mergeCell ref="A2:B2"/>
    <mergeCell ref="A3:B3"/>
    <mergeCell ref="A4:B4"/>
    <mergeCell ref="C4:E4"/>
    <mergeCell ref="A9:A10"/>
    <mergeCell ref="A11:A12"/>
    <mergeCell ref="A13:A15"/>
    <mergeCell ref="B9:B10"/>
    <mergeCell ref="B11:B12"/>
    <mergeCell ref="B13:B15"/>
  </mergeCells>
  <printOptions horizontalCentered="1"/>
  <pageMargins left="0.748031496062992" right="0.748031496062992" top="0.78740157480315" bottom="0.590551181102362" header="1.37795275590551" footer="0.511811023622047"/>
  <pageSetup paperSize="9"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6"/>
  </sheetPr>
  <dimension ref="A1:J60"/>
  <sheetViews>
    <sheetView workbookViewId="0">
      <selection activeCell="G18" sqref="E25 G18"/>
    </sheetView>
  </sheetViews>
  <sheetFormatPr defaultColWidth="9" defaultRowHeight="15.75" customHeight="1"/>
  <cols>
    <col min="1" max="1" width="6.625" style="13" customWidth="1"/>
    <col min="2" max="2" width="25.375" style="13" customWidth="1"/>
    <col min="3" max="3" width="13.625" style="13" customWidth="1"/>
    <col min="4" max="6" width="16.375" style="13" customWidth="1"/>
    <col min="7" max="7" width="11.125" style="13" customWidth="1"/>
    <col min="8" max="8" width="15.875" style="13" customWidth="1"/>
    <col min="9" max="16384" width="9" style="13"/>
  </cols>
  <sheetData>
    <row r="1" s="11" customFormat="1" ht="25.5" customHeight="1" spans="1:8">
      <c r="A1" s="14" t="s">
        <v>135</v>
      </c>
      <c r="B1" s="15"/>
      <c r="C1" s="15"/>
      <c r="D1" s="15"/>
      <c r="E1" s="15"/>
      <c r="F1" s="15"/>
      <c r="G1" s="15"/>
      <c r="H1" s="15"/>
    </row>
    <row r="2" customHeight="1" spans="1:10">
      <c r="A2" s="16"/>
      <c r="B2" s="16"/>
      <c r="C2" s="16"/>
      <c r="D2" s="16"/>
      <c r="E2" s="48"/>
      <c r="F2" s="48"/>
      <c r="G2" s="48"/>
      <c r="H2" s="17" t="s">
        <v>11108</v>
      </c>
      <c r="I2" s="18"/>
      <c r="J2" s="18"/>
    </row>
    <row r="3" customHeight="1" spans="1:10">
      <c r="A3" s="19" t="str">
        <f>申报表封面!A8</f>
        <v>评估基准日：2022年8月31日</v>
      </c>
      <c r="B3" s="19"/>
      <c r="C3" s="19"/>
      <c r="D3" s="19"/>
      <c r="E3" s="20"/>
      <c r="F3" s="20"/>
      <c r="G3" s="20"/>
      <c r="H3" s="20"/>
      <c r="I3" s="18"/>
      <c r="J3" s="18"/>
    </row>
    <row r="4" customHeight="1" spans="1:10">
      <c r="A4" s="90" t="str">
        <f>申报表封面!C14</f>
        <v>被评估单位：湖南森华木业有限公司</v>
      </c>
      <c r="B4" s="22"/>
      <c r="C4" s="22"/>
      <c r="D4" s="22"/>
      <c r="E4" s="22"/>
      <c r="F4" s="22"/>
      <c r="G4" s="22"/>
      <c r="H4" s="23" t="s">
        <v>412</v>
      </c>
      <c r="I4" s="18"/>
      <c r="J4" s="18"/>
    </row>
    <row r="5" s="98" customFormat="1" customHeight="1" spans="1:10">
      <c r="A5" s="62" t="s">
        <v>413</v>
      </c>
      <c r="B5" s="62" t="s">
        <v>11106</v>
      </c>
      <c r="C5" s="24" t="s">
        <v>10159</v>
      </c>
      <c r="D5" s="25" t="s">
        <v>375</v>
      </c>
      <c r="E5" s="25" t="s">
        <v>376</v>
      </c>
      <c r="F5" s="62" t="s">
        <v>377</v>
      </c>
      <c r="G5" s="62" t="s">
        <v>415</v>
      </c>
      <c r="H5" s="62" t="s">
        <v>486</v>
      </c>
      <c r="I5" s="27" t="s">
        <v>10205</v>
      </c>
      <c r="J5" s="27" t="s">
        <v>559</v>
      </c>
    </row>
    <row r="6" customHeight="1" spans="1:10">
      <c r="A6" s="28"/>
      <c r="B6" s="29"/>
      <c r="C6" s="30"/>
      <c r="D6" s="46"/>
      <c r="E6" s="31"/>
      <c r="F6" s="44">
        <f t="shared" ref="F6:F30" si="0">E6-D6</f>
        <v>0</v>
      </c>
      <c r="G6" s="44">
        <f t="shared" ref="G6:G30" si="1">IF(D6=0,0,ROUND(F6/D6*100,2))</f>
        <v>0</v>
      </c>
      <c r="H6" s="32"/>
      <c r="I6" s="18"/>
      <c r="J6" s="18"/>
    </row>
    <row r="7" customHeight="1" spans="1:10">
      <c r="A7" s="28"/>
      <c r="B7" s="29"/>
      <c r="C7" s="30"/>
      <c r="D7" s="46"/>
      <c r="E7" s="31"/>
      <c r="F7" s="44">
        <f t="shared" si="0"/>
        <v>0</v>
      </c>
      <c r="G7" s="44">
        <f t="shared" si="1"/>
        <v>0</v>
      </c>
      <c r="H7" s="32"/>
      <c r="I7" s="18"/>
      <c r="J7" s="18"/>
    </row>
    <row r="8" customHeight="1" spans="1:10">
      <c r="A8" s="28"/>
      <c r="B8" s="29"/>
      <c r="C8" s="30"/>
      <c r="D8" s="46"/>
      <c r="E8" s="31"/>
      <c r="F8" s="44">
        <f t="shared" si="0"/>
        <v>0</v>
      </c>
      <c r="G8" s="44">
        <f t="shared" si="1"/>
        <v>0</v>
      </c>
      <c r="H8" s="32"/>
      <c r="I8" s="18"/>
      <c r="J8" s="18"/>
    </row>
    <row r="9" customHeight="1" spans="1:10">
      <c r="A9" s="28"/>
      <c r="B9" s="29"/>
      <c r="C9" s="30"/>
      <c r="D9" s="46"/>
      <c r="E9" s="31"/>
      <c r="F9" s="44">
        <f t="shared" si="0"/>
        <v>0</v>
      </c>
      <c r="G9" s="44">
        <f t="shared" si="1"/>
        <v>0</v>
      </c>
      <c r="H9" s="32"/>
      <c r="I9" s="18"/>
      <c r="J9" s="18"/>
    </row>
    <row r="10" customHeight="1" spans="1:10">
      <c r="A10" s="28"/>
      <c r="B10" s="29"/>
      <c r="C10" s="30"/>
      <c r="D10" s="46"/>
      <c r="E10" s="31"/>
      <c r="F10" s="44">
        <f t="shared" si="0"/>
        <v>0</v>
      </c>
      <c r="G10" s="44">
        <f t="shared" si="1"/>
        <v>0</v>
      </c>
      <c r="H10" s="32"/>
      <c r="I10" s="18"/>
      <c r="J10" s="18"/>
    </row>
    <row r="11" customHeight="1" spans="1:10">
      <c r="A11" s="28"/>
      <c r="B11" s="29"/>
      <c r="C11" s="30"/>
      <c r="D11" s="46"/>
      <c r="E11" s="31"/>
      <c r="F11" s="44">
        <f t="shared" si="0"/>
        <v>0</v>
      </c>
      <c r="G11" s="44">
        <f t="shared" si="1"/>
        <v>0</v>
      </c>
      <c r="H11" s="32"/>
      <c r="I11" s="18"/>
      <c r="J11" s="18"/>
    </row>
    <row r="12" customHeight="1" spans="1:10">
      <c r="A12" s="28"/>
      <c r="B12" s="29"/>
      <c r="C12" s="30"/>
      <c r="D12" s="46"/>
      <c r="E12" s="31"/>
      <c r="F12" s="44">
        <f t="shared" si="0"/>
        <v>0</v>
      </c>
      <c r="G12" s="44">
        <f t="shared" si="1"/>
        <v>0</v>
      </c>
      <c r="H12" s="32"/>
      <c r="I12" s="18"/>
      <c r="J12" s="18"/>
    </row>
    <row r="13" customHeight="1" spans="1:10">
      <c r="A13" s="28"/>
      <c r="B13" s="29"/>
      <c r="C13" s="30"/>
      <c r="D13" s="46"/>
      <c r="E13" s="31"/>
      <c r="F13" s="44">
        <f t="shared" si="0"/>
        <v>0</v>
      </c>
      <c r="G13" s="44">
        <f t="shared" si="1"/>
        <v>0</v>
      </c>
      <c r="H13" s="32"/>
      <c r="I13" s="18"/>
      <c r="J13" s="18"/>
    </row>
    <row r="14" customHeight="1" spans="1:10">
      <c r="A14" s="28"/>
      <c r="B14" s="29"/>
      <c r="C14" s="30"/>
      <c r="D14" s="46"/>
      <c r="E14" s="31"/>
      <c r="F14" s="44">
        <f t="shared" si="0"/>
        <v>0</v>
      </c>
      <c r="G14" s="44">
        <f t="shared" si="1"/>
        <v>0</v>
      </c>
      <c r="H14" s="32"/>
      <c r="I14" s="18"/>
      <c r="J14" s="18"/>
    </row>
    <row r="15" customHeight="1" spans="1:10">
      <c r="A15" s="28"/>
      <c r="B15" s="29"/>
      <c r="C15" s="30"/>
      <c r="D15" s="46"/>
      <c r="E15" s="31"/>
      <c r="F15" s="44">
        <f t="shared" si="0"/>
        <v>0</v>
      </c>
      <c r="G15" s="44">
        <f t="shared" si="1"/>
        <v>0</v>
      </c>
      <c r="H15" s="32"/>
      <c r="I15" s="18"/>
      <c r="J15" s="18"/>
    </row>
    <row r="16" customHeight="1" spans="1:10">
      <c r="A16" s="28"/>
      <c r="B16" s="29"/>
      <c r="C16" s="30"/>
      <c r="D16" s="46"/>
      <c r="E16" s="31"/>
      <c r="F16" s="44">
        <f t="shared" si="0"/>
        <v>0</v>
      </c>
      <c r="G16" s="44">
        <f t="shared" si="1"/>
        <v>0</v>
      </c>
      <c r="H16" s="32"/>
      <c r="I16" s="18"/>
      <c r="J16" s="18"/>
    </row>
    <row r="17" customHeight="1" spans="1:10">
      <c r="A17" s="28"/>
      <c r="B17" s="29"/>
      <c r="C17" s="30"/>
      <c r="D17" s="46"/>
      <c r="E17" s="31"/>
      <c r="F17" s="44">
        <f t="shared" si="0"/>
        <v>0</v>
      </c>
      <c r="G17" s="44">
        <f t="shared" si="1"/>
        <v>0</v>
      </c>
      <c r="H17" s="32"/>
      <c r="I17" s="18"/>
      <c r="J17" s="18"/>
    </row>
    <row r="18" customHeight="1" spans="1:10">
      <c r="A18" s="28"/>
      <c r="B18" s="29"/>
      <c r="C18" s="30"/>
      <c r="D18" s="46"/>
      <c r="E18" s="31"/>
      <c r="F18" s="44">
        <f t="shared" si="0"/>
        <v>0</v>
      </c>
      <c r="G18" s="44">
        <f t="shared" si="1"/>
        <v>0</v>
      </c>
      <c r="H18" s="32"/>
      <c r="I18" s="18"/>
      <c r="J18" s="18"/>
    </row>
    <row r="19" customHeight="1" spans="1:10">
      <c r="A19" s="28"/>
      <c r="B19" s="29"/>
      <c r="C19" s="30"/>
      <c r="D19" s="46"/>
      <c r="E19" s="31"/>
      <c r="F19" s="44">
        <f t="shared" si="0"/>
        <v>0</v>
      </c>
      <c r="G19" s="44">
        <f t="shared" si="1"/>
        <v>0</v>
      </c>
      <c r="H19" s="32"/>
      <c r="I19" s="18"/>
      <c r="J19" s="18"/>
    </row>
    <row r="20" customHeight="1" spans="1:10">
      <c r="A20" s="28"/>
      <c r="B20" s="29"/>
      <c r="C20" s="30"/>
      <c r="D20" s="46"/>
      <c r="E20" s="31"/>
      <c r="F20" s="44">
        <f t="shared" si="0"/>
        <v>0</v>
      </c>
      <c r="G20" s="44">
        <f t="shared" si="1"/>
        <v>0</v>
      </c>
      <c r="H20" s="32"/>
      <c r="I20" s="18"/>
      <c r="J20" s="18"/>
    </row>
    <row r="21" customHeight="1" spans="1:10">
      <c r="A21" s="28"/>
      <c r="B21" s="29"/>
      <c r="C21" s="30"/>
      <c r="D21" s="46"/>
      <c r="E21" s="31"/>
      <c r="F21" s="44">
        <f t="shared" si="0"/>
        <v>0</v>
      </c>
      <c r="G21" s="44">
        <f t="shared" si="1"/>
        <v>0</v>
      </c>
      <c r="H21" s="32"/>
      <c r="I21" s="18"/>
      <c r="J21" s="18"/>
    </row>
    <row r="22" customHeight="1" spans="1:10">
      <c r="A22" s="28"/>
      <c r="B22" s="29"/>
      <c r="C22" s="30"/>
      <c r="D22" s="46"/>
      <c r="E22" s="31"/>
      <c r="F22" s="44">
        <f t="shared" si="0"/>
        <v>0</v>
      </c>
      <c r="G22" s="44">
        <f t="shared" si="1"/>
        <v>0</v>
      </c>
      <c r="H22" s="32"/>
      <c r="I22" s="18"/>
      <c r="J22" s="18"/>
    </row>
    <row r="23" customHeight="1" spans="1:10">
      <c r="A23" s="28"/>
      <c r="B23" s="29"/>
      <c r="C23" s="30"/>
      <c r="D23" s="46"/>
      <c r="E23" s="31"/>
      <c r="F23" s="44">
        <f t="shared" si="0"/>
        <v>0</v>
      </c>
      <c r="G23" s="44">
        <f t="shared" si="1"/>
        <v>0</v>
      </c>
      <c r="H23" s="32"/>
      <c r="I23" s="18"/>
      <c r="J23" s="18"/>
    </row>
    <row r="24" customHeight="1" spans="1:10">
      <c r="A24" s="28"/>
      <c r="B24" s="29"/>
      <c r="C24" s="30"/>
      <c r="D24" s="46"/>
      <c r="E24" s="31"/>
      <c r="F24" s="44">
        <f t="shared" si="0"/>
        <v>0</v>
      </c>
      <c r="G24" s="44">
        <f t="shared" si="1"/>
        <v>0</v>
      </c>
      <c r="H24" s="32"/>
      <c r="I24" s="18"/>
      <c r="J24" s="18"/>
    </row>
    <row r="25" customHeight="1" spans="1:10">
      <c r="A25" s="28"/>
      <c r="B25" s="29"/>
      <c r="C25" s="30"/>
      <c r="D25" s="46"/>
      <c r="E25" s="31"/>
      <c r="F25" s="44">
        <f t="shared" si="0"/>
        <v>0</v>
      </c>
      <c r="G25" s="44">
        <f t="shared" si="1"/>
        <v>0</v>
      </c>
      <c r="H25" s="32"/>
      <c r="I25" s="18"/>
      <c r="J25" s="18"/>
    </row>
    <row r="26" customHeight="1" spans="1:10">
      <c r="A26" s="28"/>
      <c r="B26" s="29"/>
      <c r="C26" s="30"/>
      <c r="D26" s="46"/>
      <c r="E26" s="31"/>
      <c r="F26" s="44">
        <f t="shared" si="0"/>
        <v>0</v>
      </c>
      <c r="G26" s="44">
        <f t="shared" si="1"/>
        <v>0</v>
      </c>
      <c r="H26" s="32"/>
      <c r="I26" s="18"/>
      <c r="J26" s="18"/>
    </row>
    <row r="27" customHeight="1" spans="1:10">
      <c r="A27" s="28"/>
      <c r="B27" s="33" t="s">
        <v>497</v>
      </c>
      <c r="C27" s="30"/>
      <c r="D27" s="46"/>
      <c r="E27" s="31"/>
      <c r="F27" s="44">
        <f t="shared" si="0"/>
        <v>0</v>
      </c>
      <c r="G27" s="44">
        <f t="shared" si="1"/>
        <v>0</v>
      </c>
      <c r="H27" s="32"/>
      <c r="I27" s="18"/>
      <c r="J27" s="18"/>
    </row>
    <row r="28" customHeight="1" spans="1:10">
      <c r="A28" s="34" t="s">
        <v>560</v>
      </c>
      <c r="B28" s="26"/>
      <c r="C28" s="35"/>
      <c r="D28" s="44">
        <f>SUM(D6:D27)</f>
        <v>0</v>
      </c>
      <c r="E28" s="36">
        <f>SUM(E6:E27)</f>
        <v>0</v>
      </c>
      <c r="F28" s="44">
        <f t="shared" si="0"/>
        <v>0</v>
      </c>
      <c r="G28" s="44">
        <f t="shared" si="1"/>
        <v>0</v>
      </c>
      <c r="H28" s="37"/>
      <c r="I28" s="18"/>
      <c r="J28" s="18"/>
    </row>
    <row r="29" customHeight="1" spans="1:10">
      <c r="A29" s="34" t="s">
        <v>11109</v>
      </c>
      <c r="B29" s="26"/>
      <c r="C29" s="30"/>
      <c r="D29" s="46"/>
      <c r="E29" s="31"/>
      <c r="F29" s="44">
        <f t="shared" si="0"/>
        <v>0</v>
      </c>
      <c r="G29" s="44">
        <f t="shared" si="1"/>
        <v>0</v>
      </c>
      <c r="H29" s="32"/>
      <c r="I29" s="18"/>
      <c r="J29" s="18"/>
    </row>
    <row r="30" customHeight="1" spans="1:10">
      <c r="A30" s="34" t="s">
        <v>490</v>
      </c>
      <c r="B30" s="26"/>
      <c r="C30" s="35"/>
      <c r="D30" s="44">
        <f>D28-D29</f>
        <v>0</v>
      </c>
      <c r="E30" s="36">
        <f>E28-E29</f>
        <v>0</v>
      </c>
      <c r="F30" s="44">
        <f t="shared" si="0"/>
        <v>0</v>
      </c>
      <c r="G30" s="44">
        <f t="shared" si="1"/>
        <v>0</v>
      </c>
      <c r="H30" s="37"/>
      <c r="I30" s="18"/>
      <c r="J30" s="18"/>
    </row>
    <row r="31" customHeight="1" spans="1:10">
      <c r="A31" s="38" t="str">
        <f>申报表封面!C18</f>
        <v>被评估单位填表人：郭艳</v>
      </c>
      <c r="B31" s="38"/>
      <c r="C31" s="38"/>
      <c r="D31" s="38"/>
      <c r="E31" s="39" t="str">
        <f>CONCATENATE(索引!$D$6,"：",索引!$D67,"    ",索引!$E67)</f>
        <v>评估人员：    </v>
      </c>
      <c r="F31" s="40"/>
      <c r="G31" s="40"/>
      <c r="H31" s="38"/>
      <c r="I31" s="18"/>
      <c r="J31" s="18"/>
    </row>
    <row r="32" customHeight="1" spans="1:10">
      <c r="A32" s="40" t="str">
        <f>申报表封面!C20</f>
        <v>填表日期：2022年9月6日</v>
      </c>
      <c r="B32" s="40"/>
      <c r="C32" s="40"/>
      <c r="D32" s="40"/>
      <c r="E32" s="40"/>
      <c r="F32" s="40"/>
      <c r="G32" s="84"/>
      <c r="H32" s="84"/>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3">
    <mergeCell ref="A28:B28"/>
    <mergeCell ref="A29:B29"/>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tabColor indexed="14"/>
  </sheetPr>
  <dimension ref="A1:M60"/>
  <sheetViews>
    <sheetView workbookViewId="0">
      <selection activeCell="G18" sqref="E25 G18"/>
    </sheetView>
  </sheetViews>
  <sheetFormatPr defaultColWidth="9" defaultRowHeight="15.75" customHeight="1"/>
  <cols>
    <col min="1" max="1" width="5.125" style="13" customWidth="1"/>
    <col min="2" max="2" width="21" style="13" customWidth="1"/>
    <col min="3" max="3" width="7.875" style="13" customWidth="1"/>
    <col min="4" max="4" width="11.125" style="13" customWidth="1"/>
    <col min="5" max="5" width="8.125" style="13" customWidth="1"/>
    <col min="6" max="6" width="13.625" style="13" customWidth="1"/>
    <col min="7" max="7" width="9.125" style="13" customWidth="1"/>
    <col min="8" max="9" width="12.375" style="13" customWidth="1"/>
    <col min="10" max="10" width="11.375" style="13" customWidth="1"/>
    <col min="11" max="11" width="9.875" style="13" customWidth="1"/>
    <col min="12" max="16384" width="9" style="13"/>
  </cols>
  <sheetData>
    <row r="1" s="11" customFormat="1" ht="25.5" customHeight="1" spans="1:11">
      <c r="A1" s="14" t="s">
        <v>137</v>
      </c>
      <c r="B1" s="15"/>
      <c r="C1" s="15"/>
      <c r="D1" s="15"/>
      <c r="E1" s="15"/>
      <c r="F1" s="15"/>
      <c r="G1" s="15"/>
      <c r="H1" s="15"/>
      <c r="I1" s="15"/>
      <c r="J1" s="15"/>
      <c r="K1" s="15"/>
    </row>
    <row r="2" customHeight="1" spans="1:11">
      <c r="A2" s="16"/>
      <c r="B2" s="16"/>
      <c r="C2" s="16"/>
      <c r="D2" s="16"/>
      <c r="E2" s="16"/>
      <c r="F2" s="16"/>
      <c r="G2" s="48"/>
      <c r="H2" s="48"/>
      <c r="I2" s="48"/>
      <c r="J2" s="48"/>
      <c r="K2" s="70" t="s">
        <v>11110</v>
      </c>
    </row>
    <row r="3" customHeight="1" spans="1:11">
      <c r="A3" s="19" t="str">
        <f>申报表封面!A8</f>
        <v>评估基准日：2022年8月31日</v>
      </c>
      <c r="B3" s="19"/>
      <c r="C3" s="19"/>
      <c r="D3" s="19"/>
      <c r="E3" s="19"/>
      <c r="F3" s="19"/>
      <c r="G3" s="20"/>
      <c r="H3" s="20"/>
      <c r="I3" s="20"/>
      <c r="J3" s="20"/>
      <c r="K3" s="71"/>
    </row>
    <row r="4" customHeight="1" spans="1:11">
      <c r="A4" s="90" t="str">
        <f>申报表封面!C14</f>
        <v>被评估单位：湖南森华木业有限公司</v>
      </c>
      <c r="B4" s="22"/>
      <c r="C4" s="22"/>
      <c r="D4" s="22"/>
      <c r="E4" s="22"/>
      <c r="F4" s="22"/>
      <c r="G4" s="22"/>
      <c r="H4" s="22"/>
      <c r="I4" s="22"/>
      <c r="J4" s="22"/>
      <c r="K4" s="72" t="s">
        <v>373</v>
      </c>
    </row>
    <row r="5" s="98" customFormat="1" ht="31.5" customHeight="1" spans="1:13">
      <c r="A5" s="62" t="s">
        <v>413</v>
      </c>
      <c r="B5" s="62" t="s">
        <v>11111</v>
      </c>
      <c r="C5" s="62" t="s">
        <v>11029</v>
      </c>
      <c r="D5" s="62" t="s">
        <v>11112</v>
      </c>
      <c r="E5" s="62" t="s">
        <v>11113</v>
      </c>
      <c r="F5" s="25" t="s">
        <v>375</v>
      </c>
      <c r="G5" s="62" t="s">
        <v>11114</v>
      </c>
      <c r="H5" s="25" t="s">
        <v>376</v>
      </c>
      <c r="I5" s="62" t="s">
        <v>377</v>
      </c>
      <c r="J5" s="62" t="s">
        <v>415</v>
      </c>
      <c r="K5" s="99" t="s">
        <v>506</v>
      </c>
      <c r="L5" s="27" t="s">
        <v>10205</v>
      </c>
      <c r="M5" s="27" t="s">
        <v>559</v>
      </c>
    </row>
    <row r="6" customHeight="1" spans="1:11">
      <c r="A6" s="28"/>
      <c r="B6" s="29"/>
      <c r="C6" s="30"/>
      <c r="D6" s="46"/>
      <c r="E6" s="28"/>
      <c r="F6" s="46"/>
      <c r="G6" s="28"/>
      <c r="H6" s="31"/>
      <c r="I6" s="44">
        <f t="shared" ref="I6:I29" si="0">H6-F6</f>
        <v>0</v>
      </c>
      <c r="J6" s="44">
        <f t="shared" ref="J6:J29" si="1">IF(F6=0,0,ROUND(I6/F6*100,2))</f>
        <v>0</v>
      </c>
      <c r="K6" s="75"/>
    </row>
    <row r="7" customHeight="1" spans="1:11">
      <c r="A7" s="28"/>
      <c r="B7" s="29"/>
      <c r="C7" s="30"/>
      <c r="D7" s="46"/>
      <c r="E7" s="28"/>
      <c r="F7" s="46"/>
      <c r="G7" s="28"/>
      <c r="H7" s="31"/>
      <c r="I7" s="44">
        <f t="shared" si="0"/>
        <v>0</v>
      </c>
      <c r="J7" s="44">
        <f t="shared" si="1"/>
        <v>0</v>
      </c>
      <c r="K7" s="75"/>
    </row>
    <row r="8" customHeight="1" spans="1:11">
      <c r="A8" s="28"/>
      <c r="B8" s="29"/>
      <c r="C8" s="30"/>
      <c r="D8" s="46"/>
      <c r="E8" s="28"/>
      <c r="F8" s="46"/>
      <c r="G8" s="28"/>
      <c r="H8" s="31"/>
      <c r="I8" s="44">
        <f t="shared" si="0"/>
        <v>0</v>
      </c>
      <c r="J8" s="44">
        <f t="shared" si="1"/>
        <v>0</v>
      </c>
      <c r="K8" s="75"/>
    </row>
    <row r="9" customHeight="1" spans="1:11">
      <c r="A9" s="28"/>
      <c r="B9" s="29"/>
      <c r="C9" s="30"/>
      <c r="D9" s="46"/>
      <c r="E9" s="28"/>
      <c r="F9" s="46"/>
      <c r="G9" s="28"/>
      <c r="H9" s="31"/>
      <c r="I9" s="44">
        <f t="shared" si="0"/>
        <v>0</v>
      </c>
      <c r="J9" s="44">
        <f t="shared" si="1"/>
        <v>0</v>
      </c>
      <c r="K9" s="75"/>
    </row>
    <row r="10" customHeight="1" spans="1:11">
      <c r="A10" s="28"/>
      <c r="B10" s="29"/>
      <c r="C10" s="30"/>
      <c r="D10" s="46"/>
      <c r="E10" s="28"/>
      <c r="F10" s="46"/>
      <c r="G10" s="28"/>
      <c r="H10" s="31"/>
      <c r="I10" s="44">
        <f t="shared" si="0"/>
        <v>0</v>
      </c>
      <c r="J10" s="44">
        <f t="shared" si="1"/>
        <v>0</v>
      </c>
      <c r="K10" s="75"/>
    </row>
    <row r="11" customHeight="1" spans="1:11">
      <c r="A11" s="28"/>
      <c r="B11" s="29"/>
      <c r="C11" s="30"/>
      <c r="D11" s="46"/>
      <c r="E11" s="28"/>
      <c r="F11" s="46"/>
      <c r="G11" s="28"/>
      <c r="H11" s="31"/>
      <c r="I11" s="44">
        <f t="shared" si="0"/>
        <v>0</v>
      </c>
      <c r="J11" s="44">
        <f t="shared" si="1"/>
        <v>0</v>
      </c>
      <c r="K11" s="75"/>
    </row>
    <row r="12" customHeight="1" spans="1:11">
      <c r="A12" s="28"/>
      <c r="B12" s="29"/>
      <c r="C12" s="30"/>
      <c r="D12" s="46"/>
      <c r="E12" s="28"/>
      <c r="F12" s="46"/>
      <c r="G12" s="28"/>
      <c r="H12" s="31"/>
      <c r="I12" s="44">
        <f t="shared" si="0"/>
        <v>0</v>
      </c>
      <c r="J12" s="44">
        <f t="shared" si="1"/>
        <v>0</v>
      </c>
      <c r="K12" s="75"/>
    </row>
    <row r="13" customHeight="1" spans="1:11">
      <c r="A13" s="28"/>
      <c r="B13" s="29"/>
      <c r="C13" s="30"/>
      <c r="D13" s="46"/>
      <c r="E13" s="28"/>
      <c r="F13" s="46"/>
      <c r="G13" s="28"/>
      <c r="H13" s="31"/>
      <c r="I13" s="44">
        <f t="shared" si="0"/>
        <v>0</v>
      </c>
      <c r="J13" s="44">
        <f t="shared" si="1"/>
        <v>0</v>
      </c>
      <c r="K13" s="75"/>
    </row>
    <row r="14" customHeight="1" spans="1:11">
      <c r="A14" s="28"/>
      <c r="B14" s="29"/>
      <c r="C14" s="30"/>
      <c r="D14" s="46"/>
      <c r="E14" s="28"/>
      <c r="F14" s="46"/>
      <c r="G14" s="28"/>
      <c r="H14" s="31"/>
      <c r="I14" s="44">
        <f t="shared" si="0"/>
        <v>0</v>
      </c>
      <c r="J14" s="44">
        <f t="shared" si="1"/>
        <v>0</v>
      </c>
      <c r="K14" s="75"/>
    </row>
    <row r="15" customHeight="1" spans="1:11">
      <c r="A15" s="28"/>
      <c r="B15" s="29"/>
      <c r="C15" s="30"/>
      <c r="D15" s="46"/>
      <c r="E15" s="28"/>
      <c r="F15" s="46"/>
      <c r="G15" s="28"/>
      <c r="H15" s="31"/>
      <c r="I15" s="44">
        <f t="shared" si="0"/>
        <v>0</v>
      </c>
      <c r="J15" s="44">
        <f t="shared" si="1"/>
        <v>0</v>
      </c>
      <c r="K15" s="75"/>
    </row>
    <row r="16" customHeight="1" spans="1:11">
      <c r="A16" s="28"/>
      <c r="B16" s="29"/>
      <c r="C16" s="30"/>
      <c r="D16" s="46"/>
      <c r="E16" s="28"/>
      <c r="F16" s="46"/>
      <c r="G16" s="28"/>
      <c r="H16" s="31"/>
      <c r="I16" s="44">
        <f t="shared" si="0"/>
        <v>0</v>
      </c>
      <c r="J16" s="44">
        <f t="shared" si="1"/>
        <v>0</v>
      </c>
      <c r="K16" s="75"/>
    </row>
    <row r="17" customHeight="1" spans="1:11">
      <c r="A17" s="28"/>
      <c r="B17" s="29"/>
      <c r="C17" s="30"/>
      <c r="D17" s="46"/>
      <c r="E17" s="28"/>
      <c r="F17" s="46"/>
      <c r="G17" s="28"/>
      <c r="H17" s="31"/>
      <c r="I17" s="44">
        <f t="shared" si="0"/>
        <v>0</v>
      </c>
      <c r="J17" s="44">
        <f t="shared" si="1"/>
        <v>0</v>
      </c>
      <c r="K17" s="75"/>
    </row>
    <row r="18" customHeight="1" spans="1:11">
      <c r="A18" s="28"/>
      <c r="B18" s="29"/>
      <c r="C18" s="30"/>
      <c r="D18" s="46"/>
      <c r="E18" s="28"/>
      <c r="F18" s="46"/>
      <c r="G18" s="28"/>
      <c r="H18" s="31"/>
      <c r="I18" s="44">
        <f t="shared" si="0"/>
        <v>0</v>
      </c>
      <c r="J18" s="44">
        <f t="shared" si="1"/>
        <v>0</v>
      </c>
      <c r="K18" s="75"/>
    </row>
    <row r="19" customHeight="1" spans="1:11">
      <c r="A19" s="28"/>
      <c r="B19" s="29"/>
      <c r="C19" s="30"/>
      <c r="D19" s="46"/>
      <c r="E19" s="28"/>
      <c r="F19" s="46"/>
      <c r="G19" s="28"/>
      <c r="H19" s="31"/>
      <c r="I19" s="44">
        <f t="shared" si="0"/>
        <v>0</v>
      </c>
      <c r="J19" s="44">
        <f t="shared" si="1"/>
        <v>0</v>
      </c>
      <c r="K19" s="75"/>
    </row>
    <row r="20" customHeight="1" spans="1:11">
      <c r="A20" s="28"/>
      <c r="B20" s="29"/>
      <c r="C20" s="30"/>
      <c r="D20" s="46"/>
      <c r="E20" s="28"/>
      <c r="F20" s="46"/>
      <c r="G20" s="28"/>
      <c r="H20" s="31"/>
      <c r="I20" s="44">
        <f t="shared" si="0"/>
        <v>0</v>
      </c>
      <c r="J20" s="44">
        <f t="shared" si="1"/>
        <v>0</v>
      </c>
      <c r="K20" s="75"/>
    </row>
    <row r="21" customHeight="1" spans="1:11">
      <c r="A21" s="28"/>
      <c r="B21" s="29"/>
      <c r="C21" s="30"/>
      <c r="D21" s="46"/>
      <c r="E21" s="28"/>
      <c r="F21" s="46"/>
      <c r="G21" s="28"/>
      <c r="H21" s="31"/>
      <c r="I21" s="44">
        <f t="shared" si="0"/>
        <v>0</v>
      </c>
      <c r="J21" s="44">
        <f t="shared" si="1"/>
        <v>0</v>
      </c>
      <c r="K21" s="75"/>
    </row>
    <row r="22" customHeight="1" spans="1:11">
      <c r="A22" s="28"/>
      <c r="B22" s="29"/>
      <c r="C22" s="30"/>
      <c r="D22" s="46"/>
      <c r="E22" s="28"/>
      <c r="F22" s="46"/>
      <c r="G22" s="28"/>
      <c r="H22" s="31"/>
      <c r="I22" s="44">
        <f t="shared" si="0"/>
        <v>0</v>
      </c>
      <c r="J22" s="44">
        <f t="shared" si="1"/>
        <v>0</v>
      </c>
      <c r="K22" s="75"/>
    </row>
    <row r="23" customHeight="1" spans="1:11">
      <c r="A23" s="28"/>
      <c r="B23" s="29"/>
      <c r="C23" s="30"/>
      <c r="D23" s="46"/>
      <c r="E23" s="28"/>
      <c r="F23" s="46"/>
      <c r="G23" s="28"/>
      <c r="H23" s="31"/>
      <c r="I23" s="44">
        <f t="shared" si="0"/>
        <v>0</v>
      </c>
      <c r="J23" s="44">
        <f t="shared" si="1"/>
        <v>0</v>
      </c>
      <c r="K23" s="75"/>
    </row>
    <row r="24" customHeight="1" spans="1:11">
      <c r="A24" s="28"/>
      <c r="B24" s="29"/>
      <c r="C24" s="30"/>
      <c r="D24" s="46"/>
      <c r="E24" s="28"/>
      <c r="F24" s="46"/>
      <c r="G24" s="28"/>
      <c r="H24" s="31"/>
      <c r="I24" s="44">
        <f t="shared" si="0"/>
        <v>0</v>
      </c>
      <c r="J24" s="44">
        <f t="shared" si="1"/>
        <v>0</v>
      </c>
      <c r="K24" s="75"/>
    </row>
    <row r="25" customHeight="1" spans="1:11">
      <c r="A25" s="28"/>
      <c r="B25" s="29"/>
      <c r="C25" s="30"/>
      <c r="D25" s="46"/>
      <c r="E25" s="28"/>
      <c r="F25" s="46"/>
      <c r="G25" s="28"/>
      <c r="H25" s="31"/>
      <c r="I25" s="44">
        <f t="shared" si="0"/>
        <v>0</v>
      </c>
      <c r="J25" s="44">
        <f t="shared" si="1"/>
        <v>0</v>
      </c>
      <c r="K25" s="75"/>
    </row>
    <row r="26" customHeight="1" spans="1:11">
      <c r="A26" s="28"/>
      <c r="B26" s="29"/>
      <c r="C26" s="30"/>
      <c r="D26" s="46"/>
      <c r="E26" s="28"/>
      <c r="F26" s="46"/>
      <c r="G26" s="28"/>
      <c r="H26" s="31"/>
      <c r="I26" s="44">
        <f t="shared" si="0"/>
        <v>0</v>
      </c>
      <c r="J26" s="44">
        <f t="shared" si="1"/>
        <v>0</v>
      </c>
      <c r="K26" s="75"/>
    </row>
    <row r="27" customHeight="1" spans="1:11">
      <c r="A27" s="28"/>
      <c r="B27" s="29"/>
      <c r="C27" s="30"/>
      <c r="D27" s="46"/>
      <c r="E27" s="28"/>
      <c r="F27" s="46"/>
      <c r="G27" s="28"/>
      <c r="H27" s="31"/>
      <c r="I27" s="44">
        <f t="shared" si="0"/>
        <v>0</v>
      </c>
      <c r="J27" s="44">
        <f t="shared" si="1"/>
        <v>0</v>
      </c>
      <c r="K27" s="75"/>
    </row>
    <row r="28" customHeight="1" spans="1:11">
      <c r="A28" s="28"/>
      <c r="B28" s="33" t="s">
        <v>497</v>
      </c>
      <c r="C28" s="30"/>
      <c r="D28" s="46"/>
      <c r="E28" s="28"/>
      <c r="F28" s="46"/>
      <c r="G28" s="28"/>
      <c r="H28" s="31"/>
      <c r="I28" s="44">
        <f t="shared" si="0"/>
        <v>0</v>
      </c>
      <c r="J28" s="44">
        <f t="shared" si="1"/>
        <v>0</v>
      </c>
      <c r="K28" s="75"/>
    </row>
    <row r="29" customHeight="1" spans="1:11">
      <c r="A29" s="34" t="s">
        <v>11115</v>
      </c>
      <c r="B29" s="26"/>
      <c r="C29" s="35"/>
      <c r="D29" s="44">
        <f>SUM(D6:D28)</f>
        <v>0</v>
      </c>
      <c r="E29" s="44"/>
      <c r="F29" s="44">
        <f>SUM(F6:F28)</f>
        <v>0</v>
      </c>
      <c r="G29" s="44"/>
      <c r="H29" s="36">
        <f>SUM(H6:H28)</f>
        <v>0</v>
      </c>
      <c r="I29" s="44">
        <f t="shared" si="0"/>
        <v>0</v>
      </c>
      <c r="J29" s="44">
        <f t="shared" si="1"/>
        <v>0</v>
      </c>
      <c r="K29" s="76"/>
    </row>
    <row r="30" customHeight="1" spans="1:11">
      <c r="A30" s="38" t="str">
        <f>申报表封面!C18</f>
        <v>被评估单位填表人：郭艳</v>
      </c>
      <c r="B30" s="38"/>
      <c r="C30" s="38"/>
      <c r="D30" s="38"/>
      <c r="E30" s="40"/>
      <c r="F30" s="40"/>
      <c r="G30" s="39" t="str">
        <f>CONCATENATE(索引!$D$6,"：",索引!$D68,"    ",索引!$E68)</f>
        <v>评估人员：    </v>
      </c>
      <c r="H30" s="38"/>
      <c r="I30" s="38"/>
      <c r="J30" s="38"/>
      <c r="K30" s="77"/>
    </row>
    <row r="31" customHeight="1" spans="1:11">
      <c r="A31" s="40" t="str">
        <f>申报表封面!C20</f>
        <v>填表日期：2022年9月6日</v>
      </c>
      <c r="B31" s="40"/>
      <c r="C31" s="40"/>
      <c r="D31" s="40"/>
      <c r="E31" s="40"/>
      <c r="F31" s="40"/>
      <c r="G31" s="84"/>
      <c r="H31" s="84"/>
      <c r="I31" s="40"/>
      <c r="J31" s="40"/>
      <c r="K31" s="78"/>
    </row>
    <row r="32" customHeight="1" spans="1:11">
      <c r="A32" s="68" t="s">
        <v>499</v>
      </c>
      <c r="B32" s="22"/>
      <c r="C32" s="22"/>
      <c r="D32" s="22"/>
      <c r="E32" s="22"/>
      <c r="F32" s="22"/>
      <c r="G32" s="22"/>
      <c r="H32" s="22"/>
      <c r="I32" s="22"/>
      <c r="J32" s="22"/>
      <c r="K32" s="79"/>
    </row>
    <row r="33" customHeight="1" spans="1:11">
      <c r="A33" s="22"/>
      <c r="B33" s="69" t="s">
        <v>11116</v>
      </c>
      <c r="C33" s="22"/>
      <c r="D33" s="22"/>
      <c r="E33" s="22"/>
      <c r="F33" s="22"/>
      <c r="G33" s="22"/>
      <c r="H33" s="22"/>
      <c r="I33" s="22"/>
      <c r="J33" s="22"/>
      <c r="K33" s="79"/>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29:B29"/>
    <mergeCell ref="I31:K31"/>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tabColor indexed="51"/>
  </sheetPr>
  <dimension ref="A1:J60"/>
  <sheetViews>
    <sheetView workbookViewId="0">
      <selection activeCell="G18" sqref="E25 G18"/>
    </sheetView>
  </sheetViews>
  <sheetFormatPr defaultColWidth="9" defaultRowHeight="15.75" customHeight="1"/>
  <cols>
    <col min="1" max="1" width="8.375" style="13" customWidth="1"/>
    <col min="2" max="2" width="34.625" style="13" customWidth="1"/>
    <col min="3" max="3" width="16.375" style="13" customWidth="1"/>
    <col min="4" max="4" width="16" style="13" customWidth="1"/>
    <col min="5" max="5" width="19.5" style="13" customWidth="1"/>
    <col min="6" max="6" width="22.375" style="13" customWidth="1"/>
    <col min="7" max="9" width="12.625" style="13" customWidth="1"/>
    <col min="10" max="16384" width="9" style="13"/>
  </cols>
  <sheetData>
    <row r="1" s="11" customFormat="1" ht="25.5" customHeight="1" spans="1:6">
      <c r="A1" s="14" t="s">
        <v>139</v>
      </c>
      <c r="B1" s="15"/>
      <c r="C1" s="15"/>
      <c r="D1" s="15"/>
      <c r="E1" s="15"/>
      <c r="F1" s="15"/>
    </row>
    <row r="2" customHeight="1" spans="1:10">
      <c r="A2" s="16"/>
      <c r="B2" s="16"/>
      <c r="C2" s="16"/>
      <c r="D2" s="16"/>
      <c r="E2" s="16"/>
      <c r="F2" s="80" t="s">
        <v>11117</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90" t="str">
        <f>申报表封面!C14</f>
        <v>被评估单位：湖南森华木业有限公司</v>
      </c>
      <c r="B4" s="22"/>
      <c r="C4" s="22"/>
      <c r="D4" s="22"/>
      <c r="E4" s="22"/>
      <c r="F4" s="23" t="s">
        <v>412</v>
      </c>
      <c r="G4" s="18"/>
      <c r="H4" s="18"/>
      <c r="I4" s="18"/>
      <c r="J4" s="18"/>
    </row>
    <row r="5" s="12" customFormat="1" customHeight="1" spans="1:10">
      <c r="A5" s="24" t="s">
        <v>413</v>
      </c>
      <c r="B5" s="24" t="s">
        <v>11106</v>
      </c>
      <c r="C5" s="24" t="s">
        <v>572</v>
      </c>
      <c r="D5" s="25" t="s">
        <v>375</v>
      </c>
      <c r="E5" s="26" t="s">
        <v>376</v>
      </c>
      <c r="F5" s="24" t="s">
        <v>486</v>
      </c>
      <c r="G5" s="27" t="s">
        <v>10205</v>
      </c>
      <c r="H5" s="27" t="s">
        <v>559</v>
      </c>
      <c r="I5" s="41"/>
      <c r="J5" s="41"/>
    </row>
    <row r="6" customHeight="1" spans="1:10">
      <c r="A6" s="28"/>
      <c r="B6" s="29"/>
      <c r="C6" s="30"/>
      <c r="D6" s="96"/>
      <c r="E6" s="42"/>
      <c r="F6" s="32"/>
      <c r="G6" s="18"/>
      <c r="H6" s="18"/>
      <c r="I6" s="18"/>
      <c r="J6" s="18"/>
    </row>
    <row r="7" customHeight="1" spans="1:10">
      <c r="A7" s="28"/>
      <c r="B7" s="29"/>
      <c r="C7" s="30"/>
      <c r="D7" s="96"/>
      <c r="E7" s="42"/>
      <c r="F7" s="32"/>
      <c r="G7" s="18"/>
      <c r="H7" s="18"/>
      <c r="I7" s="18"/>
      <c r="J7" s="18"/>
    </row>
    <row r="8" customHeight="1" spans="1:10">
      <c r="A8" s="28"/>
      <c r="B8" s="29"/>
      <c r="C8" s="30"/>
      <c r="D8" s="96"/>
      <c r="E8" s="42"/>
      <c r="F8" s="32"/>
      <c r="G8" s="18"/>
      <c r="H8" s="18"/>
      <c r="I8" s="18"/>
      <c r="J8" s="18"/>
    </row>
    <row r="9" customHeight="1" spans="1:10">
      <c r="A9" s="28"/>
      <c r="B9" s="29"/>
      <c r="C9" s="30"/>
      <c r="D9" s="96"/>
      <c r="E9" s="42"/>
      <c r="F9" s="32"/>
      <c r="G9" s="18"/>
      <c r="H9" s="18"/>
      <c r="I9" s="18"/>
      <c r="J9" s="18"/>
    </row>
    <row r="10" customHeight="1" spans="1:10">
      <c r="A10" s="28"/>
      <c r="B10" s="29"/>
      <c r="C10" s="30"/>
      <c r="D10" s="96"/>
      <c r="E10" s="42"/>
      <c r="F10" s="32"/>
      <c r="G10" s="18"/>
      <c r="H10" s="18"/>
      <c r="I10" s="18"/>
      <c r="J10" s="18"/>
    </row>
    <row r="11" customHeight="1" spans="1:10">
      <c r="A11" s="28"/>
      <c r="B11" s="29"/>
      <c r="C11" s="30"/>
      <c r="D11" s="96"/>
      <c r="E11" s="42"/>
      <c r="F11" s="32"/>
      <c r="G11" s="18"/>
      <c r="H11" s="18"/>
      <c r="I11" s="18"/>
      <c r="J11" s="18"/>
    </row>
    <row r="12" customHeight="1" spans="1:10">
      <c r="A12" s="28"/>
      <c r="B12" s="29"/>
      <c r="C12" s="30"/>
      <c r="D12" s="96"/>
      <c r="E12" s="42"/>
      <c r="F12" s="32"/>
      <c r="G12" s="18"/>
      <c r="H12" s="18"/>
      <c r="I12" s="18"/>
      <c r="J12" s="18"/>
    </row>
    <row r="13" customHeight="1" spans="1:10">
      <c r="A13" s="28"/>
      <c r="B13" s="29"/>
      <c r="C13" s="30"/>
      <c r="D13" s="96"/>
      <c r="E13" s="42"/>
      <c r="F13" s="32"/>
      <c r="G13" s="18"/>
      <c r="H13" s="18"/>
      <c r="I13" s="18"/>
      <c r="J13" s="18"/>
    </row>
    <row r="14" customHeight="1" spans="1:10">
      <c r="A14" s="28"/>
      <c r="B14" s="29"/>
      <c r="C14" s="30"/>
      <c r="D14" s="96"/>
      <c r="E14" s="42"/>
      <c r="F14" s="32"/>
      <c r="G14" s="18"/>
      <c r="H14" s="18"/>
      <c r="I14" s="18"/>
      <c r="J14" s="18"/>
    </row>
    <row r="15" customHeight="1" spans="1:10">
      <c r="A15" s="28"/>
      <c r="B15" s="29"/>
      <c r="C15" s="30"/>
      <c r="D15" s="96"/>
      <c r="E15" s="42"/>
      <c r="F15" s="32"/>
      <c r="G15" s="18"/>
      <c r="H15" s="18"/>
      <c r="I15" s="18"/>
      <c r="J15" s="18"/>
    </row>
    <row r="16" customHeight="1" spans="1:10">
      <c r="A16" s="28"/>
      <c r="B16" s="29"/>
      <c r="C16" s="30"/>
      <c r="D16" s="96"/>
      <c r="E16" s="42"/>
      <c r="F16" s="32"/>
      <c r="G16" s="18"/>
      <c r="H16" s="18"/>
      <c r="I16" s="18"/>
      <c r="J16" s="18"/>
    </row>
    <row r="17" customHeight="1" spans="1:10">
      <c r="A17" s="28"/>
      <c r="B17" s="29"/>
      <c r="C17" s="30"/>
      <c r="D17" s="96"/>
      <c r="E17" s="42"/>
      <c r="F17" s="32"/>
      <c r="G17" s="18"/>
      <c r="H17" s="18"/>
      <c r="I17" s="18"/>
      <c r="J17" s="18"/>
    </row>
    <row r="18" customHeight="1" spans="1:10">
      <c r="A18" s="28"/>
      <c r="B18" s="29"/>
      <c r="C18" s="30"/>
      <c r="D18" s="96"/>
      <c r="E18" s="42"/>
      <c r="F18" s="32"/>
      <c r="G18" s="18"/>
      <c r="H18" s="18"/>
      <c r="I18" s="18"/>
      <c r="J18" s="18"/>
    </row>
    <row r="19" customHeight="1" spans="1:10">
      <c r="A19" s="28"/>
      <c r="B19" s="29"/>
      <c r="C19" s="30"/>
      <c r="D19" s="96"/>
      <c r="E19" s="42"/>
      <c r="F19" s="32"/>
      <c r="G19" s="18"/>
      <c r="H19" s="18"/>
      <c r="I19" s="18"/>
      <c r="J19" s="18"/>
    </row>
    <row r="20" customHeight="1" spans="1:10">
      <c r="A20" s="28"/>
      <c r="B20" s="29"/>
      <c r="C20" s="30"/>
      <c r="D20" s="96"/>
      <c r="E20" s="42"/>
      <c r="F20" s="32"/>
      <c r="G20" s="18"/>
      <c r="H20" s="18"/>
      <c r="I20" s="18"/>
      <c r="J20" s="18"/>
    </row>
    <row r="21" customHeight="1" spans="1:10">
      <c r="A21" s="28"/>
      <c r="B21" s="29"/>
      <c r="C21" s="30"/>
      <c r="D21" s="96"/>
      <c r="E21" s="42"/>
      <c r="F21" s="32"/>
      <c r="G21" s="18"/>
      <c r="H21" s="18"/>
      <c r="I21" s="18"/>
      <c r="J21" s="18"/>
    </row>
    <row r="22" customHeight="1" spans="1:10">
      <c r="A22" s="28"/>
      <c r="B22" s="29"/>
      <c r="C22" s="30"/>
      <c r="D22" s="96"/>
      <c r="E22" s="42"/>
      <c r="F22" s="32"/>
      <c r="G22" s="18"/>
      <c r="H22" s="18"/>
      <c r="I22" s="18"/>
      <c r="J22" s="18"/>
    </row>
    <row r="23" customHeight="1" spans="1:10">
      <c r="A23" s="28"/>
      <c r="B23" s="29"/>
      <c r="C23" s="30"/>
      <c r="D23" s="96"/>
      <c r="E23" s="42"/>
      <c r="F23" s="32"/>
      <c r="G23" s="18"/>
      <c r="H23" s="18"/>
      <c r="I23" s="18"/>
      <c r="J23" s="18"/>
    </row>
    <row r="24" customHeight="1" spans="1:10">
      <c r="A24" s="28"/>
      <c r="B24" s="29"/>
      <c r="C24" s="30"/>
      <c r="D24" s="96"/>
      <c r="E24" s="42"/>
      <c r="F24" s="32"/>
      <c r="G24" s="18"/>
      <c r="H24" s="18"/>
      <c r="I24" s="18"/>
      <c r="J24" s="18"/>
    </row>
    <row r="25" customHeight="1" spans="1:10">
      <c r="A25" s="28"/>
      <c r="B25" s="29"/>
      <c r="C25" s="30"/>
      <c r="D25" s="96"/>
      <c r="E25" s="42"/>
      <c r="F25" s="32"/>
      <c r="G25" s="18"/>
      <c r="H25" s="18"/>
      <c r="I25" s="18"/>
      <c r="J25" s="18"/>
    </row>
    <row r="26" customHeight="1" spans="1:10">
      <c r="A26" s="28"/>
      <c r="B26" s="29"/>
      <c r="C26" s="30"/>
      <c r="D26" s="96"/>
      <c r="E26" s="42"/>
      <c r="F26" s="32"/>
      <c r="G26" s="18"/>
      <c r="H26" s="18"/>
      <c r="I26" s="18"/>
      <c r="J26" s="18"/>
    </row>
    <row r="27" customHeight="1" spans="1:10">
      <c r="A27" s="28"/>
      <c r="B27" s="29"/>
      <c r="C27" s="30"/>
      <c r="D27" s="96"/>
      <c r="E27" s="42"/>
      <c r="F27" s="32"/>
      <c r="G27" s="18"/>
      <c r="H27" s="18"/>
      <c r="I27" s="18"/>
      <c r="J27" s="18"/>
    </row>
    <row r="28" customHeight="1" spans="1:10">
      <c r="A28" s="28"/>
      <c r="B28" s="29"/>
      <c r="C28" s="30"/>
      <c r="D28" s="96"/>
      <c r="E28" s="42"/>
      <c r="F28" s="32"/>
      <c r="G28" s="18"/>
      <c r="H28" s="18"/>
      <c r="I28" s="18"/>
      <c r="J28" s="18"/>
    </row>
    <row r="29" customHeight="1" spans="1:10">
      <c r="A29" s="28"/>
      <c r="B29" s="33" t="s">
        <v>497</v>
      </c>
      <c r="C29" s="30"/>
      <c r="D29" s="96"/>
      <c r="E29" s="42"/>
      <c r="F29" s="32"/>
      <c r="G29" s="18"/>
      <c r="H29" s="18"/>
      <c r="I29" s="18"/>
      <c r="J29" s="18"/>
    </row>
    <row r="30" customHeight="1" spans="1:10">
      <c r="A30" s="34" t="s">
        <v>11115</v>
      </c>
      <c r="B30" s="26"/>
      <c r="C30" s="35"/>
      <c r="D30" s="97">
        <f>SUM(D6:D29)</f>
        <v>0</v>
      </c>
      <c r="E30" s="43">
        <f>SUM(E6:E29)</f>
        <v>0</v>
      </c>
      <c r="F30" s="37"/>
      <c r="G30" s="18"/>
      <c r="H30" s="18"/>
      <c r="I30" s="18"/>
      <c r="J30" s="18"/>
    </row>
    <row r="31" customHeight="1" spans="1:10">
      <c r="A31" s="38" t="str">
        <f>申报表封面!C18</f>
        <v>被评估单位填表人：郭艳</v>
      </c>
      <c r="B31" s="38"/>
      <c r="C31" s="38"/>
      <c r="D31" s="38"/>
      <c r="E31" s="39" t="str">
        <f>CONCATENATE(索引!$D$6,"：",索引!$D69,"    ",索引!$E69)</f>
        <v>评估人员：    </v>
      </c>
      <c r="F31" s="40"/>
      <c r="G31" s="18"/>
      <c r="H31" s="18"/>
      <c r="I31" s="18"/>
      <c r="J31" s="18"/>
    </row>
    <row r="32" customHeight="1" spans="1:10">
      <c r="A32" s="40" t="str">
        <f>申报表封面!C20</f>
        <v>填表日期：2022年9月6日</v>
      </c>
      <c r="B32" s="40"/>
      <c r="C32" s="40"/>
      <c r="D32" s="40"/>
      <c r="E32" s="40"/>
      <c r="F32" s="40"/>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tabColor indexed="13"/>
  </sheetPr>
  <dimension ref="A1:J60"/>
  <sheetViews>
    <sheetView workbookViewId="0">
      <selection activeCell="G18" sqref="E25 G18"/>
    </sheetView>
  </sheetViews>
  <sheetFormatPr defaultColWidth="9" defaultRowHeight="15.75" customHeight="1"/>
  <cols>
    <col min="1" max="1" width="7.625" style="13" customWidth="1"/>
    <col min="2" max="2" width="25.875" style="13" customWidth="1"/>
    <col min="3" max="3" width="13.125" style="13" customWidth="1"/>
    <col min="4" max="7" width="13.625" style="13" customWidth="1"/>
    <col min="8" max="8" width="21.125" style="13" customWidth="1"/>
    <col min="9" max="16384" width="9" style="13"/>
  </cols>
  <sheetData>
    <row r="1" s="11" customFormat="1" ht="25.5" customHeight="1" spans="1:8">
      <c r="A1" s="14" t="s">
        <v>141</v>
      </c>
      <c r="B1" s="15"/>
      <c r="C1" s="15"/>
      <c r="D1" s="15"/>
      <c r="E1" s="15"/>
      <c r="F1" s="15"/>
      <c r="G1" s="15"/>
      <c r="H1" s="15"/>
    </row>
    <row r="2" customHeight="1" spans="1:10">
      <c r="A2" s="16"/>
      <c r="B2" s="16"/>
      <c r="C2" s="16"/>
      <c r="D2" s="16"/>
      <c r="E2" s="16"/>
      <c r="F2" s="16"/>
      <c r="G2" s="16"/>
      <c r="H2" s="17" t="s">
        <v>11118</v>
      </c>
      <c r="I2" s="18"/>
      <c r="J2" s="18"/>
    </row>
    <row r="3" customHeight="1" spans="1:10">
      <c r="A3" s="19" t="str">
        <f>申报表封面!A8</f>
        <v>评估基准日：2022年8月31日</v>
      </c>
      <c r="B3" s="19"/>
      <c r="C3" s="19"/>
      <c r="D3" s="19"/>
      <c r="E3" s="19"/>
      <c r="F3" s="19"/>
      <c r="G3" s="19"/>
      <c r="H3" s="20"/>
      <c r="I3" s="18"/>
      <c r="J3" s="18"/>
    </row>
    <row r="4" customHeight="1" spans="1:10">
      <c r="A4" s="21" t="str">
        <f>申报表封面!C14</f>
        <v>被评估单位：湖南森华木业有限公司</v>
      </c>
      <c r="B4" s="21"/>
      <c r="C4" s="21"/>
      <c r="D4" s="21"/>
      <c r="E4" s="22"/>
      <c r="F4" s="22"/>
      <c r="G4" s="22"/>
      <c r="H4" s="23" t="s">
        <v>412</v>
      </c>
      <c r="I4" s="18"/>
      <c r="J4" s="18"/>
    </row>
    <row r="5" s="12" customFormat="1" customHeight="1" spans="1:10">
      <c r="A5" s="24" t="s">
        <v>413</v>
      </c>
      <c r="B5" s="24" t="s">
        <v>11106</v>
      </c>
      <c r="C5" s="24" t="s">
        <v>10159</v>
      </c>
      <c r="D5" s="25" t="s">
        <v>375</v>
      </c>
      <c r="E5" s="26" t="s">
        <v>376</v>
      </c>
      <c r="F5" s="24" t="s">
        <v>377</v>
      </c>
      <c r="G5" s="24" t="s">
        <v>415</v>
      </c>
      <c r="H5" s="24" t="s">
        <v>486</v>
      </c>
      <c r="I5" s="27" t="s">
        <v>10205</v>
      </c>
      <c r="J5" s="27" t="s">
        <v>559</v>
      </c>
    </row>
    <row r="6" customHeight="1" spans="1:10">
      <c r="A6" s="28"/>
      <c r="B6" s="29"/>
      <c r="C6" s="30"/>
      <c r="D6" s="46"/>
      <c r="E6" s="31"/>
      <c r="F6" s="44">
        <f t="shared" ref="F6:F30" si="0">E6-D6</f>
        <v>0</v>
      </c>
      <c r="G6" s="44">
        <f t="shared" ref="G6:G30" si="1">IF(D6=0,0,ROUND(F6/D6*100,2))</f>
        <v>0</v>
      </c>
      <c r="H6" s="32"/>
      <c r="I6" s="18"/>
      <c r="J6" s="18"/>
    </row>
    <row r="7" customHeight="1" spans="1:10">
      <c r="A7" s="28"/>
      <c r="B7" s="29"/>
      <c r="C7" s="30"/>
      <c r="D7" s="46"/>
      <c r="E7" s="31"/>
      <c r="F7" s="44">
        <f t="shared" si="0"/>
        <v>0</v>
      </c>
      <c r="G7" s="44">
        <f t="shared" si="1"/>
        <v>0</v>
      </c>
      <c r="H7" s="32"/>
      <c r="I7" s="18"/>
      <c r="J7" s="18"/>
    </row>
    <row r="8" customHeight="1" spans="1:10">
      <c r="A8" s="28"/>
      <c r="B8" s="29"/>
      <c r="C8" s="30"/>
      <c r="D8" s="46"/>
      <c r="E8" s="31"/>
      <c r="F8" s="44">
        <f t="shared" si="0"/>
        <v>0</v>
      </c>
      <c r="G8" s="44">
        <f t="shared" si="1"/>
        <v>0</v>
      </c>
      <c r="H8" s="32"/>
      <c r="I8" s="18"/>
      <c r="J8" s="18"/>
    </row>
    <row r="9" customHeight="1" spans="1:10">
      <c r="A9" s="28"/>
      <c r="B9" s="29"/>
      <c r="C9" s="30"/>
      <c r="D9" s="46"/>
      <c r="E9" s="31"/>
      <c r="F9" s="44">
        <f t="shared" si="0"/>
        <v>0</v>
      </c>
      <c r="G9" s="44">
        <f t="shared" si="1"/>
        <v>0</v>
      </c>
      <c r="H9" s="32"/>
      <c r="I9" s="18"/>
      <c r="J9" s="18"/>
    </row>
    <row r="10" customHeight="1" spans="1:10">
      <c r="A10" s="28"/>
      <c r="B10" s="29"/>
      <c r="C10" s="30"/>
      <c r="D10" s="46"/>
      <c r="E10" s="31"/>
      <c r="F10" s="44">
        <f t="shared" si="0"/>
        <v>0</v>
      </c>
      <c r="G10" s="44">
        <f t="shared" si="1"/>
        <v>0</v>
      </c>
      <c r="H10" s="32"/>
      <c r="I10" s="18"/>
      <c r="J10" s="18"/>
    </row>
    <row r="11" customHeight="1" spans="1:10">
      <c r="A11" s="28"/>
      <c r="B11" s="29"/>
      <c r="C11" s="30"/>
      <c r="D11" s="46"/>
      <c r="E11" s="31"/>
      <c r="F11" s="44">
        <f t="shared" si="0"/>
        <v>0</v>
      </c>
      <c r="G11" s="44">
        <f t="shared" si="1"/>
        <v>0</v>
      </c>
      <c r="H11" s="32"/>
      <c r="I11" s="18"/>
      <c r="J11" s="18"/>
    </row>
    <row r="12" customHeight="1" spans="1:10">
      <c r="A12" s="28"/>
      <c r="B12" s="29"/>
      <c r="C12" s="30"/>
      <c r="D12" s="46"/>
      <c r="E12" s="31"/>
      <c r="F12" s="44">
        <f t="shared" si="0"/>
        <v>0</v>
      </c>
      <c r="G12" s="44">
        <f t="shared" si="1"/>
        <v>0</v>
      </c>
      <c r="H12" s="32"/>
      <c r="I12" s="18"/>
      <c r="J12" s="18"/>
    </row>
    <row r="13" customHeight="1" spans="1:10">
      <c r="A13" s="28"/>
      <c r="B13" s="29"/>
      <c r="C13" s="30"/>
      <c r="D13" s="46"/>
      <c r="E13" s="31"/>
      <c r="F13" s="44">
        <f t="shared" si="0"/>
        <v>0</v>
      </c>
      <c r="G13" s="44">
        <f t="shared" si="1"/>
        <v>0</v>
      </c>
      <c r="H13" s="32"/>
      <c r="I13" s="18"/>
      <c r="J13" s="18"/>
    </row>
    <row r="14" customHeight="1" spans="1:10">
      <c r="A14" s="28"/>
      <c r="B14" s="29"/>
      <c r="C14" s="30"/>
      <c r="D14" s="46"/>
      <c r="E14" s="31"/>
      <c r="F14" s="44">
        <f t="shared" si="0"/>
        <v>0</v>
      </c>
      <c r="G14" s="44">
        <f t="shared" si="1"/>
        <v>0</v>
      </c>
      <c r="H14" s="32"/>
      <c r="I14" s="18"/>
      <c r="J14" s="18"/>
    </row>
    <row r="15" customHeight="1" spans="1:10">
      <c r="A15" s="28"/>
      <c r="B15" s="29"/>
      <c r="C15" s="30"/>
      <c r="D15" s="46"/>
      <c r="E15" s="31"/>
      <c r="F15" s="44">
        <f t="shared" si="0"/>
        <v>0</v>
      </c>
      <c r="G15" s="44">
        <f t="shared" si="1"/>
        <v>0</v>
      </c>
      <c r="H15" s="32"/>
      <c r="I15" s="18"/>
      <c r="J15" s="18"/>
    </row>
    <row r="16" customHeight="1" spans="1:10">
      <c r="A16" s="28"/>
      <c r="B16" s="29"/>
      <c r="C16" s="30"/>
      <c r="D16" s="46"/>
      <c r="E16" s="31"/>
      <c r="F16" s="44">
        <f t="shared" si="0"/>
        <v>0</v>
      </c>
      <c r="G16" s="44">
        <f t="shared" si="1"/>
        <v>0</v>
      </c>
      <c r="H16" s="32"/>
      <c r="I16" s="18"/>
      <c r="J16" s="18"/>
    </row>
    <row r="17" customHeight="1" spans="1:10">
      <c r="A17" s="28"/>
      <c r="B17" s="29"/>
      <c r="C17" s="30"/>
      <c r="D17" s="46"/>
      <c r="E17" s="31"/>
      <c r="F17" s="44">
        <f t="shared" si="0"/>
        <v>0</v>
      </c>
      <c r="G17" s="44">
        <f t="shared" si="1"/>
        <v>0</v>
      </c>
      <c r="H17" s="32"/>
      <c r="I17" s="18"/>
      <c r="J17" s="18"/>
    </row>
    <row r="18" customHeight="1" spans="1:10">
      <c r="A18" s="28"/>
      <c r="B18" s="29"/>
      <c r="C18" s="30"/>
      <c r="D18" s="46"/>
      <c r="E18" s="31"/>
      <c r="F18" s="44">
        <f t="shared" si="0"/>
        <v>0</v>
      </c>
      <c r="G18" s="44">
        <f t="shared" si="1"/>
        <v>0</v>
      </c>
      <c r="H18" s="32"/>
      <c r="I18" s="18"/>
      <c r="J18" s="18"/>
    </row>
    <row r="19" customHeight="1" spans="1:10">
      <c r="A19" s="28"/>
      <c r="B19" s="29"/>
      <c r="C19" s="30"/>
      <c r="D19" s="46"/>
      <c r="E19" s="31"/>
      <c r="F19" s="44">
        <f t="shared" si="0"/>
        <v>0</v>
      </c>
      <c r="G19" s="44">
        <f t="shared" si="1"/>
        <v>0</v>
      </c>
      <c r="H19" s="32"/>
      <c r="I19" s="18"/>
      <c r="J19" s="18"/>
    </row>
    <row r="20" customHeight="1" spans="1:10">
      <c r="A20" s="28"/>
      <c r="B20" s="29"/>
      <c r="C20" s="30"/>
      <c r="D20" s="46"/>
      <c r="E20" s="31"/>
      <c r="F20" s="44">
        <f t="shared" si="0"/>
        <v>0</v>
      </c>
      <c r="G20" s="44">
        <f t="shared" si="1"/>
        <v>0</v>
      </c>
      <c r="H20" s="32"/>
      <c r="I20" s="18"/>
      <c r="J20" s="18"/>
    </row>
    <row r="21" customHeight="1" spans="1:10">
      <c r="A21" s="28"/>
      <c r="B21" s="29"/>
      <c r="C21" s="30"/>
      <c r="D21" s="46"/>
      <c r="E21" s="31"/>
      <c r="F21" s="44">
        <f t="shared" si="0"/>
        <v>0</v>
      </c>
      <c r="G21" s="44">
        <f t="shared" si="1"/>
        <v>0</v>
      </c>
      <c r="H21" s="32"/>
      <c r="I21" s="18"/>
      <c r="J21" s="18"/>
    </row>
    <row r="22" customHeight="1" spans="1:10">
      <c r="A22" s="28"/>
      <c r="B22" s="29"/>
      <c r="C22" s="30"/>
      <c r="D22" s="46"/>
      <c r="E22" s="31"/>
      <c r="F22" s="44">
        <f t="shared" si="0"/>
        <v>0</v>
      </c>
      <c r="G22" s="44">
        <f t="shared" si="1"/>
        <v>0</v>
      </c>
      <c r="H22" s="32"/>
      <c r="I22" s="18"/>
      <c r="J22" s="18"/>
    </row>
    <row r="23" customHeight="1" spans="1:10">
      <c r="A23" s="28"/>
      <c r="B23" s="29"/>
      <c r="C23" s="30"/>
      <c r="D23" s="46"/>
      <c r="E23" s="31"/>
      <c r="F23" s="44">
        <f t="shared" si="0"/>
        <v>0</v>
      </c>
      <c r="G23" s="44">
        <f t="shared" si="1"/>
        <v>0</v>
      </c>
      <c r="H23" s="32"/>
      <c r="I23" s="18"/>
      <c r="J23" s="18"/>
    </row>
    <row r="24" customHeight="1" spans="1:10">
      <c r="A24" s="28"/>
      <c r="B24" s="29"/>
      <c r="C24" s="30"/>
      <c r="D24" s="46"/>
      <c r="E24" s="31"/>
      <c r="F24" s="44">
        <f t="shared" si="0"/>
        <v>0</v>
      </c>
      <c r="G24" s="44">
        <f t="shared" si="1"/>
        <v>0</v>
      </c>
      <c r="H24" s="32"/>
      <c r="I24" s="18"/>
      <c r="J24" s="18"/>
    </row>
    <row r="25" customHeight="1" spans="1:10">
      <c r="A25" s="28"/>
      <c r="B25" s="29"/>
      <c r="C25" s="30"/>
      <c r="D25" s="46"/>
      <c r="E25" s="31"/>
      <c r="F25" s="44">
        <f t="shared" si="0"/>
        <v>0</v>
      </c>
      <c r="G25" s="44">
        <f t="shared" si="1"/>
        <v>0</v>
      </c>
      <c r="H25" s="32"/>
      <c r="I25" s="18"/>
      <c r="J25" s="18"/>
    </row>
    <row r="26" customHeight="1" spans="1:10">
      <c r="A26" s="28"/>
      <c r="B26" s="29"/>
      <c r="C26" s="30"/>
      <c r="D26" s="46"/>
      <c r="E26" s="31"/>
      <c r="F26" s="44">
        <f t="shared" si="0"/>
        <v>0</v>
      </c>
      <c r="G26" s="44">
        <f t="shared" si="1"/>
        <v>0</v>
      </c>
      <c r="H26" s="32"/>
      <c r="I26" s="18"/>
      <c r="J26" s="18"/>
    </row>
    <row r="27" customHeight="1" spans="1:10">
      <c r="A27" s="28"/>
      <c r="B27" s="29"/>
      <c r="C27" s="30"/>
      <c r="D27" s="46"/>
      <c r="E27" s="31"/>
      <c r="F27" s="44">
        <f t="shared" si="0"/>
        <v>0</v>
      </c>
      <c r="G27" s="44">
        <f t="shared" si="1"/>
        <v>0</v>
      </c>
      <c r="H27" s="32"/>
      <c r="I27" s="18"/>
      <c r="J27" s="18"/>
    </row>
    <row r="28" customHeight="1" spans="1:10">
      <c r="A28" s="28"/>
      <c r="B28" s="29"/>
      <c r="C28" s="30"/>
      <c r="D28" s="46"/>
      <c r="E28" s="31"/>
      <c r="F28" s="44">
        <f t="shared" si="0"/>
        <v>0</v>
      </c>
      <c r="G28" s="44">
        <f t="shared" si="1"/>
        <v>0</v>
      </c>
      <c r="H28" s="32"/>
      <c r="I28" s="18"/>
      <c r="J28" s="18"/>
    </row>
    <row r="29" customHeight="1" spans="1:10">
      <c r="A29" s="28"/>
      <c r="B29" s="33" t="s">
        <v>497</v>
      </c>
      <c r="C29" s="30"/>
      <c r="D29" s="46"/>
      <c r="E29" s="31"/>
      <c r="F29" s="44">
        <f t="shared" si="0"/>
        <v>0</v>
      </c>
      <c r="G29" s="44">
        <f t="shared" si="1"/>
        <v>0</v>
      </c>
      <c r="H29" s="32"/>
      <c r="I29" s="18"/>
      <c r="J29" s="18"/>
    </row>
    <row r="30" customHeight="1" spans="1:10">
      <c r="A30" s="34" t="s">
        <v>11115</v>
      </c>
      <c r="B30" s="26"/>
      <c r="C30" s="35"/>
      <c r="D30" s="44">
        <f>SUM(D6:D29)</f>
        <v>0</v>
      </c>
      <c r="E30" s="36">
        <f>SUM(E6:E29)</f>
        <v>0</v>
      </c>
      <c r="F30" s="44">
        <f t="shared" si="0"/>
        <v>0</v>
      </c>
      <c r="G30" s="44">
        <f t="shared" si="1"/>
        <v>0</v>
      </c>
      <c r="H30" s="37"/>
      <c r="I30" s="18"/>
      <c r="J30" s="18"/>
    </row>
    <row r="31" customHeight="1" spans="1:10">
      <c r="A31" s="38" t="str">
        <f>申报表封面!C18</f>
        <v>被评估单位填表人：郭艳</v>
      </c>
      <c r="B31" s="38"/>
      <c r="C31" s="38"/>
      <c r="D31" s="38"/>
      <c r="E31" s="39" t="str">
        <f>CONCATENATE(索引!$D$6,"：",索引!$D70,"    ",索引!$E70)</f>
        <v>评估人员：    </v>
      </c>
      <c r="F31" s="40"/>
      <c r="G31" s="38"/>
      <c r="H31" s="38"/>
      <c r="I31" s="18"/>
      <c r="J31" s="18"/>
    </row>
    <row r="32" customHeight="1" spans="1:10">
      <c r="A32" s="40" t="str">
        <f>申报表封面!C20</f>
        <v>填表日期：2022年9月6日</v>
      </c>
      <c r="B32" s="40"/>
      <c r="C32" s="40"/>
      <c r="D32" s="40"/>
      <c r="E32" s="40"/>
      <c r="F32" s="40"/>
      <c r="G32" s="40"/>
      <c r="H32" s="40"/>
      <c r="I32" s="18"/>
      <c r="J32" s="18"/>
    </row>
    <row r="33" customHeight="1" spans="1:10">
      <c r="A33" s="68" t="s">
        <v>499</v>
      </c>
      <c r="B33" s="68"/>
      <c r="C33" s="68"/>
      <c r="D33" s="68"/>
      <c r="E33" s="68"/>
      <c r="F33" s="68"/>
      <c r="G33" s="68"/>
      <c r="H33" s="68"/>
      <c r="I33" s="18"/>
      <c r="J33" s="18"/>
    </row>
    <row r="34" customHeight="1" spans="1:10">
      <c r="A34" s="68"/>
      <c r="B34" s="69" t="s">
        <v>11119</v>
      </c>
      <c r="C34" s="68"/>
      <c r="D34" s="68"/>
      <c r="E34" s="68"/>
      <c r="F34" s="68"/>
      <c r="G34" s="68"/>
      <c r="H34" s="6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indexed="10"/>
  </sheetPr>
  <dimension ref="A1:J60"/>
  <sheetViews>
    <sheetView workbookViewId="0">
      <selection activeCell="G18" sqref="E25 G18"/>
    </sheetView>
  </sheetViews>
  <sheetFormatPr defaultColWidth="9" defaultRowHeight="15.75" customHeight="1"/>
  <cols>
    <col min="1" max="1" width="9.125" style="13" customWidth="1"/>
    <col min="2" max="2" width="29.625" style="13" customWidth="1"/>
    <col min="3" max="5" width="22.125" style="13" customWidth="1"/>
    <col min="6" max="6" width="17.125" style="13" customWidth="1"/>
    <col min="7" max="16384" width="9" style="13"/>
  </cols>
  <sheetData>
    <row r="1" s="11" customFormat="1" ht="25.5" customHeight="1" spans="1:6">
      <c r="A1" s="14" t="s">
        <v>143</v>
      </c>
      <c r="B1" s="15"/>
      <c r="C1" s="15"/>
      <c r="D1" s="15"/>
      <c r="E1" s="15"/>
      <c r="F1" s="15"/>
    </row>
    <row r="2" customHeight="1" spans="1:10">
      <c r="A2" s="16"/>
      <c r="B2" s="16"/>
      <c r="C2" s="16"/>
      <c r="D2" s="16"/>
      <c r="E2" s="16"/>
      <c r="F2" s="80" t="s">
        <v>11120</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1"/>
      <c r="D4" s="22"/>
      <c r="E4" s="22"/>
      <c r="F4" s="81" t="s">
        <v>517</v>
      </c>
      <c r="G4" s="18"/>
      <c r="H4" s="18"/>
      <c r="I4" s="18"/>
      <c r="J4" s="18"/>
    </row>
    <row r="5" s="12" customFormat="1" customHeight="1" spans="1:10">
      <c r="A5" s="82" t="s">
        <v>481</v>
      </c>
      <c r="B5" s="82" t="s">
        <v>482</v>
      </c>
      <c r="C5" s="82" t="s">
        <v>483</v>
      </c>
      <c r="D5" s="82" t="s">
        <v>484</v>
      </c>
      <c r="E5" s="82" t="s">
        <v>11121</v>
      </c>
      <c r="F5" s="82" t="s">
        <v>485</v>
      </c>
      <c r="G5" s="41"/>
      <c r="H5" s="41"/>
      <c r="I5" s="41"/>
      <c r="J5" s="41"/>
    </row>
    <row r="6" customHeight="1" spans="1:10">
      <c r="A6" s="82" t="s">
        <v>144</v>
      </c>
      <c r="B6" s="37" t="s">
        <v>11122</v>
      </c>
      <c r="C6" s="44">
        <f>'5-1短期借款'!H30</f>
        <v>0</v>
      </c>
      <c r="D6" s="44">
        <f>'5-1短期借款'!J30</f>
        <v>0</v>
      </c>
      <c r="E6" s="44">
        <f t="shared" ref="E6:E17" si="0">D6-C6</f>
        <v>0</v>
      </c>
      <c r="F6" s="44">
        <f t="shared" ref="F6:F17" si="1">IF(C6=0,0,ROUND(E6/C6*100,2))</f>
        <v>0</v>
      </c>
      <c r="G6" s="18"/>
      <c r="H6" s="18"/>
      <c r="I6" s="18"/>
      <c r="J6" s="18"/>
    </row>
    <row r="7" customHeight="1" spans="1:10">
      <c r="A7" s="82" t="s">
        <v>146</v>
      </c>
      <c r="B7" s="37" t="s">
        <v>11123</v>
      </c>
      <c r="C7" s="44">
        <f>'5-2交易性金融负债'!E30</f>
        <v>0</v>
      </c>
      <c r="D7" s="44">
        <f>'5-2交易性金融负债'!F30</f>
        <v>0</v>
      </c>
      <c r="E7" s="44">
        <f t="shared" si="0"/>
        <v>0</v>
      </c>
      <c r="F7" s="44">
        <f t="shared" si="1"/>
        <v>0</v>
      </c>
      <c r="G7" s="18"/>
      <c r="H7" s="18"/>
      <c r="I7" s="18"/>
      <c r="J7" s="18"/>
    </row>
    <row r="8" customHeight="1" spans="1:10">
      <c r="A8" s="82" t="s">
        <v>148</v>
      </c>
      <c r="B8" s="37" t="s">
        <v>11124</v>
      </c>
      <c r="C8" s="44">
        <f>'5-3应付票据'!F30</f>
        <v>0</v>
      </c>
      <c r="D8" s="44">
        <f>'5-3应付票据'!G30</f>
        <v>0</v>
      </c>
      <c r="E8" s="44">
        <f t="shared" si="0"/>
        <v>0</v>
      </c>
      <c r="F8" s="44">
        <f t="shared" si="1"/>
        <v>0</v>
      </c>
      <c r="G8" s="18"/>
      <c r="H8" s="18"/>
      <c r="I8" s="18"/>
      <c r="J8" s="18"/>
    </row>
    <row r="9" customHeight="1" spans="1:10">
      <c r="A9" s="82" t="s">
        <v>150</v>
      </c>
      <c r="B9" s="37" t="s">
        <v>11125</v>
      </c>
      <c r="C9" s="44">
        <f>'5-4应付账款'!E30</f>
        <v>0</v>
      </c>
      <c r="D9" s="44">
        <f>'5-4应付账款'!F30</f>
        <v>0</v>
      </c>
      <c r="E9" s="44">
        <f t="shared" si="0"/>
        <v>0</v>
      </c>
      <c r="F9" s="44">
        <f t="shared" si="1"/>
        <v>0</v>
      </c>
      <c r="G9" s="18"/>
      <c r="H9" s="18"/>
      <c r="I9" s="18"/>
      <c r="J9" s="18"/>
    </row>
    <row r="10" customHeight="1" spans="1:10">
      <c r="A10" s="82" t="s">
        <v>152</v>
      </c>
      <c r="B10" s="37" t="s">
        <v>11126</v>
      </c>
      <c r="C10" s="44">
        <f>'5-5预收账款'!E30</f>
        <v>0</v>
      </c>
      <c r="D10" s="44">
        <f>'5-5预收账款'!F30</f>
        <v>0</v>
      </c>
      <c r="E10" s="44">
        <f t="shared" si="0"/>
        <v>0</v>
      </c>
      <c r="F10" s="44">
        <f t="shared" si="1"/>
        <v>0</v>
      </c>
      <c r="G10" s="18"/>
      <c r="H10" s="18"/>
      <c r="I10" s="18"/>
      <c r="J10" s="18"/>
    </row>
    <row r="11" customHeight="1" spans="1:10">
      <c r="A11" s="82" t="s">
        <v>154</v>
      </c>
      <c r="B11" s="37" t="s">
        <v>11127</v>
      </c>
      <c r="C11" s="44">
        <f>'5-6职工薪酬'!D30</f>
        <v>0</v>
      </c>
      <c r="D11" s="44">
        <f>'5-6职工薪酬'!E30</f>
        <v>0</v>
      </c>
      <c r="E11" s="44">
        <f t="shared" si="0"/>
        <v>0</v>
      </c>
      <c r="F11" s="44">
        <f t="shared" si="1"/>
        <v>0</v>
      </c>
      <c r="G11" s="18"/>
      <c r="H11" s="18"/>
      <c r="I11" s="18"/>
      <c r="J11" s="18"/>
    </row>
    <row r="12" customHeight="1" spans="1:10">
      <c r="A12" s="82" t="s">
        <v>156</v>
      </c>
      <c r="B12" s="37" t="s">
        <v>11128</v>
      </c>
      <c r="C12" s="44">
        <f>'5-7应交税费'!E30</f>
        <v>0</v>
      </c>
      <c r="D12" s="44">
        <f>'5-7应交税费'!F30</f>
        <v>0</v>
      </c>
      <c r="E12" s="44">
        <f t="shared" si="0"/>
        <v>0</v>
      </c>
      <c r="F12" s="44">
        <f t="shared" si="1"/>
        <v>0</v>
      </c>
      <c r="G12" s="18"/>
      <c r="H12" s="18"/>
      <c r="I12" s="18"/>
      <c r="J12" s="18"/>
    </row>
    <row r="13" customHeight="1" spans="1:10">
      <c r="A13" s="24" t="s">
        <v>158</v>
      </c>
      <c r="B13" s="37" t="s">
        <v>309</v>
      </c>
      <c r="C13" s="44">
        <f>'5-8应付利息'!G30</f>
        <v>0</v>
      </c>
      <c r="D13" s="44">
        <f>'5-8应付利息'!H30</f>
        <v>0</v>
      </c>
      <c r="E13" s="44">
        <f t="shared" si="0"/>
        <v>0</v>
      </c>
      <c r="F13" s="44">
        <f t="shared" si="1"/>
        <v>0</v>
      </c>
      <c r="G13" s="18"/>
      <c r="H13" s="18"/>
      <c r="I13" s="18"/>
      <c r="J13" s="18"/>
    </row>
    <row r="14" customHeight="1" spans="1:10">
      <c r="A14" s="24" t="s">
        <v>160</v>
      </c>
      <c r="B14" s="37" t="s">
        <v>11129</v>
      </c>
      <c r="C14" s="44">
        <f>'5-9应付股利（利润）'!E30</f>
        <v>0</v>
      </c>
      <c r="D14" s="44">
        <f>'5-9应付股利（利润）'!F30</f>
        <v>0</v>
      </c>
      <c r="E14" s="44">
        <f t="shared" si="0"/>
        <v>0</v>
      </c>
      <c r="F14" s="44">
        <f t="shared" si="1"/>
        <v>0</v>
      </c>
      <c r="G14" s="18"/>
      <c r="H14" s="18"/>
      <c r="I14" s="18"/>
      <c r="J14" s="18"/>
    </row>
    <row r="15" customHeight="1" spans="1:10">
      <c r="A15" s="24" t="s">
        <v>162</v>
      </c>
      <c r="B15" s="37" t="s">
        <v>313</v>
      </c>
      <c r="C15" s="44">
        <f>'5-10其他应付款'!E30</f>
        <v>0</v>
      </c>
      <c r="D15" s="44">
        <f>'5-10其他应付款'!F30</f>
        <v>0</v>
      </c>
      <c r="E15" s="44">
        <f t="shared" si="0"/>
        <v>0</v>
      </c>
      <c r="F15" s="44">
        <f t="shared" si="1"/>
        <v>0</v>
      </c>
      <c r="G15" s="18"/>
      <c r="H15" s="18"/>
      <c r="I15" s="18"/>
      <c r="J15" s="18"/>
    </row>
    <row r="16" customHeight="1" spans="1:10">
      <c r="A16" s="24" t="s">
        <v>164</v>
      </c>
      <c r="B16" s="37" t="s">
        <v>315</v>
      </c>
      <c r="C16" s="44">
        <f>'5-11一年到期非流动负债'!F30</f>
        <v>0</v>
      </c>
      <c r="D16" s="44">
        <f>'5-11一年到期非流动负债'!G30</f>
        <v>0</v>
      </c>
      <c r="E16" s="44">
        <f t="shared" si="0"/>
        <v>0</v>
      </c>
      <c r="F16" s="44">
        <f t="shared" si="1"/>
        <v>0</v>
      </c>
      <c r="G16" s="18"/>
      <c r="H16" s="18"/>
      <c r="I16" s="18"/>
      <c r="J16" s="18"/>
    </row>
    <row r="17" customHeight="1" spans="1:10">
      <c r="A17" s="24" t="s">
        <v>166</v>
      </c>
      <c r="B17" s="37" t="s">
        <v>317</v>
      </c>
      <c r="C17" s="44">
        <f>'5-12其他流动负债'!E30</f>
        <v>0</v>
      </c>
      <c r="D17" s="44">
        <f>'5-12其他流动负债'!F30</f>
        <v>0</v>
      </c>
      <c r="E17" s="44">
        <f t="shared" si="0"/>
        <v>0</v>
      </c>
      <c r="F17" s="44">
        <f t="shared" si="1"/>
        <v>0</v>
      </c>
      <c r="G17" s="18"/>
      <c r="H17" s="18"/>
      <c r="I17" s="18"/>
      <c r="J17" s="18"/>
    </row>
    <row r="18" customHeight="1" spans="1:10">
      <c r="A18" s="24"/>
      <c r="B18" s="37"/>
      <c r="C18" s="44"/>
      <c r="D18" s="44"/>
      <c r="E18" s="44"/>
      <c r="F18" s="44" t="str">
        <f>IF(C18=0," ",E18/C18*100)</f>
        <v> </v>
      </c>
      <c r="G18" s="18"/>
      <c r="H18" s="18"/>
      <c r="I18" s="18"/>
      <c r="J18" s="18"/>
    </row>
    <row r="19" customHeight="1" spans="1:10">
      <c r="A19" s="24"/>
      <c r="B19" s="37"/>
      <c r="C19" s="44"/>
      <c r="D19" s="44"/>
      <c r="E19" s="44"/>
      <c r="F19" s="44"/>
      <c r="G19" s="18"/>
      <c r="H19" s="18"/>
      <c r="I19" s="18"/>
      <c r="J19" s="18"/>
    </row>
    <row r="20" customHeight="1" spans="1:10">
      <c r="A20" s="24"/>
      <c r="B20" s="37"/>
      <c r="C20" s="44"/>
      <c r="D20" s="44"/>
      <c r="E20" s="44"/>
      <c r="F20" s="44"/>
      <c r="G20" s="18"/>
      <c r="H20" s="18"/>
      <c r="I20" s="18"/>
      <c r="J20" s="18"/>
    </row>
    <row r="21" customHeight="1" spans="1:10">
      <c r="A21" s="24"/>
      <c r="B21" s="37"/>
      <c r="C21" s="44"/>
      <c r="D21" s="44"/>
      <c r="E21" s="44"/>
      <c r="F21" s="44"/>
      <c r="G21" s="18"/>
      <c r="H21" s="18"/>
      <c r="I21" s="18"/>
      <c r="J21" s="18"/>
    </row>
    <row r="22" customHeight="1" spans="1:10">
      <c r="A22" s="24"/>
      <c r="B22" s="37"/>
      <c r="C22" s="44"/>
      <c r="D22" s="44"/>
      <c r="E22" s="44"/>
      <c r="F22" s="44" t="str">
        <f t="shared" ref="F22:F29" si="2">IF(C22=0," ",E22/C22*100)</f>
        <v> </v>
      </c>
      <c r="G22" s="18"/>
      <c r="H22" s="18"/>
      <c r="I22" s="18"/>
      <c r="J22" s="18"/>
    </row>
    <row r="23" customHeight="1" spans="1:10">
      <c r="A23" s="24"/>
      <c r="B23" s="37"/>
      <c r="C23" s="44"/>
      <c r="D23" s="44"/>
      <c r="E23" s="44"/>
      <c r="F23" s="44" t="str">
        <f t="shared" si="2"/>
        <v> </v>
      </c>
      <c r="G23" s="18"/>
      <c r="H23" s="18"/>
      <c r="I23" s="18"/>
      <c r="J23" s="18"/>
    </row>
    <row r="24" customHeight="1" spans="1:10">
      <c r="A24" s="24"/>
      <c r="B24" s="37"/>
      <c r="C24" s="44"/>
      <c r="D24" s="44"/>
      <c r="E24" s="44"/>
      <c r="F24" s="44" t="str">
        <f t="shared" si="2"/>
        <v> </v>
      </c>
      <c r="G24" s="18"/>
      <c r="H24" s="18"/>
      <c r="I24" s="18"/>
      <c r="J24" s="18"/>
    </row>
    <row r="25" customHeight="1" spans="1:10">
      <c r="A25" s="24"/>
      <c r="B25" s="37"/>
      <c r="C25" s="44"/>
      <c r="D25" s="44"/>
      <c r="E25" s="44"/>
      <c r="F25" s="44" t="str">
        <f t="shared" si="2"/>
        <v> </v>
      </c>
      <c r="G25" s="18"/>
      <c r="H25" s="18"/>
      <c r="I25" s="18"/>
      <c r="J25" s="18"/>
    </row>
    <row r="26" customHeight="1" spans="1:10">
      <c r="A26" s="24"/>
      <c r="B26" s="37"/>
      <c r="C26" s="44"/>
      <c r="D26" s="44"/>
      <c r="E26" s="44"/>
      <c r="F26" s="44" t="str">
        <f t="shared" si="2"/>
        <v> </v>
      </c>
      <c r="G26" s="18"/>
      <c r="H26" s="18"/>
      <c r="I26" s="18"/>
      <c r="J26" s="18"/>
    </row>
    <row r="27" customHeight="1" spans="1:10">
      <c r="A27" s="24"/>
      <c r="B27" s="37"/>
      <c r="C27" s="44"/>
      <c r="D27" s="44"/>
      <c r="E27" s="44"/>
      <c r="F27" s="44" t="str">
        <f t="shared" si="2"/>
        <v> </v>
      </c>
      <c r="G27" s="18"/>
      <c r="H27" s="18"/>
      <c r="I27" s="18"/>
      <c r="J27" s="18"/>
    </row>
    <row r="28" customHeight="1" spans="1:10">
      <c r="A28" s="82"/>
      <c r="B28" s="83"/>
      <c r="C28" s="44"/>
      <c r="D28" s="44"/>
      <c r="E28" s="44"/>
      <c r="F28" s="44" t="str">
        <f t="shared" si="2"/>
        <v> </v>
      </c>
      <c r="G28" s="18"/>
      <c r="H28" s="18"/>
      <c r="I28" s="18"/>
      <c r="J28" s="18"/>
    </row>
    <row r="29" customHeight="1" spans="1:10">
      <c r="A29" s="82"/>
      <c r="B29" s="83"/>
      <c r="C29" s="44"/>
      <c r="D29" s="44"/>
      <c r="E29" s="44"/>
      <c r="F29" s="44" t="str">
        <f t="shared" si="2"/>
        <v> </v>
      </c>
      <c r="G29" s="18"/>
      <c r="H29" s="18"/>
      <c r="I29" s="18"/>
      <c r="J29" s="18"/>
    </row>
    <row r="30" customHeight="1" spans="1:10">
      <c r="A30" s="34" t="s">
        <v>11130</v>
      </c>
      <c r="B30" s="26"/>
      <c r="C30" s="44">
        <f>SUM(C6:C29)</f>
        <v>0</v>
      </c>
      <c r="D30" s="44">
        <f>SUM(D6:D29)</f>
        <v>0</v>
      </c>
      <c r="E30" s="44">
        <f>D30-C30</f>
        <v>0</v>
      </c>
      <c r="F30" s="44">
        <f>IF(C30=0,0,ROUND(E30/C30*100,2))</f>
        <v>0</v>
      </c>
      <c r="G30" s="18"/>
      <c r="H30" s="18"/>
      <c r="I30" s="18"/>
      <c r="J30" s="18"/>
    </row>
    <row r="31" customHeight="1" spans="1:10">
      <c r="A31" s="84"/>
      <c r="B31" s="84"/>
      <c r="C31" s="84"/>
      <c r="D31" s="39" t="str">
        <f>CONCATENATE(索引!$D$6,"：",索引!$D71,"    ",索引!$E71)</f>
        <v>评估人员：    </v>
      </c>
      <c r="E31" s="85"/>
      <c r="F31" s="85"/>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4:C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tabColor indexed="52"/>
  </sheetPr>
  <dimension ref="A1:K60"/>
  <sheetViews>
    <sheetView workbookViewId="0">
      <selection activeCell="G18" sqref="E25 G18"/>
    </sheetView>
  </sheetViews>
  <sheetFormatPr defaultColWidth="9" defaultRowHeight="15.75" customHeight="1"/>
  <cols>
    <col min="1" max="1" width="5.5" style="13" customWidth="1"/>
    <col min="2" max="2" width="24.625" style="13" customWidth="1"/>
    <col min="3" max="4" width="8.375" style="13" customWidth="1"/>
    <col min="5" max="6" width="7.125" style="13" customWidth="1"/>
    <col min="7" max="7" width="10.625" style="13" customWidth="1"/>
    <col min="8" max="8" width="13.125" style="13" customWidth="1"/>
    <col min="9" max="9" width="13.5" style="13" customWidth="1"/>
    <col min="10" max="10" width="12.875" style="13" customWidth="1"/>
    <col min="11" max="11" width="10.625" style="13" customWidth="1"/>
    <col min="12" max="16384" width="9" style="13"/>
  </cols>
  <sheetData>
    <row r="1" s="11" customFormat="1" ht="25.5" customHeight="1" spans="1:11">
      <c r="A1" s="14" t="s">
        <v>145</v>
      </c>
      <c r="B1" s="15"/>
      <c r="C1" s="15"/>
      <c r="D1" s="15"/>
      <c r="E1" s="15"/>
      <c r="F1" s="15"/>
      <c r="G1" s="15"/>
      <c r="H1" s="15"/>
      <c r="I1" s="15"/>
      <c r="J1" s="15"/>
      <c r="K1" s="15"/>
    </row>
    <row r="2" customHeight="1" spans="1:11">
      <c r="A2" s="16"/>
      <c r="B2" s="16"/>
      <c r="C2" s="16"/>
      <c r="D2" s="16"/>
      <c r="E2" s="16"/>
      <c r="F2" s="16"/>
      <c r="G2" s="16"/>
      <c r="H2" s="48"/>
      <c r="I2" s="48"/>
      <c r="J2" s="48"/>
      <c r="K2" s="95" t="s">
        <v>11131</v>
      </c>
    </row>
    <row r="3" customHeight="1" spans="1:11">
      <c r="A3" s="19" t="str">
        <f>申报表封面!A8</f>
        <v>评估基准日：2022年8月31日</v>
      </c>
      <c r="B3" s="19"/>
      <c r="C3" s="19"/>
      <c r="D3" s="19"/>
      <c r="E3" s="19"/>
      <c r="F3" s="19"/>
      <c r="G3" s="19"/>
      <c r="H3" s="20"/>
      <c r="I3" s="20"/>
      <c r="J3" s="20"/>
      <c r="K3" s="71"/>
    </row>
    <row r="4" customHeight="1" spans="1:11">
      <c r="A4" s="90" t="str">
        <f>申报表封面!C14</f>
        <v>被评估单位：湖南森华木业有限公司</v>
      </c>
      <c r="B4" s="22"/>
      <c r="C4" s="22"/>
      <c r="D4" s="22"/>
      <c r="E4" s="22"/>
      <c r="F4" s="22"/>
      <c r="G4" s="22"/>
      <c r="H4" s="22"/>
      <c r="I4" s="22"/>
      <c r="J4" s="22"/>
      <c r="K4" s="72" t="s">
        <v>373</v>
      </c>
    </row>
    <row r="5" s="12" customFormat="1" customHeight="1" spans="1:11">
      <c r="A5" s="24" t="s">
        <v>413</v>
      </c>
      <c r="B5" s="24" t="s">
        <v>11132</v>
      </c>
      <c r="C5" s="24" t="s">
        <v>572</v>
      </c>
      <c r="D5" s="24" t="s">
        <v>10087</v>
      </c>
      <c r="E5" s="24" t="s">
        <v>11133</v>
      </c>
      <c r="F5" s="24" t="s">
        <v>494</v>
      </c>
      <c r="G5" s="24" t="s">
        <v>11134</v>
      </c>
      <c r="H5" s="25" t="s">
        <v>375</v>
      </c>
      <c r="I5" s="24" t="s">
        <v>11135</v>
      </c>
      <c r="J5" s="26" t="s">
        <v>376</v>
      </c>
      <c r="K5" s="73" t="s">
        <v>506</v>
      </c>
    </row>
    <row r="6" customHeight="1" spans="1:11">
      <c r="A6" s="28"/>
      <c r="B6" s="29"/>
      <c r="C6" s="30"/>
      <c r="D6" s="30"/>
      <c r="E6" s="30"/>
      <c r="F6" s="28"/>
      <c r="G6" s="46"/>
      <c r="H6" s="46"/>
      <c r="I6" s="74"/>
      <c r="J6" s="31"/>
      <c r="K6" s="75"/>
    </row>
    <row r="7" customHeight="1" spans="1:11">
      <c r="A7" s="28"/>
      <c r="B7" s="29"/>
      <c r="C7" s="30"/>
      <c r="D7" s="30"/>
      <c r="E7" s="28"/>
      <c r="F7" s="28"/>
      <c r="G7" s="46"/>
      <c r="H7" s="46"/>
      <c r="I7" s="74"/>
      <c r="J7" s="31"/>
      <c r="K7" s="75"/>
    </row>
    <row r="8" customHeight="1" spans="1:11">
      <c r="A8" s="28"/>
      <c r="B8" s="29"/>
      <c r="C8" s="30"/>
      <c r="D8" s="30"/>
      <c r="E8" s="28"/>
      <c r="F8" s="28"/>
      <c r="G8" s="46"/>
      <c r="H8" s="46"/>
      <c r="I8" s="74"/>
      <c r="J8" s="31"/>
      <c r="K8" s="75"/>
    </row>
    <row r="9" customHeight="1" spans="1:11">
      <c r="A9" s="28"/>
      <c r="B9" s="29"/>
      <c r="C9" s="30"/>
      <c r="D9" s="30"/>
      <c r="E9" s="28"/>
      <c r="F9" s="28"/>
      <c r="G9" s="46"/>
      <c r="H9" s="46"/>
      <c r="I9" s="74"/>
      <c r="J9" s="31"/>
      <c r="K9" s="75"/>
    </row>
    <row r="10" customHeight="1" spans="1:11">
      <c r="A10" s="28"/>
      <c r="B10" s="29"/>
      <c r="C10" s="30"/>
      <c r="D10" s="30"/>
      <c r="E10" s="28"/>
      <c r="F10" s="28"/>
      <c r="G10" s="46"/>
      <c r="H10" s="46"/>
      <c r="I10" s="74"/>
      <c r="J10" s="31"/>
      <c r="K10" s="75"/>
    </row>
    <row r="11" customHeight="1" spans="1:11">
      <c r="A11" s="28"/>
      <c r="B11" s="29"/>
      <c r="C11" s="30"/>
      <c r="D11" s="30"/>
      <c r="E11" s="28"/>
      <c r="F11" s="28"/>
      <c r="G11" s="46"/>
      <c r="H11" s="46"/>
      <c r="I11" s="74"/>
      <c r="J11" s="31"/>
      <c r="K11" s="75"/>
    </row>
    <row r="12" customHeight="1" spans="1:11">
      <c r="A12" s="28"/>
      <c r="B12" s="29"/>
      <c r="C12" s="30"/>
      <c r="D12" s="30"/>
      <c r="E12" s="28"/>
      <c r="F12" s="28"/>
      <c r="G12" s="46"/>
      <c r="H12" s="46"/>
      <c r="I12" s="74"/>
      <c r="J12" s="31"/>
      <c r="K12" s="75"/>
    </row>
    <row r="13" customHeight="1" spans="1:11">
      <c r="A13" s="28"/>
      <c r="B13" s="29"/>
      <c r="C13" s="30"/>
      <c r="D13" s="30"/>
      <c r="E13" s="28"/>
      <c r="F13" s="28"/>
      <c r="G13" s="46"/>
      <c r="H13" s="46"/>
      <c r="I13" s="74"/>
      <c r="J13" s="31"/>
      <c r="K13" s="75"/>
    </row>
    <row r="14" customHeight="1" spans="1:11">
      <c r="A14" s="28"/>
      <c r="B14" s="29"/>
      <c r="C14" s="30"/>
      <c r="D14" s="30"/>
      <c r="E14" s="28"/>
      <c r="F14" s="28"/>
      <c r="G14" s="46"/>
      <c r="H14" s="46"/>
      <c r="I14" s="74"/>
      <c r="J14" s="31"/>
      <c r="K14" s="75"/>
    </row>
    <row r="15" customHeight="1" spans="1:11">
      <c r="A15" s="28"/>
      <c r="B15" s="29"/>
      <c r="C15" s="30"/>
      <c r="D15" s="30"/>
      <c r="E15" s="28"/>
      <c r="F15" s="28"/>
      <c r="G15" s="46"/>
      <c r="H15" s="46"/>
      <c r="I15" s="74"/>
      <c r="J15" s="31"/>
      <c r="K15" s="75"/>
    </row>
    <row r="16" customHeight="1" spans="1:11">
      <c r="A16" s="28"/>
      <c r="B16" s="29"/>
      <c r="C16" s="30"/>
      <c r="D16" s="30"/>
      <c r="E16" s="28"/>
      <c r="F16" s="28"/>
      <c r="G16" s="46"/>
      <c r="H16" s="46"/>
      <c r="I16" s="74"/>
      <c r="J16" s="31"/>
      <c r="K16" s="75"/>
    </row>
    <row r="17" customHeight="1" spans="1:11">
      <c r="A17" s="28"/>
      <c r="B17" s="29"/>
      <c r="C17" s="30"/>
      <c r="D17" s="30"/>
      <c r="E17" s="28"/>
      <c r="F17" s="28"/>
      <c r="G17" s="46"/>
      <c r="H17" s="46"/>
      <c r="I17" s="74"/>
      <c r="J17" s="31"/>
      <c r="K17" s="75"/>
    </row>
    <row r="18" customHeight="1" spans="1:11">
      <c r="A18" s="28"/>
      <c r="B18" s="29"/>
      <c r="C18" s="30"/>
      <c r="D18" s="30"/>
      <c r="E18" s="28"/>
      <c r="F18" s="28"/>
      <c r="G18" s="46"/>
      <c r="H18" s="46"/>
      <c r="I18" s="74"/>
      <c r="J18" s="31"/>
      <c r="K18" s="75"/>
    </row>
    <row r="19" customHeight="1" spans="1:11">
      <c r="A19" s="28"/>
      <c r="B19" s="29"/>
      <c r="C19" s="30"/>
      <c r="D19" s="30"/>
      <c r="E19" s="28"/>
      <c r="F19" s="28"/>
      <c r="G19" s="46"/>
      <c r="H19" s="46"/>
      <c r="I19" s="74"/>
      <c r="J19" s="31"/>
      <c r="K19" s="75"/>
    </row>
    <row r="20" customHeight="1" spans="1:11">
      <c r="A20" s="28"/>
      <c r="B20" s="29"/>
      <c r="C20" s="30"/>
      <c r="D20" s="30"/>
      <c r="E20" s="28"/>
      <c r="F20" s="28"/>
      <c r="G20" s="46"/>
      <c r="H20" s="46"/>
      <c r="I20" s="74"/>
      <c r="J20" s="31"/>
      <c r="K20" s="75"/>
    </row>
    <row r="21" customHeight="1" spans="1:11">
      <c r="A21" s="28"/>
      <c r="B21" s="29"/>
      <c r="C21" s="30"/>
      <c r="D21" s="30"/>
      <c r="E21" s="28"/>
      <c r="F21" s="28"/>
      <c r="G21" s="46"/>
      <c r="H21" s="46"/>
      <c r="I21" s="74"/>
      <c r="J21" s="31"/>
      <c r="K21" s="75"/>
    </row>
    <row r="22" customHeight="1" spans="1:11">
      <c r="A22" s="28"/>
      <c r="B22" s="29"/>
      <c r="C22" s="30"/>
      <c r="D22" s="30"/>
      <c r="E22" s="28"/>
      <c r="F22" s="28"/>
      <c r="G22" s="46"/>
      <c r="H22" s="46"/>
      <c r="I22" s="74"/>
      <c r="J22" s="31"/>
      <c r="K22" s="75"/>
    </row>
    <row r="23" customHeight="1" spans="1:11">
      <c r="A23" s="28"/>
      <c r="B23" s="29"/>
      <c r="C23" s="30"/>
      <c r="D23" s="30"/>
      <c r="E23" s="28"/>
      <c r="F23" s="28"/>
      <c r="G23" s="46"/>
      <c r="H23" s="46"/>
      <c r="I23" s="74"/>
      <c r="J23" s="31"/>
      <c r="K23" s="75"/>
    </row>
    <row r="24" customHeight="1" spans="1:11">
      <c r="A24" s="28"/>
      <c r="B24" s="29"/>
      <c r="C24" s="30"/>
      <c r="D24" s="30"/>
      <c r="E24" s="28"/>
      <c r="F24" s="28"/>
      <c r="G24" s="46"/>
      <c r="H24" s="46"/>
      <c r="I24" s="74"/>
      <c r="J24" s="31"/>
      <c r="K24" s="75"/>
    </row>
    <row r="25" customHeight="1" spans="1:11">
      <c r="A25" s="28"/>
      <c r="B25" s="29"/>
      <c r="C25" s="30"/>
      <c r="D25" s="30"/>
      <c r="E25" s="28"/>
      <c r="F25" s="28"/>
      <c r="G25" s="46"/>
      <c r="H25" s="46"/>
      <c r="I25" s="74"/>
      <c r="J25" s="31"/>
      <c r="K25" s="75"/>
    </row>
    <row r="26" customHeight="1" spans="1:11">
      <c r="A26" s="28"/>
      <c r="B26" s="29"/>
      <c r="C26" s="30"/>
      <c r="D26" s="30"/>
      <c r="E26" s="28"/>
      <c r="F26" s="28"/>
      <c r="G26" s="46"/>
      <c r="H26" s="46"/>
      <c r="I26" s="74"/>
      <c r="J26" s="31"/>
      <c r="K26" s="75"/>
    </row>
    <row r="27" customHeight="1" spans="1:11">
      <c r="A27" s="28"/>
      <c r="B27" s="29"/>
      <c r="C27" s="30"/>
      <c r="D27" s="30"/>
      <c r="E27" s="28"/>
      <c r="F27" s="28"/>
      <c r="G27" s="46"/>
      <c r="H27" s="46"/>
      <c r="I27" s="74"/>
      <c r="J27" s="31"/>
      <c r="K27" s="75"/>
    </row>
    <row r="28" customHeight="1" spans="1:11">
      <c r="A28" s="28"/>
      <c r="B28" s="29"/>
      <c r="C28" s="30"/>
      <c r="D28" s="30"/>
      <c r="E28" s="28"/>
      <c r="F28" s="28"/>
      <c r="G28" s="46"/>
      <c r="H28" s="46"/>
      <c r="I28" s="74"/>
      <c r="J28" s="31"/>
      <c r="K28" s="75"/>
    </row>
    <row r="29" customHeight="1" spans="1:11">
      <c r="A29" s="28"/>
      <c r="B29" s="33" t="s">
        <v>497</v>
      </c>
      <c r="C29" s="30"/>
      <c r="D29" s="30"/>
      <c r="E29" s="28"/>
      <c r="F29" s="28"/>
      <c r="G29" s="46"/>
      <c r="H29" s="46"/>
      <c r="I29" s="74"/>
      <c r="J29" s="31"/>
      <c r="K29" s="75"/>
    </row>
    <row r="30" customHeight="1" spans="1:11">
      <c r="A30" s="34" t="s">
        <v>560</v>
      </c>
      <c r="B30" s="26"/>
      <c r="C30" s="35"/>
      <c r="D30" s="35"/>
      <c r="E30" s="24"/>
      <c r="F30" s="24"/>
      <c r="G30" s="44"/>
      <c r="H30" s="44">
        <f>SUM(H6:H29)</f>
        <v>0</v>
      </c>
      <c r="I30" s="44"/>
      <c r="J30" s="36">
        <f>SUM(J6:J29)</f>
        <v>0</v>
      </c>
      <c r="K30" s="76"/>
    </row>
    <row r="31" customHeight="1" spans="1:11">
      <c r="A31" s="38" t="str">
        <f>申报表封面!C18</f>
        <v>被评估单位填表人：郭艳</v>
      </c>
      <c r="B31" s="38"/>
      <c r="C31" s="38"/>
      <c r="D31" s="38"/>
      <c r="E31" s="40"/>
      <c r="F31" s="40"/>
      <c r="G31" s="38"/>
      <c r="H31" s="39" t="str">
        <f>CONCATENATE(索引!$D$6,"：",索引!$D72,"    ",索引!$E72)</f>
        <v>评估人员：    </v>
      </c>
      <c r="I31" s="38"/>
      <c r="J31" s="38"/>
      <c r="K31" s="77"/>
    </row>
    <row r="32" customHeight="1" spans="1:11">
      <c r="A32" s="40" t="str">
        <f>申报表封面!C20</f>
        <v>填表日期：2022年9月6日</v>
      </c>
      <c r="B32" s="40"/>
      <c r="C32" s="40"/>
      <c r="D32" s="40"/>
      <c r="E32" s="40"/>
      <c r="F32" s="40"/>
      <c r="G32" s="40"/>
      <c r="H32" s="40"/>
      <c r="I32" s="40"/>
      <c r="J32" s="40"/>
      <c r="K32" s="78"/>
    </row>
    <row r="33" customHeight="1" spans="1:11">
      <c r="A33" s="68" t="s">
        <v>499</v>
      </c>
      <c r="B33" s="22"/>
      <c r="C33" s="22"/>
      <c r="D33" s="22"/>
      <c r="E33" s="22"/>
      <c r="F33" s="22"/>
      <c r="G33" s="22"/>
      <c r="H33" s="22"/>
      <c r="I33" s="22"/>
      <c r="J33" s="22"/>
      <c r="K33" s="79"/>
    </row>
    <row r="34" customHeight="1" spans="1:11">
      <c r="A34" s="22"/>
      <c r="B34" s="69" t="s">
        <v>11136</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0"/>
  </sheetPr>
  <dimension ref="A1:I60"/>
  <sheetViews>
    <sheetView workbookViewId="0">
      <selection activeCell="G18" sqref="E25 G18"/>
    </sheetView>
  </sheetViews>
  <sheetFormatPr defaultColWidth="9" defaultRowHeight="15.75" customHeight="1"/>
  <cols>
    <col min="1" max="1" width="5.625" style="13" customWidth="1"/>
    <col min="2" max="2" width="30.875" style="13" customWidth="1"/>
    <col min="3" max="3" width="12.125" style="13" customWidth="1"/>
    <col min="4" max="4" width="18" style="13" customWidth="1"/>
    <col min="5" max="5" width="16.5" style="13" customWidth="1"/>
    <col min="6" max="6" width="17.5" style="13" customWidth="1"/>
    <col min="7" max="7" width="21.125" style="13" customWidth="1"/>
    <col min="8" max="8" width="11.625" style="13" customWidth="1"/>
    <col min="9" max="16384" width="9" style="13"/>
  </cols>
  <sheetData>
    <row r="1" s="11" customFormat="1" ht="25.5" customHeight="1" spans="1:7">
      <c r="A1" s="14" t="s">
        <v>147</v>
      </c>
      <c r="B1" s="15"/>
      <c r="C1" s="15"/>
      <c r="D1" s="15"/>
      <c r="E1" s="15"/>
      <c r="F1" s="15"/>
      <c r="G1" s="15"/>
    </row>
    <row r="2" customHeight="1" spans="1:9">
      <c r="A2" s="16"/>
      <c r="B2" s="16"/>
      <c r="C2" s="16"/>
      <c r="D2" s="16"/>
      <c r="E2" s="16"/>
      <c r="F2" s="16"/>
      <c r="G2" s="17" t="s">
        <v>11137</v>
      </c>
      <c r="H2" s="18"/>
      <c r="I2" s="18"/>
    </row>
    <row r="3" customHeight="1" spans="1:9">
      <c r="A3" s="19" t="str">
        <f>申报表封面!A8</f>
        <v>评估基准日：2022年8月31日</v>
      </c>
      <c r="B3" s="19"/>
      <c r="C3" s="19"/>
      <c r="D3" s="19"/>
      <c r="E3" s="19"/>
      <c r="F3" s="19"/>
      <c r="G3" s="20"/>
      <c r="H3" s="18"/>
      <c r="I3" s="18"/>
    </row>
    <row r="4" customHeight="1" spans="1:9">
      <c r="A4" s="21" t="str">
        <f>申报表封面!C14</f>
        <v>被评估单位：湖南森华木业有限公司</v>
      </c>
      <c r="B4" s="21"/>
      <c r="C4" s="21"/>
      <c r="D4" s="21"/>
      <c r="E4" s="22"/>
      <c r="F4" s="22"/>
      <c r="G4" s="23" t="s">
        <v>412</v>
      </c>
      <c r="H4" s="18"/>
      <c r="I4" s="18"/>
    </row>
    <row r="5" s="12" customFormat="1" customHeight="1" spans="1:9">
      <c r="A5" s="24" t="s">
        <v>413</v>
      </c>
      <c r="B5" s="24" t="s">
        <v>553</v>
      </c>
      <c r="C5" s="24" t="s">
        <v>572</v>
      </c>
      <c r="D5" s="24" t="s">
        <v>571</v>
      </c>
      <c r="E5" s="25" t="s">
        <v>375</v>
      </c>
      <c r="F5" s="26" t="s">
        <v>376</v>
      </c>
      <c r="G5" s="24" t="s">
        <v>486</v>
      </c>
      <c r="H5" s="27" t="s">
        <v>11138</v>
      </c>
      <c r="I5" s="41"/>
    </row>
    <row r="6" customHeight="1" spans="1:9">
      <c r="A6" s="28"/>
      <c r="B6" s="29"/>
      <c r="C6" s="30"/>
      <c r="D6" s="28"/>
      <c r="E6" s="46"/>
      <c r="F6" s="31"/>
      <c r="G6" s="32"/>
      <c r="H6" s="18"/>
      <c r="I6" s="18"/>
    </row>
    <row r="7" customHeight="1" spans="1:9">
      <c r="A7" s="28"/>
      <c r="B7" s="29"/>
      <c r="C7" s="30"/>
      <c r="D7" s="28"/>
      <c r="E7" s="46"/>
      <c r="F7" s="31"/>
      <c r="G7" s="32"/>
      <c r="H7" s="18"/>
      <c r="I7" s="18"/>
    </row>
    <row r="8" customHeight="1" spans="1:9">
      <c r="A8" s="28"/>
      <c r="B8" s="29"/>
      <c r="C8" s="30"/>
      <c r="D8" s="28"/>
      <c r="E8" s="46"/>
      <c r="F8" s="31"/>
      <c r="G8" s="32"/>
      <c r="H8" s="18"/>
      <c r="I8" s="18"/>
    </row>
    <row r="9" customHeight="1" spans="1:9">
      <c r="A9" s="28"/>
      <c r="B9" s="29"/>
      <c r="C9" s="30"/>
      <c r="D9" s="28"/>
      <c r="E9" s="46"/>
      <c r="F9" s="31"/>
      <c r="G9" s="32"/>
      <c r="H9" s="18"/>
      <c r="I9" s="18"/>
    </row>
    <row r="10" customHeight="1" spans="1:9">
      <c r="A10" s="28"/>
      <c r="B10" s="29"/>
      <c r="C10" s="30"/>
      <c r="D10" s="28"/>
      <c r="E10" s="46"/>
      <c r="F10" s="31"/>
      <c r="G10" s="32"/>
      <c r="H10" s="18"/>
      <c r="I10" s="18"/>
    </row>
    <row r="11" customHeight="1" spans="1:9">
      <c r="A11" s="28"/>
      <c r="B11" s="29"/>
      <c r="C11" s="30"/>
      <c r="D11" s="28"/>
      <c r="E11" s="46"/>
      <c r="F11" s="31"/>
      <c r="G11" s="32"/>
      <c r="H11" s="18"/>
      <c r="I11" s="18"/>
    </row>
    <row r="12" customHeight="1" spans="1:9">
      <c r="A12" s="28"/>
      <c r="B12" s="29"/>
      <c r="C12" s="30"/>
      <c r="D12" s="28"/>
      <c r="E12" s="46"/>
      <c r="F12" s="31"/>
      <c r="G12" s="32"/>
      <c r="H12" s="18"/>
      <c r="I12" s="18"/>
    </row>
    <row r="13" customHeight="1" spans="1:9">
      <c r="A13" s="28"/>
      <c r="B13" s="29"/>
      <c r="C13" s="30"/>
      <c r="D13" s="28"/>
      <c r="E13" s="46"/>
      <c r="F13" s="31"/>
      <c r="G13" s="32"/>
      <c r="H13" s="18"/>
      <c r="I13" s="18"/>
    </row>
    <row r="14" customHeight="1" spans="1:9">
      <c r="A14" s="28"/>
      <c r="B14" s="29"/>
      <c r="C14" s="30"/>
      <c r="D14" s="28"/>
      <c r="E14" s="46"/>
      <c r="F14" s="31"/>
      <c r="G14" s="32"/>
      <c r="H14" s="18"/>
      <c r="I14" s="18"/>
    </row>
    <row r="15" customHeight="1" spans="1:9">
      <c r="A15" s="28"/>
      <c r="B15" s="29"/>
      <c r="C15" s="30"/>
      <c r="D15" s="28"/>
      <c r="E15" s="46"/>
      <c r="F15" s="31"/>
      <c r="G15" s="32"/>
      <c r="H15" s="18"/>
      <c r="I15" s="18"/>
    </row>
    <row r="16" customHeight="1" spans="1:9">
      <c r="A16" s="28"/>
      <c r="B16" s="29"/>
      <c r="C16" s="30"/>
      <c r="D16" s="28"/>
      <c r="E16" s="46"/>
      <c r="F16" s="31"/>
      <c r="G16" s="32"/>
      <c r="H16" s="18"/>
      <c r="I16" s="18"/>
    </row>
    <row r="17" customHeight="1" spans="1:9">
      <c r="A17" s="28"/>
      <c r="B17" s="29"/>
      <c r="C17" s="30"/>
      <c r="D17" s="28"/>
      <c r="E17" s="46"/>
      <c r="F17" s="31"/>
      <c r="G17" s="32"/>
      <c r="H17" s="18"/>
      <c r="I17" s="18"/>
    </row>
    <row r="18" customHeight="1" spans="1:9">
      <c r="A18" s="28"/>
      <c r="B18" s="29"/>
      <c r="C18" s="30"/>
      <c r="D18" s="28"/>
      <c r="E18" s="46"/>
      <c r="F18" s="31"/>
      <c r="G18" s="32"/>
      <c r="H18" s="18"/>
      <c r="I18" s="18"/>
    </row>
    <row r="19" customHeight="1" spans="1:9">
      <c r="A19" s="28"/>
      <c r="B19" s="29"/>
      <c r="C19" s="30"/>
      <c r="D19" s="28"/>
      <c r="E19" s="46"/>
      <c r="F19" s="31"/>
      <c r="G19" s="32"/>
      <c r="H19" s="18"/>
      <c r="I19" s="18"/>
    </row>
    <row r="20" customHeight="1" spans="1:9">
      <c r="A20" s="28"/>
      <c r="B20" s="29"/>
      <c r="C20" s="30"/>
      <c r="D20" s="28"/>
      <c r="E20" s="46"/>
      <c r="F20" s="31"/>
      <c r="G20" s="32"/>
      <c r="H20" s="18"/>
      <c r="I20" s="18"/>
    </row>
    <row r="21" customHeight="1" spans="1:9">
      <c r="A21" s="28"/>
      <c r="B21" s="29"/>
      <c r="C21" s="30"/>
      <c r="D21" s="28"/>
      <c r="E21" s="46"/>
      <c r="F21" s="31"/>
      <c r="G21" s="32"/>
      <c r="H21" s="18"/>
      <c r="I21" s="18"/>
    </row>
    <row r="22" customHeight="1" spans="1:9">
      <c r="A22" s="28"/>
      <c r="B22" s="29"/>
      <c r="C22" s="30"/>
      <c r="D22" s="28"/>
      <c r="E22" s="46"/>
      <c r="F22" s="31"/>
      <c r="G22" s="32"/>
      <c r="H22" s="18"/>
      <c r="I22" s="18"/>
    </row>
    <row r="23" customHeight="1" spans="1:9">
      <c r="A23" s="28"/>
      <c r="B23" s="29"/>
      <c r="C23" s="30"/>
      <c r="D23" s="28"/>
      <c r="E23" s="46"/>
      <c r="F23" s="31"/>
      <c r="G23" s="32"/>
      <c r="H23" s="18"/>
      <c r="I23" s="18"/>
    </row>
    <row r="24" customHeight="1" spans="1:9">
      <c r="A24" s="28"/>
      <c r="B24" s="29"/>
      <c r="C24" s="30"/>
      <c r="D24" s="28"/>
      <c r="E24" s="46"/>
      <c r="F24" s="31"/>
      <c r="G24" s="32"/>
      <c r="H24" s="18"/>
      <c r="I24" s="18"/>
    </row>
    <row r="25" customHeight="1" spans="1:9">
      <c r="A25" s="28"/>
      <c r="B25" s="29"/>
      <c r="C25" s="30"/>
      <c r="D25" s="28"/>
      <c r="E25" s="46"/>
      <c r="F25" s="31"/>
      <c r="G25" s="32"/>
      <c r="H25" s="18"/>
      <c r="I25" s="18"/>
    </row>
    <row r="26" customHeight="1" spans="1:9">
      <c r="A26" s="28"/>
      <c r="B26" s="29"/>
      <c r="C26" s="30"/>
      <c r="D26" s="28"/>
      <c r="E26" s="46"/>
      <c r="F26" s="31"/>
      <c r="G26" s="32"/>
      <c r="H26" s="18"/>
      <c r="I26" s="18"/>
    </row>
    <row r="27" customHeight="1" spans="1:9">
      <c r="A27" s="28"/>
      <c r="B27" s="29"/>
      <c r="C27" s="30"/>
      <c r="D27" s="28"/>
      <c r="E27" s="46"/>
      <c r="F27" s="31"/>
      <c r="G27" s="32"/>
      <c r="H27" s="18"/>
      <c r="I27" s="18"/>
    </row>
    <row r="28" customHeight="1" spans="1:9">
      <c r="A28" s="28"/>
      <c r="B28" s="29"/>
      <c r="C28" s="30"/>
      <c r="D28" s="28"/>
      <c r="E28" s="46"/>
      <c r="F28" s="31"/>
      <c r="G28" s="32"/>
      <c r="H28" s="18"/>
      <c r="I28" s="18"/>
    </row>
    <row r="29" customHeight="1" spans="1:9">
      <c r="A29" s="28"/>
      <c r="B29" s="33" t="s">
        <v>497</v>
      </c>
      <c r="C29" s="30"/>
      <c r="D29" s="28"/>
      <c r="E29" s="46"/>
      <c r="F29" s="31"/>
      <c r="G29" s="32"/>
      <c r="H29" s="18"/>
      <c r="I29" s="18"/>
    </row>
    <row r="30" customHeight="1" spans="1:9">
      <c r="A30" s="34" t="s">
        <v>560</v>
      </c>
      <c r="B30" s="26"/>
      <c r="C30" s="35"/>
      <c r="D30" s="24"/>
      <c r="E30" s="44">
        <f>SUM(E6:E29)</f>
        <v>0</v>
      </c>
      <c r="F30" s="36">
        <f>SUM(F6:F29)</f>
        <v>0</v>
      </c>
      <c r="G30" s="37"/>
      <c r="H30" s="18"/>
      <c r="I30" s="18"/>
    </row>
    <row r="31" customHeight="1" spans="1:9">
      <c r="A31" s="38" t="str">
        <f>申报表封面!C18</f>
        <v>被评估单位填表人：郭艳</v>
      </c>
      <c r="B31" s="38"/>
      <c r="C31" s="38"/>
      <c r="D31" s="38"/>
      <c r="E31" s="39" t="str">
        <f>CONCATENATE(索引!$D$6,"：",索引!$D73,"    ",索引!$E73)</f>
        <v>评估人员：    </v>
      </c>
      <c r="F31" s="40"/>
      <c r="G31" s="38"/>
      <c r="H31" s="18"/>
      <c r="I31" s="18"/>
    </row>
    <row r="32" customHeight="1" spans="1:9">
      <c r="A32" s="40" t="str">
        <f>申报表封面!C20</f>
        <v>填表日期：2022年9月6日</v>
      </c>
      <c r="B32" s="40"/>
      <c r="C32" s="40"/>
      <c r="D32" s="40"/>
      <c r="E32" s="40"/>
      <c r="F32" s="40"/>
      <c r="G32" s="40"/>
      <c r="H32" s="18"/>
      <c r="I32" s="18"/>
    </row>
    <row r="33" customHeight="1" spans="1:9">
      <c r="A33" s="94"/>
      <c r="B33" s="18"/>
      <c r="C33" s="18"/>
      <c r="D33" s="18"/>
      <c r="E33" s="18"/>
      <c r="F33" s="18"/>
      <c r="G33" s="18"/>
      <c r="H33" s="18"/>
      <c r="I33" s="18"/>
    </row>
    <row r="34" customHeight="1" spans="1:9">
      <c r="A34" s="18"/>
      <c r="B34" s="18"/>
      <c r="C34" s="18"/>
      <c r="D34" s="18"/>
      <c r="E34" s="18"/>
      <c r="F34" s="18"/>
      <c r="G34" s="18"/>
      <c r="H34" s="18"/>
      <c r="I34" s="18"/>
    </row>
    <row r="35" customHeight="1" spans="1:9">
      <c r="A35" s="18"/>
      <c r="B35" s="18"/>
      <c r="C35" s="18"/>
      <c r="D35" s="18"/>
      <c r="E35" s="18"/>
      <c r="F35" s="18"/>
      <c r="G35" s="18"/>
      <c r="H35" s="18"/>
      <c r="I35" s="18"/>
    </row>
    <row r="36" customHeight="1" spans="1:9">
      <c r="A36" s="18"/>
      <c r="B36" s="18"/>
      <c r="C36" s="18"/>
      <c r="D36" s="18"/>
      <c r="E36" s="18"/>
      <c r="F36" s="18"/>
      <c r="G36" s="18"/>
      <c r="H36" s="18"/>
      <c r="I36" s="18"/>
    </row>
    <row r="37" customHeight="1" spans="1:9">
      <c r="A37" s="18"/>
      <c r="B37" s="18"/>
      <c r="C37" s="18"/>
      <c r="D37" s="18"/>
      <c r="E37" s="18"/>
      <c r="F37" s="18"/>
      <c r="G37" s="18"/>
      <c r="H37" s="18"/>
      <c r="I37" s="18"/>
    </row>
    <row r="38" customHeight="1" spans="1:9">
      <c r="A38" s="18"/>
      <c r="B38" s="18"/>
      <c r="C38" s="18"/>
      <c r="D38" s="18"/>
      <c r="E38" s="18"/>
      <c r="F38" s="18"/>
      <c r="G38" s="18"/>
      <c r="H38" s="18"/>
      <c r="I38" s="18"/>
    </row>
    <row r="39" customHeight="1" spans="1:9">
      <c r="A39" s="18"/>
      <c r="B39" s="18"/>
      <c r="C39" s="18"/>
      <c r="D39" s="18"/>
      <c r="E39" s="18"/>
      <c r="F39" s="18"/>
      <c r="G39" s="18"/>
      <c r="H39" s="18"/>
      <c r="I39" s="18"/>
    </row>
    <row r="40" customHeight="1" spans="1:9">
      <c r="A40" s="18"/>
      <c r="B40" s="18"/>
      <c r="C40" s="18"/>
      <c r="D40" s="18"/>
      <c r="E40" s="18"/>
      <c r="F40" s="18"/>
      <c r="G40" s="18"/>
      <c r="H40" s="18"/>
      <c r="I40" s="18"/>
    </row>
    <row r="41" customHeight="1" spans="1:9">
      <c r="A41" s="18"/>
      <c r="B41" s="18"/>
      <c r="C41" s="18"/>
      <c r="D41" s="18"/>
      <c r="E41" s="18"/>
      <c r="F41" s="18"/>
      <c r="G41" s="18"/>
      <c r="H41" s="18"/>
      <c r="I41" s="18"/>
    </row>
    <row r="42" customHeight="1" spans="1:9">
      <c r="A42" s="18"/>
      <c r="B42" s="18"/>
      <c r="C42" s="18"/>
      <c r="D42" s="18"/>
      <c r="E42" s="18"/>
      <c r="F42" s="18"/>
      <c r="G42" s="18"/>
      <c r="H42" s="18"/>
      <c r="I42" s="18"/>
    </row>
    <row r="43" customHeight="1" spans="1:9">
      <c r="A43" s="18"/>
      <c r="B43" s="18"/>
      <c r="C43" s="18"/>
      <c r="D43" s="18"/>
      <c r="E43" s="18"/>
      <c r="F43" s="18"/>
      <c r="G43" s="18"/>
      <c r="H43" s="18"/>
      <c r="I43" s="18"/>
    </row>
    <row r="44" customHeight="1" spans="1:9">
      <c r="A44" s="18"/>
      <c r="B44" s="18"/>
      <c r="C44" s="18"/>
      <c r="D44" s="18"/>
      <c r="E44" s="18"/>
      <c r="F44" s="18"/>
      <c r="G44" s="18"/>
      <c r="H44" s="18"/>
      <c r="I44" s="18"/>
    </row>
    <row r="45" customHeight="1" spans="1:9">
      <c r="A45" s="18"/>
      <c r="B45" s="18"/>
      <c r="C45" s="18"/>
      <c r="D45" s="18"/>
      <c r="E45" s="18"/>
      <c r="F45" s="18"/>
      <c r="G45" s="18"/>
      <c r="H45" s="18"/>
      <c r="I45" s="18"/>
    </row>
    <row r="46" customHeight="1" spans="1:9">
      <c r="A46" s="18"/>
      <c r="B46" s="18"/>
      <c r="C46" s="18"/>
      <c r="D46" s="18"/>
      <c r="E46" s="18"/>
      <c r="F46" s="18"/>
      <c r="G46" s="18"/>
      <c r="H46" s="18"/>
      <c r="I46" s="18"/>
    </row>
    <row r="47" customHeight="1" spans="1:9">
      <c r="A47" s="18"/>
      <c r="B47" s="18"/>
      <c r="C47" s="18"/>
      <c r="D47" s="18"/>
      <c r="E47" s="18"/>
      <c r="F47" s="18"/>
      <c r="G47" s="18"/>
      <c r="H47" s="18"/>
      <c r="I47" s="18"/>
    </row>
    <row r="48" customHeight="1" spans="1:9">
      <c r="A48" s="18"/>
      <c r="B48" s="18"/>
      <c r="C48" s="18"/>
      <c r="D48" s="18"/>
      <c r="E48" s="18"/>
      <c r="F48" s="18"/>
      <c r="G48" s="18"/>
      <c r="H48" s="18"/>
      <c r="I48" s="18"/>
    </row>
    <row r="49" customHeight="1" spans="1:9">
      <c r="A49" s="18"/>
      <c r="B49" s="18"/>
      <c r="C49" s="18"/>
      <c r="D49" s="18"/>
      <c r="E49" s="18"/>
      <c r="F49" s="18"/>
      <c r="G49" s="18"/>
      <c r="H49" s="18"/>
      <c r="I49" s="18"/>
    </row>
    <row r="50" customHeight="1" spans="1:9">
      <c r="A50" s="18"/>
      <c r="B50" s="18"/>
      <c r="C50" s="18"/>
      <c r="D50" s="18"/>
      <c r="E50" s="18"/>
      <c r="F50" s="18"/>
      <c r="G50" s="18"/>
      <c r="H50" s="18"/>
      <c r="I50" s="18"/>
    </row>
    <row r="51" customHeight="1" spans="1:9">
      <c r="A51" s="18"/>
      <c r="B51" s="18"/>
      <c r="C51" s="18"/>
      <c r="D51" s="18"/>
      <c r="E51" s="18"/>
      <c r="F51" s="18"/>
      <c r="G51" s="18"/>
      <c r="H51" s="18"/>
      <c r="I51" s="18"/>
    </row>
    <row r="52" customHeight="1" spans="1:9">
      <c r="A52" s="18"/>
      <c r="B52" s="18"/>
      <c r="C52" s="18"/>
      <c r="D52" s="18"/>
      <c r="E52" s="18"/>
      <c r="F52" s="18"/>
      <c r="G52" s="18"/>
      <c r="H52" s="18"/>
      <c r="I52" s="18"/>
    </row>
    <row r="53" customHeight="1" spans="1:9">
      <c r="A53" s="18"/>
      <c r="B53" s="18"/>
      <c r="C53" s="18"/>
      <c r="D53" s="18"/>
      <c r="E53" s="18"/>
      <c r="F53" s="18"/>
      <c r="G53" s="18"/>
      <c r="H53" s="18"/>
      <c r="I53" s="18"/>
    </row>
    <row r="54" customHeight="1" spans="1:9">
      <c r="A54" s="18"/>
      <c r="B54" s="18"/>
      <c r="C54" s="18"/>
      <c r="D54" s="18"/>
      <c r="E54" s="18"/>
      <c r="F54" s="18"/>
      <c r="G54" s="18"/>
      <c r="H54" s="18"/>
      <c r="I54" s="18"/>
    </row>
    <row r="55" customHeight="1" spans="1:9">
      <c r="A55" s="18"/>
      <c r="B55" s="18"/>
      <c r="C55" s="18"/>
      <c r="D55" s="18"/>
      <c r="E55" s="18"/>
      <c r="F55" s="18"/>
      <c r="G55" s="18"/>
      <c r="H55" s="18"/>
      <c r="I55" s="18"/>
    </row>
    <row r="56" customHeight="1" spans="1:9">
      <c r="A56" s="18"/>
      <c r="B56" s="18"/>
      <c r="C56" s="18"/>
      <c r="D56" s="18"/>
      <c r="E56" s="18"/>
      <c r="F56" s="18"/>
      <c r="G56" s="18"/>
      <c r="H56" s="18"/>
      <c r="I56" s="18"/>
    </row>
    <row r="57" customHeight="1" spans="1:9">
      <c r="A57" s="18"/>
      <c r="B57" s="18"/>
      <c r="C57" s="18"/>
      <c r="D57" s="18"/>
      <c r="E57" s="18"/>
      <c r="F57" s="18"/>
      <c r="G57" s="18"/>
      <c r="H57" s="18"/>
      <c r="I57" s="18"/>
    </row>
    <row r="58" customHeight="1" spans="1:9">
      <c r="A58" s="18"/>
      <c r="B58" s="18"/>
      <c r="C58" s="18"/>
      <c r="D58" s="18"/>
      <c r="E58" s="18"/>
      <c r="F58" s="18"/>
      <c r="G58" s="18"/>
      <c r="H58" s="18"/>
      <c r="I58" s="18"/>
    </row>
    <row r="59" customHeight="1" spans="1:9">
      <c r="A59" s="18"/>
      <c r="B59" s="18"/>
      <c r="C59" s="18"/>
      <c r="D59" s="18"/>
      <c r="E59" s="18"/>
      <c r="F59" s="18"/>
      <c r="G59" s="18"/>
      <c r="H59" s="18"/>
      <c r="I59" s="18"/>
    </row>
    <row r="60" customHeight="1" spans="1:9">
      <c r="A60" s="18"/>
      <c r="B60" s="18"/>
      <c r="C60" s="18"/>
      <c r="D60" s="18"/>
      <c r="E60" s="18"/>
      <c r="F60" s="18"/>
      <c r="G60" s="18"/>
      <c r="H60" s="18"/>
      <c r="I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
    <tabColor indexed="57"/>
  </sheetPr>
  <dimension ref="A1:J60"/>
  <sheetViews>
    <sheetView workbookViewId="0">
      <selection activeCell="G18" sqref="E25 G18"/>
    </sheetView>
  </sheetViews>
  <sheetFormatPr defaultColWidth="9" defaultRowHeight="15.75" customHeight="1"/>
  <cols>
    <col min="1" max="1" width="6.125" style="13" customWidth="1"/>
    <col min="2" max="2" width="29.125" style="13" customWidth="1"/>
    <col min="3" max="4" width="12.125" style="13" customWidth="1"/>
    <col min="5" max="5" width="10" style="13" customWidth="1"/>
    <col min="6" max="6" width="16.625" style="13" customWidth="1"/>
    <col min="7" max="7" width="16" style="13" customWidth="1"/>
    <col min="8" max="8" width="19.875" style="13" customWidth="1"/>
    <col min="9" max="16384" width="9" style="13"/>
  </cols>
  <sheetData>
    <row r="1" s="11" customFormat="1" ht="25.5" customHeight="1" spans="1:8">
      <c r="A1" s="14" t="s">
        <v>149</v>
      </c>
      <c r="B1" s="15"/>
      <c r="C1" s="15"/>
      <c r="D1" s="15"/>
      <c r="E1" s="15"/>
      <c r="F1" s="15"/>
      <c r="G1" s="15"/>
      <c r="H1" s="15"/>
    </row>
    <row r="2" customHeight="1" spans="1:10">
      <c r="A2" s="16"/>
      <c r="B2" s="16"/>
      <c r="C2" s="16"/>
      <c r="D2" s="16"/>
      <c r="E2" s="16"/>
      <c r="F2" s="16"/>
      <c r="G2" s="48"/>
      <c r="H2" s="17" t="s">
        <v>11139</v>
      </c>
      <c r="I2" s="18"/>
      <c r="J2" s="18"/>
    </row>
    <row r="3" customHeight="1" spans="1:10">
      <c r="A3" s="19" t="str">
        <f>申报表封面!A8</f>
        <v>评估基准日：2022年8月31日</v>
      </c>
      <c r="B3" s="19"/>
      <c r="C3" s="19"/>
      <c r="D3" s="19"/>
      <c r="E3" s="19"/>
      <c r="F3" s="19"/>
      <c r="G3" s="20"/>
      <c r="H3" s="20"/>
      <c r="I3" s="18"/>
      <c r="J3" s="18"/>
    </row>
    <row r="4" customHeight="1" spans="1:10">
      <c r="A4" s="21" t="str">
        <f>申报表封面!C14</f>
        <v>被评估单位：湖南森华木业有限公司</v>
      </c>
      <c r="B4" s="21"/>
      <c r="C4" s="21"/>
      <c r="D4" s="22"/>
      <c r="E4" s="22"/>
      <c r="F4" s="22"/>
      <c r="G4" s="22"/>
      <c r="H4" s="23" t="s">
        <v>412</v>
      </c>
      <c r="I4" s="18"/>
      <c r="J4" s="18"/>
    </row>
    <row r="5" s="12" customFormat="1" customHeight="1" spans="1:10">
      <c r="A5" s="24" t="s">
        <v>413</v>
      </c>
      <c r="B5" s="24" t="s">
        <v>553</v>
      </c>
      <c r="C5" s="24" t="s">
        <v>572</v>
      </c>
      <c r="D5" s="24" t="s">
        <v>10087</v>
      </c>
      <c r="E5" s="24" t="s">
        <v>539</v>
      </c>
      <c r="F5" s="25" t="s">
        <v>375</v>
      </c>
      <c r="G5" s="26" t="s">
        <v>376</v>
      </c>
      <c r="H5" s="24" t="s">
        <v>486</v>
      </c>
      <c r="I5" s="27" t="s">
        <v>11138</v>
      </c>
      <c r="J5" s="41"/>
    </row>
    <row r="6" customHeight="1" spans="1:10">
      <c r="A6" s="28"/>
      <c r="B6" s="29"/>
      <c r="C6" s="30"/>
      <c r="D6" s="28"/>
      <c r="E6" s="28"/>
      <c r="F6" s="46"/>
      <c r="G6" s="31"/>
      <c r="H6" s="32"/>
      <c r="I6" s="18"/>
      <c r="J6" s="18"/>
    </row>
    <row r="7" customHeight="1" spans="1:10">
      <c r="A7" s="28"/>
      <c r="B7" s="29"/>
      <c r="C7" s="30"/>
      <c r="D7" s="30"/>
      <c r="E7" s="28"/>
      <c r="F7" s="46"/>
      <c r="G7" s="31"/>
      <c r="H7" s="32"/>
      <c r="I7" s="18"/>
      <c r="J7" s="18"/>
    </row>
    <row r="8" customHeight="1" spans="1:10">
      <c r="A8" s="28"/>
      <c r="B8" s="29"/>
      <c r="C8" s="30"/>
      <c r="D8" s="30"/>
      <c r="E8" s="28"/>
      <c r="F8" s="46"/>
      <c r="G8" s="31"/>
      <c r="H8" s="32"/>
      <c r="I8" s="18"/>
      <c r="J8" s="18"/>
    </row>
    <row r="9" customHeight="1" spans="1:10">
      <c r="A9" s="28"/>
      <c r="B9" s="29"/>
      <c r="C9" s="30"/>
      <c r="D9" s="30"/>
      <c r="E9" s="28"/>
      <c r="F9" s="46"/>
      <c r="G9" s="31"/>
      <c r="H9" s="32"/>
      <c r="I9" s="18"/>
      <c r="J9" s="18"/>
    </row>
    <row r="10" customHeight="1" spans="1:10">
      <c r="A10" s="28"/>
      <c r="B10" s="29"/>
      <c r="C10" s="30"/>
      <c r="D10" s="30"/>
      <c r="E10" s="28"/>
      <c r="F10" s="46"/>
      <c r="G10" s="31"/>
      <c r="H10" s="32"/>
      <c r="I10" s="18"/>
      <c r="J10" s="18"/>
    </row>
    <row r="11" customHeight="1" spans="1:10">
      <c r="A11" s="28"/>
      <c r="B11" s="29"/>
      <c r="C11" s="30"/>
      <c r="D11" s="30"/>
      <c r="E11" s="28"/>
      <c r="F11" s="46"/>
      <c r="G11" s="31"/>
      <c r="H11" s="32"/>
      <c r="I11" s="18"/>
      <c r="J11" s="18"/>
    </row>
    <row r="12" customHeight="1" spans="1:10">
      <c r="A12" s="28"/>
      <c r="B12" s="29"/>
      <c r="C12" s="30"/>
      <c r="D12" s="30"/>
      <c r="E12" s="28"/>
      <c r="F12" s="46"/>
      <c r="G12" s="31"/>
      <c r="H12" s="32"/>
      <c r="I12" s="18"/>
      <c r="J12" s="18"/>
    </row>
    <row r="13" customHeight="1" spans="1:10">
      <c r="A13" s="28"/>
      <c r="B13" s="29"/>
      <c r="C13" s="30"/>
      <c r="D13" s="30"/>
      <c r="E13" s="28"/>
      <c r="F13" s="46"/>
      <c r="G13" s="31"/>
      <c r="H13" s="32"/>
      <c r="I13" s="18"/>
      <c r="J13" s="18"/>
    </row>
    <row r="14" customHeight="1" spans="1:10">
      <c r="A14" s="28"/>
      <c r="B14" s="29"/>
      <c r="C14" s="30"/>
      <c r="D14" s="30"/>
      <c r="E14" s="28"/>
      <c r="F14" s="46"/>
      <c r="G14" s="31"/>
      <c r="H14" s="32"/>
      <c r="I14" s="18"/>
      <c r="J14" s="18"/>
    </row>
    <row r="15" customHeight="1" spans="1:10">
      <c r="A15" s="28"/>
      <c r="B15" s="29"/>
      <c r="C15" s="30"/>
      <c r="D15" s="30"/>
      <c r="E15" s="28"/>
      <c r="F15" s="46"/>
      <c r="G15" s="31"/>
      <c r="H15" s="32"/>
      <c r="I15" s="18"/>
      <c r="J15" s="18"/>
    </row>
    <row r="16" customHeight="1" spans="1:10">
      <c r="A16" s="28"/>
      <c r="B16" s="29"/>
      <c r="C16" s="30"/>
      <c r="D16" s="30"/>
      <c r="E16" s="28"/>
      <c r="F16" s="46"/>
      <c r="G16" s="31"/>
      <c r="H16" s="32"/>
      <c r="I16" s="18"/>
      <c r="J16" s="18"/>
    </row>
    <row r="17" customHeight="1" spans="1:10">
      <c r="A17" s="28"/>
      <c r="B17" s="29"/>
      <c r="C17" s="30"/>
      <c r="D17" s="30"/>
      <c r="E17" s="28"/>
      <c r="F17" s="46"/>
      <c r="G17" s="31"/>
      <c r="H17" s="32"/>
      <c r="I17" s="18"/>
      <c r="J17" s="18"/>
    </row>
    <row r="18" customHeight="1" spans="1:10">
      <c r="A18" s="28"/>
      <c r="B18" s="29"/>
      <c r="C18" s="30"/>
      <c r="D18" s="30"/>
      <c r="E18" s="28"/>
      <c r="F18" s="46"/>
      <c r="G18" s="31"/>
      <c r="H18" s="32"/>
      <c r="I18" s="18"/>
      <c r="J18" s="18"/>
    </row>
    <row r="19" customHeight="1" spans="1:10">
      <c r="A19" s="28"/>
      <c r="B19" s="29"/>
      <c r="C19" s="30"/>
      <c r="D19" s="30"/>
      <c r="E19" s="28"/>
      <c r="F19" s="46"/>
      <c r="G19" s="31"/>
      <c r="H19" s="32"/>
      <c r="I19" s="18"/>
      <c r="J19" s="18"/>
    </row>
    <row r="20" customHeight="1" spans="1:10">
      <c r="A20" s="28"/>
      <c r="B20" s="29"/>
      <c r="C20" s="30"/>
      <c r="D20" s="30"/>
      <c r="E20" s="28"/>
      <c r="F20" s="46"/>
      <c r="G20" s="31"/>
      <c r="H20" s="32"/>
      <c r="I20" s="18"/>
      <c r="J20" s="18"/>
    </row>
    <row r="21" customHeight="1" spans="1:10">
      <c r="A21" s="28"/>
      <c r="B21" s="29"/>
      <c r="C21" s="30"/>
      <c r="D21" s="30"/>
      <c r="E21" s="28"/>
      <c r="F21" s="46"/>
      <c r="G21" s="31"/>
      <c r="H21" s="32"/>
      <c r="I21" s="18"/>
      <c r="J21" s="18"/>
    </row>
    <row r="22" customHeight="1" spans="1:10">
      <c r="A22" s="28"/>
      <c r="B22" s="29"/>
      <c r="C22" s="30"/>
      <c r="D22" s="30"/>
      <c r="E22" s="28"/>
      <c r="F22" s="46"/>
      <c r="G22" s="31"/>
      <c r="H22" s="32"/>
      <c r="I22" s="18"/>
      <c r="J22" s="18"/>
    </row>
    <row r="23" customHeight="1" spans="1:10">
      <c r="A23" s="28"/>
      <c r="B23" s="29"/>
      <c r="C23" s="30"/>
      <c r="D23" s="30"/>
      <c r="E23" s="28"/>
      <c r="F23" s="46"/>
      <c r="G23" s="31"/>
      <c r="H23" s="32"/>
      <c r="I23" s="18"/>
      <c r="J23" s="18"/>
    </row>
    <row r="24" customHeight="1" spans="1:10">
      <c r="A24" s="28"/>
      <c r="B24" s="29"/>
      <c r="C24" s="30"/>
      <c r="D24" s="30"/>
      <c r="E24" s="28"/>
      <c r="F24" s="46"/>
      <c r="G24" s="31"/>
      <c r="H24" s="32"/>
      <c r="I24" s="18"/>
      <c r="J24" s="18"/>
    </row>
    <row r="25" customHeight="1" spans="1:10">
      <c r="A25" s="28"/>
      <c r="B25" s="29"/>
      <c r="C25" s="30"/>
      <c r="D25" s="30"/>
      <c r="E25" s="28"/>
      <c r="F25" s="46"/>
      <c r="G25" s="31"/>
      <c r="H25" s="32"/>
      <c r="I25" s="18"/>
      <c r="J25" s="18"/>
    </row>
    <row r="26" customHeight="1" spans="1:10">
      <c r="A26" s="28"/>
      <c r="B26" s="29"/>
      <c r="C26" s="30"/>
      <c r="D26" s="30"/>
      <c r="E26" s="28"/>
      <c r="F26" s="46"/>
      <c r="G26" s="31"/>
      <c r="H26" s="32"/>
      <c r="I26" s="18"/>
      <c r="J26" s="18"/>
    </row>
    <row r="27" customHeight="1" spans="1:10">
      <c r="A27" s="28"/>
      <c r="B27" s="29"/>
      <c r="C27" s="30"/>
      <c r="D27" s="30"/>
      <c r="E27" s="28"/>
      <c r="F27" s="46"/>
      <c r="G27" s="31"/>
      <c r="H27" s="32"/>
      <c r="I27" s="18"/>
      <c r="J27" s="18"/>
    </row>
    <row r="28" customHeight="1" spans="1:10">
      <c r="A28" s="28"/>
      <c r="B28" s="29"/>
      <c r="C28" s="30"/>
      <c r="D28" s="30"/>
      <c r="E28" s="28"/>
      <c r="F28" s="46"/>
      <c r="G28" s="31"/>
      <c r="H28" s="32"/>
      <c r="I28" s="18"/>
      <c r="J28" s="18"/>
    </row>
    <row r="29" customHeight="1" spans="1:10">
      <c r="A29" s="28"/>
      <c r="B29" s="33" t="s">
        <v>497</v>
      </c>
      <c r="C29" s="30"/>
      <c r="D29" s="30"/>
      <c r="E29" s="28"/>
      <c r="F29" s="46"/>
      <c r="G29" s="31"/>
      <c r="H29" s="32"/>
      <c r="I29" s="18"/>
      <c r="J29" s="18"/>
    </row>
    <row r="30" customHeight="1" spans="1:10">
      <c r="A30" s="92" t="s">
        <v>560</v>
      </c>
      <c r="B30" s="93"/>
      <c r="C30" s="30"/>
      <c r="D30" s="30"/>
      <c r="E30" s="28"/>
      <c r="F30" s="46">
        <f>SUM(F6:F29)</f>
        <v>0</v>
      </c>
      <c r="G30" s="31">
        <f>SUM(G6:G29)</f>
        <v>0</v>
      </c>
      <c r="H30" s="32"/>
      <c r="I30" s="18"/>
      <c r="J30" s="18"/>
    </row>
    <row r="31" customHeight="1" spans="1:10">
      <c r="A31" s="38" t="str">
        <f>申报表封面!C18</f>
        <v>被评估单位填表人：郭艳</v>
      </c>
      <c r="B31" s="38"/>
      <c r="C31" s="38"/>
      <c r="D31" s="38"/>
      <c r="E31" s="40"/>
      <c r="F31" s="39" t="str">
        <f>CONCATENATE(索引!$D$6,"：",索引!$D74,"    ",索引!$E74)</f>
        <v>评估人员：    </v>
      </c>
      <c r="G31" s="38"/>
      <c r="H31" s="38"/>
      <c r="I31" s="18"/>
      <c r="J31" s="18"/>
    </row>
    <row r="32" customHeight="1" spans="1:10">
      <c r="A32" s="40" t="str">
        <f>申报表封面!C20</f>
        <v>填表日期：2022年9月6日</v>
      </c>
      <c r="B32" s="40"/>
      <c r="C32" s="40"/>
      <c r="D32" s="40"/>
      <c r="E32" s="40"/>
      <c r="F32" s="40"/>
      <c r="G32" s="40"/>
      <c r="H32" s="40"/>
      <c r="I32" s="18"/>
      <c r="J32" s="18"/>
    </row>
    <row r="33" customHeight="1" spans="1:10">
      <c r="A33" s="68" t="s">
        <v>499</v>
      </c>
      <c r="B33" s="22"/>
      <c r="C33" s="22"/>
      <c r="D33" s="22"/>
      <c r="E33" s="22"/>
      <c r="F33" s="22"/>
      <c r="G33" s="22"/>
      <c r="H33" s="22"/>
      <c r="I33" s="18"/>
      <c r="J33" s="18"/>
    </row>
    <row r="34" customHeight="1" spans="1:10">
      <c r="A34" s="22"/>
      <c r="B34" s="69" t="s">
        <v>11140</v>
      </c>
      <c r="C34" s="22"/>
      <c r="D34" s="22"/>
      <c r="E34" s="22"/>
      <c r="F34" s="22"/>
      <c r="G34" s="22"/>
      <c r="H34" s="22"/>
      <c r="I34" s="18"/>
      <c r="J34" s="18"/>
    </row>
    <row r="35" customHeight="1" spans="1:10">
      <c r="A35" s="22"/>
      <c r="B35" s="69" t="s">
        <v>11141</v>
      </c>
      <c r="C35" s="22"/>
      <c r="D35" s="22"/>
      <c r="E35" s="22"/>
      <c r="F35" s="22"/>
      <c r="G35" s="22"/>
      <c r="H35" s="22"/>
      <c r="I35" s="18"/>
      <c r="J35" s="18"/>
    </row>
    <row r="36" customHeight="1" spans="1:10">
      <c r="A36" s="22"/>
      <c r="B36" s="69" t="s">
        <v>11142</v>
      </c>
      <c r="C36" s="22"/>
      <c r="D36" s="22"/>
      <c r="E36" s="22"/>
      <c r="F36" s="22"/>
      <c r="G36" s="22"/>
      <c r="H36" s="22"/>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
    <tabColor indexed="49"/>
  </sheetPr>
  <dimension ref="A1:J60"/>
  <sheetViews>
    <sheetView workbookViewId="0">
      <selection activeCell="G18" sqref="E25 G18"/>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151</v>
      </c>
      <c r="B1" s="15"/>
      <c r="C1" s="15"/>
      <c r="D1" s="15"/>
      <c r="E1" s="15"/>
      <c r="F1" s="15"/>
      <c r="G1" s="15"/>
    </row>
    <row r="2" customHeight="1" spans="1:10">
      <c r="A2" s="16"/>
      <c r="B2" s="16"/>
      <c r="C2" s="16"/>
      <c r="D2" s="16"/>
      <c r="E2" s="16"/>
      <c r="F2" s="16"/>
      <c r="G2" s="17" t="s">
        <v>11143</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553</v>
      </c>
      <c r="C5" s="24" t="s">
        <v>572</v>
      </c>
      <c r="D5" s="24" t="s">
        <v>571</v>
      </c>
      <c r="E5" s="25" t="s">
        <v>375</v>
      </c>
      <c r="F5" s="26" t="s">
        <v>376</v>
      </c>
      <c r="G5" s="24" t="s">
        <v>486</v>
      </c>
      <c r="H5" s="27" t="s">
        <v>11138</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497</v>
      </c>
      <c r="C29" s="30"/>
      <c r="D29" s="28"/>
      <c r="E29" s="46"/>
      <c r="F29" s="31"/>
      <c r="G29" s="32"/>
      <c r="H29" s="18"/>
      <c r="I29" s="18"/>
      <c r="J29" s="18"/>
    </row>
    <row r="30" customHeight="1" spans="1:10">
      <c r="A30" s="34" t="s">
        <v>560</v>
      </c>
      <c r="B30" s="26"/>
      <c r="C30" s="35"/>
      <c r="D30" s="24"/>
      <c r="E30" s="44">
        <f>SUM(E6:E29)</f>
        <v>0</v>
      </c>
      <c r="F30" s="36">
        <f>SUM(F6:F29)</f>
        <v>0</v>
      </c>
      <c r="G30" s="37"/>
      <c r="H30" s="18"/>
      <c r="I30" s="18"/>
      <c r="J30" s="18"/>
    </row>
    <row r="31" customHeight="1" spans="1:10">
      <c r="A31" s="38" t="str">
        <f>申报表封面!C18</f>
        <v>被评估单位填表人：郭艳</v>
      </c>
      <c r="B31" s="38"/>
      <c r="C31" s="38"/>
      <c r="D31" s="38"/>
      <c r="E31" s="39" t="str">
        <f>CONCATENATE(索引!$D$6,"：",索引!$D75,"    ",索引!$E75)</f>
        <v>评估人员：    </v>
      </c>
      <c r="F31" s="40"/>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68" t="s">
        <v>499</v>
      </c>
      <c r="B33" s="22"/>
      <c r="C33" s="22"/>
      <c r="D33" s="22"/>
      <c r="E33" s="22"/>
      <c r="F33" s="22"/>
      <c r="G33" s="22"/>
      <c r="H33" s="18"/>
      <c r="I33" s="18"/>
      <c r="J33" s="18"/>
    </row>
    <row r="34" customHeight="1" spans="1:10">
      <c r="A34" s="22"/>
      <c r="B34" s="69" t="s">
        <v>11144</v>
      </c>
      <c r="C34" s="22"/>
      <c r="D34" s="22"/>
      <c r="E34" s="22"/>
      <c r="F34" s="22"/>
      <c r="G34" s="22"/>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
    <tabColor indexed="48"/>
  </sheetPr>
  <dimension ref="A1:J60"/>
  <sheetViews>
    <sheetView workbookViewId="0">
      <selection activeCell="G18" sqref="E25 G18"/>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11145</v>
      </c>
      <c r="B1" s="15"/>
      <c r="C1" s="15"/>
      <c r="D1" s="15"/>
      <c r="E1" s="15"/>
      <c r="F1" s="15"/>
      <c r="G1" s="15"/>
    </row>
    <row r="2" customHeight="1" spans="1:10">
      <c r="A2" s="16"/>
      <c r="B2" s="16"/>
      <c r="C2" s="16"/>
      <c r="D2" s="16"/>
      <c r="E2" s="16"/>
      <c r="F2" s="16"/>
      <c r="G2" s="17" t="s">
        <v>11146</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553</v>
      </c>
      <c r="C5" s="24" t="s">
        <v>572</v>
      </c>
      <c r="D5" s="24" t="s">
        <v>571</v>
      </c>
      <c r="E5" s="25" t="s">
        <v>375</v>
      </c>
      <c r="F5" s="26" t="s">
        <v>376</v>
      </c>
      <c r="G5" s="24" t="s">
        <v>486</v>
      </c>
      <c r="H5" s="27" t="s">
        <v>11138</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497</v>
      </c>
      <c r="C29" s="30"/>
      <c r="D29" s="28"/>
      <c r="E29" s="46"/>
      <c r="F29" s="31"/>
      <c r="G29" s="32"/>
      <c r="H29" s="18"/>
      <c r="I29" s="18"/>
      <c r="J29" s="18"/>
    </row>
    <row r="30" customHeight="1" spans="1:10">
      <c r="A30" s="34" t="s">
        <v>560</v>
      </c>
      <c r="B30" s="26"/>
      <c r="C30" s="35"/>
      <c r="D30" s="24"/>
      <c r="E30" s="44">
        <f>SUM(E6:E29)</f>
        <v>0</v>
      </c>
      <c r="F30" s="36">
        <f>SUM(F6:F29)</f>
        <v>0</v>
      </c>
      <c r="G30" s="37"/>
      <c r="H30" s="18"/>
      <c r="I30" s="18"/>
      <c r="J30" s="18"/>
    </row>
    <row r="31" customHeight="1" spans="1:10">
      <c r="A31" s="38" t="str">
        <f>申报表封面!C18</f>
        <v>被评估单位填表人：郭艳</v>
      </c>
      <c r="B31" s="38"/>
      <c r="C31" s="38"/>
      <c r="D31" s="38"/>
      <c r="E31" s="39" t="str">
        <f>CONCATENATE(索引!$D$6,"：",索引!$D76,"    ",索引!$E76)</f>
        <v>评估人员：    </v>
      </c>
      <c r="F31" s="40"/>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68" t="s">
        <v>499</v>
      </c>
      <c r="B33" s="22"/>
      <c r="C33" s="22"/>
      <c r="D33" s="22"/>
      <c r="E33" s="22"/>
      <c r="F33" s="22"/>
      <c r="G33" s="22"/>
      <c r="H33" s="18"/>
      <c r="I33" s="18"/>
      <c r="J33" s="18"/>
    </row>
    <row r="34" customHeight="1" spans="1:10">
      <c r="A34" s="22"/>
      <c r="B34" s="69" t="s">
        <v>11144</v>
      </c>
      <c r="C34" s="22"/>
      <c r="D34" s="22"/>
      <c r="E34" s="22"/>
      <c r="F34" s="22"/>
      <c r="G34" s="22"/>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102"/>
  <sheetViews>
    <sheetView topLeftCell="B1" workbookViewId="0">
      <selection activeCell="C18" sqref="C18"/>
    </sheetView>
  </sheetViews>
  <sheetFormatPr defaultColWidth="0" defaultRowHeight="12" zeroHeight="1" outlineLevelCol="5"/>
  <cols>
    <col min="1" max="1" width="0" style="633" hidden="1"/>
    <col min="2" max="2" width="26.625" style="633" customWidth="1"/>
    <col min="3" max="3" width="22.625" style="632" customWidth="1"/>
    <col min="4" max="4" width="26.625" style="633" customWidth="1"/>
    <col min="5" max="5" width="22.625" style="633" customWidth="1"/>
    <col min="6" max="6" width="22.375" style="634" hidden="1" customWidth="1"/>
    <col min="7" max="257" width="8.875" style="633" customWidth="1"/>
    <col min="258" max="258" width="26.625" style="633" customWidth="1"/>
    <col min="259" max="259" width="22.625" style="633" customWidth="1"/>
    <col min="260" max="260" width="26.625" style="633" customWidth="1"/>
    <col min="261" max="261" width="22.625" style="633" customWidth="1"/>
    <col min="262" max="513" width="0" style="633" hidden="1"/>
    <col min="514" max="514" width="26.625" style="633" customWidth="1"/>
    <col min="515" max="515" width="22.625" style="633" customWidth="1"/>
    <col min="516" max="516" width="26.625" style="633" customWidth="1"/>
    <col min="517" max="517" width="22.625" style="633" customWidth="1"/>
    <col min="518" max="769" width="0" style="633" hidden="1"/>
    <col min="770" max="770" width="26.625" style="633" customWidth="1"/>
    <col min="771" max="771" width="22.625" style="633" customWidth="1"/>
    <col min="772" max="772" width="26.625" style="633" customWidth="1"/>
    <col min="773" max="773" width="22.625" style="633" customWidth="1"/>
    <col min="774" max="1025" width="0" style="633" hidden="1"/>
    <col min="1026" max="1026" width="26.625" style="633" customWidth="1"/>
    <col min="1027" max="1027" width="22.625" style="633" customWidth="1"/>
    <col min="1028" max="1028" width="26.625" style="633" customWidth="1"/>
    <col min="1029" max="1029" width="22.625" style="633" customWidth="1"/>
    <col min="1030" max="1281" width="0" style="633" hidden="1"/>
    <col min="1282" max="1282" width="26.625" style="633" customWidth="1"/>
    <col min="1283" max="1283" width="22.625" style="633" customWidth="1"/>
    <col min="1284" max="1284" width="26.625" style="633" customWidth="1"/>
    <col min="1285" max="1285" width="22.625" style="633" customWidth="1"/>
    <col min="1286" max="1537" width="0" style="633" hidden="1"/>
    <col min="1538" max="1538" width="26.625" style="633" customWidth="1"/>
    <col min="1539" max="1539" width="22.625" style="633" customWidth="1"/>
    <col min="1540" max="1540" width="26.625" style="633" customWidth="1"/>
    <col min="1541" max="1541" width="22.625" style="633" customWidth="1"/>
    <col min="1542" max="1793" width="0" style="633" hidden="1"/>
    <col min="1794" max="1794" width="26.625" style="633" customWidth="1"/>
    <col min="1795" max="1795" width="22.625" style="633" customWidth="1"/>
    <col min="1796" max="1796" width="26.625" style="633" customWidth="1"/>
    <col min="1797" max="1797" width="22.625" style="633" customWidth="1"/>
    <col min="1798" max="2049" width="0" style="633" hidden="1"/>
    <col min="2050" max="2050" width="26.625" style="633" customWidth="1"/>
    <col min="2051" max="2051" width="22.625" style="633" customWidth="1"/>
    <col min="2052" max="2052" width="26.625" style="633" customWidth="1"/>
    <col min="2053" max="2053" width="22.625" style="633" customWidth="1"/>
    <col min="2054" max="2305" width="0" style="633" hidden="1"/>
    <col min="2306" max="2306" width="26.625" style="633" customWidth="1"/>
    <col min="2307" max="2307" width="22.625" style="633" customWidth="1"/>
    <col min="2308" max="2308" width="26.625" style="633" customWidth="1"/>
    <col min="2309" max="2309" width="22.625" style="633" customWidth="1"/>
    <col min="2310" max="2561" width="0" style="633" hidden="1"/>
    <col min="2562" max="2562" width="26.625" style="633" customWidth="1"/>
    <col min="2563" max="2563" width="22.625" style="633" customWidth="1"/>
    <col min="2564" max="2564" width="26.625" style="633" customWidth="1"/>
    <col min="2565" max="2565" width="22.625" style="633" customWidth="1"/>
    <col min="2566" max="2817" width="0" style="633" hidden="1"/>
    <col min="2818" max="2818" width="26.625" style="633" customWidth="1"/>
    <col min="2819" max="2819" width="22.625" style="633" customWidth="1"/>
    <col min="2820" max="2820" width="26.625" style="633" customWidth="1"/>
    <col min="2821" max="2821" width="22.625" style="633" customWidth="1"/>
    <col min="2822" max="3073" width="0" style="633" hidden="1"/>
    <col min="3074" max="3074" width="26.625" style="633" customWidth="1"/>
    <col min="3075" max="3075" width="22.625" style="633" customWidth="1"/>
    <col min="3076" max="3076" width="26.625" style="633" customWidth="1"/>
    <col min="3077" max="3077" width="22.625" style="633" customWidth="1"/>
    <col min="3078" max="3329" width="0" style="633" hidden="1"/>
    <col min="3330" max="3330" width="26.625" style="633" customWidth="1"/>
    <col min="3331" max="3331" width="22.625" style="633" customWidth="1"/>
    <col min="3332" max="3332" width="26.625" style="633" customWidth="1"/>
    <col min="3333" max="3333" width="22.625" style="633" customWidth="1"/>
    <col min="3334" max="3585" width="0" style="633" hidden="1"/>
    <col min="3586" max="3586" width="26.625" style="633" customWidth="1"/>
    <col min="3587" max="3587" width="22.625" style="633" customWidth="1"/>
    <col min="3588" max="3588" width="26.625" style="633" customWidth="1"/>
    <col min="3589" max="3589" width="22.625" style="633" customWidth="1"/>
    <col min="3590" max="3841" width="0" style="633" hidden="1"/>
    <col min="3842" max="3842" width="26.625" style="633" customWidth="1"/>
    <col min="3843" max="3843" width="22.625" style="633" customWidth="1"/>
    <col min="3844" max="3844" width="26.625" style="633" customWidth="1"/>
    <col min="3845" max="3845" width="22.625" style="633" customWidth="1"/>
    <col min="3846" max="4097" width="0" style="633" hidden="1"/>
    <col min="4098" max="4098" width="26.625" style="633" customWidth="1"/>
    <col min="4099" max="4099" width="22.625" style="633" customWidth="1"/>
    <col min="4100" max="4100" width="26.625" style="633" customWidth="1"/>
    <col min="4101" max="4101" width="22.625" style="633" customWidth="1"/>
    <col min="4102" max="4353" width="0" style="633" hidden="1"/>
    <col min="4354" max="4354" width="26.625" style="633" customWidth="1"/>
    <col min="4355" max="4355" width="22.625" style="633" customWidth="1"/>
    <col min="4356" max="4356" width="26.625" style="633" customWidth="1"/>
    <col min="4357" max="4357" width="22.625" style="633" customWidth="1"/>
    <col min="4358" max="4609" width="0" style="633" hidden="1"/>
    <col min="4610" max="4610" width="26.625" style="633" customWidth="1"/>
    <col min="4611" max="4611" width="22.625" style="633" customWidth="1"/>
    <col min="4612" max="4612" width="26.625" style="633" customWidth="1"/>
    <col min="4613" max="4613" width="22.625" style="633" customWidth="1"/>
    <col min="4614" max="4865" width="0" style="633" hidden="1"/>
    <col min="4866" max="4866" width="26.625" style="633" customWidth="1"/>
    <col min="4867" max="4867" width="22.625" style="633" customWidth="1"/>
    <col min="4868" max="4868" width="26.625" style="633" customWidth="1"/>
    <col min="4869" max="4869" width="22.625" style="633" customWidth="1"/>
    <col min="4870" max="5121" width="0" style="633" hidden="1"/>
    <col min="5122" max="5122" width="26.625" style="633" customWidth="1"/>
    <col min="5123" max="5123" width="22.625" style="633" customWidth="1"/>
    <col min="5124" max="5124" width="26.625" style="633" customWidth="1"/>
    <col min="5125" max="5125" width="22.625" style="633" customWidth="1"/>
    <col min="5126" max="5377" width="0" style="633" hidden="1"/>
    <col min="5378" max="5378" width="26.625" style="633" customWidth="1"/>
    <col min="5379" max="5379" width="22.625" style="633" customWidth="1"/>
    <col min="5380" max="5380" width="26.625" style="633" customWidth="1"/>
    <col min="5381" max="5381" width="22.625" style="633" customWidth="1"/>
    <col min="5382" max="5633" width="0" style="633" hidden="1"/>
    <col min="5634" max="5634" width="26.625" style="633" customWidth="1"/>
    <col min="5635" max="5635" width="22.625" style="633" customWidth="1"/>
    <col min="5636" max="5636" width="26.625" style="633" customWidth="1"/>
    <col min="5637" max="5637" width="22.625" style="633" customWidth="1"/>
    <col min="5638" max="5889" width="0" style="633" hidden="1"/>
    <col min="5890" max="5890" width="26.625" style="633" customWidth="1"/>
    <col min="5891" max="5891" width="22.625" style="633" customWidth="1"/>
    <col min="5892" max="5892" width="26.625" style="633" customWidth="1"/>
    <col min="5893" max="5893" width="22.625" style="633" customWidth="1"/>
    <col min="5894" max="6145" width="0" style="633" hidden="1"/>
    <col min="6146" max="6146" width="26.625" style="633" customWidth="1"/>
    <col min="6147" max="6147" width="22.625" style="633" customWidth="1"/>
    <col min="6148" max="6148" width="26.625" style="633" customWidth="1"/>
    <col min="6149" max="6149" width="22.625" style="633" customWidth="1"/>
    <col min="6150" max="6401" width="0" style="633" hidden="1"/>
    <col min="6402" max="6402" width="26.625" style="633" customWidth="1"/>
    <col min="6403" max="6403" width="22.625" style="633" customWidth="1"/>
    <col min="6404" max="6404" width="26.625" style="633" customWidth="1"/>
    <col min="6405" max="6405" width="22.625" style="633" customWidth="1"/>
    <col min="6406" max="6657" width="0" style="633" hidden="1"/>
    <col min="6658" max="6658" width="26.625" style="633" customWidth="1"/>
    <col min="6659" max="6659" width="22.625" style="633" customWidth="1"/>
    <col min="6660" max="6660" width="26.625" style="633" customWidth="1"/>
    <col min="6661" max="6661" width="22.625" style="633" customWidth="1"/>
    <col min="6662" max="6913" width="0" style="633" hidden="1"/>
    <col min="6914" max="6914" width="26.625" style="633" customWidth="1"/>
    <col min="6915" max="6915" width="22.625" style="633" customWidth="1"/>
    <col min="6916" max="6916" width="26.625" style="633" customWidth="1"/>
    <col min="6917" max="6917" width="22.625" style="633" customWidth="1"/>
    <col min="6918" max="7169" width="0" style="633" hidden="1"/>
    <col min="7170" max="7170" width="26.625" style="633" customWidth="1"/>
    <col min="7171" max="7171" width="22.625" style="633" customWidth="1"/>
    <col min="7172" max="7172" width="26.625" style="633" customWidth="1"/>
    <col min="7173" max="7173" width="22.625" style="633" customWidth="1"/>
    <col min="7174" max="7425" width="0" style="633" hidden="1"/>
    <col min="7426" max="7426" width="26.625" style="633" customWidth="1"/>
    <col min="7427" max="7427" width="22.625" style="633" customWidth="1"/>
    <col min="7428" max="7428" width="26.625" style="633" customWidth="1"/>
    <col min="7429" max="7429" width="22.625" style="633" customWidth="1"/>
    <col min="7430" max="7681" width="0" style="633" hidden="1"/>
    <col min="7682" max="7682" width="26.625" style="633" customWidth="1"/>
    <col min="7683" max="7683" width="22.625" style="633" customWidth="1"/>
    <col min="7684" max="7684" width="26.625" style="633" customWidth="1"/>
    <col min="7685" max="7685" width="22.625" style="633" customWidth="1"/>
    <col min="7686" max="7937" width="0" style="633" hidden="1"/>
    <col min="7938" max="7938" width="26.625" style="633" customWidth="1"/>
    <col min="7939" max="7939" width="22.625" style="633" customWidth="1"/>
    <col min="7940" max="7940" width="26.625" style="633" customWidth="1"/>
    <col min="7941" max="7941" width="22.625" style="633" customWidth="1"/>
    <col min="7942" max="8193" width="0" style="633" hidden="1"/>
    <col min="8194" max="8194" width="26.625" style="633" customWidth="1"/>
    <col min="8195" max="8195" width="22.625" style="633" customWidth="1"/>
    <col min="8196" max="8196" width="26.625" style="633" customWidth="1"/>
    <col min="8197" max="8197" width="22.625" style="633" customWidth="1"/>
    <col min="8198" max="8449" width="0" style="633" hidden="1"/>
    <col min="8450" max="8450" width="26.625" style="633" customWidth="1"/>
    <col min="8451" max="8451" width="22.625" style="633" customWidth="1"/>
    <col min="8452" max="8452" width="26.625" style="633" customWidth="1"/>
    <col min="8453" max="8453" width="22.625" style="633" customWidth="1"/>
    <col min="8454" max="8705" width="0" style="633" hidden="1"/>
    <col min="8706" max="8706" width="26.625" style="633" customWidth="1"/>
    <col min="8707" max="8707" width="22.625" style="633" customWidth="1"/>
    <col min="8708" max="8708" width="26.625" style="633" customWidth="1"/>
    <col min="8709" max="8709" width="22.625" style="633" customWidth="1"/>
    <col min="8710" max="8961" width="0" style="633" hidden="1"/>
    <col min="8962" max="8962" width="26.625" style="633" customWidth="1"/>
    <col min="8963" max="8963" width="22.625" style="633" customWidth="1"/>
    <col min="8964" max="8964" width="26.625" style="633" customWidth="1"/>
    <col min="8965" max="8965" width="22.625" style="633" customWidth="1"/>
    <col min="8966" max="9217" width="0" style="633" hidden="1"/>
    <col min="9218" max="9218" width="26.625" style="633" customWidth="1"/>
    <col min="9219" max="9219" width="22.625" style="633" customWidth="1"/>
    <col min="9220" max="9220" width="26.625" style="633" customWidth="1"/>
    <col min="9221" max="9221" width="22.625" style="633" customWidth="1"/>
    <col min="9222" max="9473" width="0" style="633" hidden="1"/>
    <col min="9474" max="9474" width="26.625" style="633" customWidth="1"/>
    <col min="9475" max="9475" width="22.625" style="633" customWidth="1"/>
    <col min="9476" max="9476" width="26.625" style="633" customWidth="1"/>
    <col min="9477" max="9477" width="22.625" style="633" customWidth="1"/>
    <col min="9478" max="9729" width="0" style="633" hidden="1"/>
    <col min="9730" max="9730" width="26.625" style="633" customWidth="1"/>
    <col min="9731" max="9731" width="22.625" style="633" customWidth="1"/>
    <col min="9732" max="9732" width="26.625" style="633" customWidth="1"/>
    <col min="9733" max="9733" width="22.625" style="633" customWidth="1"/>
    <col min="9734" max="9985" width="0" style="633" hidden="1"/>
    <col min="9986" max="9986" width="26.625" style="633" customWidth="1"/>
    <col min="9987" max="9987" width="22.625" style="633" customWidth="1"/>
    <col min="9988" max="9988" width="26.625" style="633" customWidth="1"/>
    <col min="9989" max="9989" width="22.625" style="633" customWidth="1"/>
    <col min="9990" max="10241" width="0" style="633" hidden="1"/>
    <col min="10242" max="10242" width="26.625" style="633" customWidth="1"/>
    <col min="10243" max="10243" width="22.625" style="633" customWidth="1"/>
    <col min="10244" max="10244" width="26.625" style="633" customWidth="1"/>
    <col min="10245" max="10245" width="22.625" style="633" customWidth="1"/>
    <col min="10246" max="10497" width="0" style="633" hidden="1"/>
    <col min="10498" max="10498" width="26.625" style="633" customWidth="1"/>
    <col min="10499" max="10499" width="22.625" style="633" customWidth="1"/>
    <col min="10500" max="10500" width="26.625" style="633" customWidth="1"/>
    <col min="10501" max="10501" width="22.625" style="633" customWidth="1"/>
    <col min="10502" max="10753" width="0" style="633" hidden="1"/>
    <col min="10754" max="10754" width="26.625" style="633" customWidth="1"/>
    <col min="10755" max="10755" width="22.625" style="633" customWidth="1"/>
    <col min="10756" max="10756" width="26.625" style="633" customWidth="1"/>
    <col min="10757" max="10757" width="22.625" style="633" customWidth="1"/>
    <col min="10758" max="11009" width="0" style="633" hidden="1"/>
    <col min="11010" max="11010" width="26.625" style="633" customWidth="1"/>
    <col min="11011" max="11011" width="22.625" style="633" customWidth="1"/>
    <col min="11012" max="11012" width="26.625" style="633" customWidth="1"/>
    <col min="11013" max="11013" width="22.625" style="633" customWidth="1"/>
    <col min="11014" max="11265" width="0" style="633" hidden="1"/>
    <col min="11266" max="11266" width="26.625" style="633" customWidth="1"/>
    <col min="11267" max="11267" width="22.625" style="633" customWidth="1"/>
    <col min="11268" max="11268" width="26.625" style="633" customWidth="1"/>
    <col min="11269" max="11269" width="22.625" style="633" customWidth="1"/>
    <col min="11270" max="11521" width="0" style="633" hidden="1"/>
    <col min="11522" max="11522" width="26.625" style="633" customWidth="1"/>
    <col min="11523" max="11523" width="22.625" style="633" customWidth="1"/>
    <col min="11524" max="11524" width="26.625" style="633" customWidth="1"/>
    <col min="11525" max="11525" width="22.625" style="633" customWidth="1"/>
    <col min="11526" max="11777" width="0" style="633" hidden="1"/>
    <col min="11778" max="11778" width="26.625" style="633" customWidth="1"/>
    <col min="11779" max="11779" width="22.625" style="633" customWidth="1"/>
    <col min="11780" max="11780" width="26.625" style="633" customWidth="1"/>
    <col min="11781" max="11781" width="22.625" style="633" customWidth="1"/>
    <col min="11782" max="12033" width="0" style="633" hidden="1"/>
    <col min="12034" max="12034" width="26.625" style="633" customWidth="1"/>
    <col min="12035" max="12035" width="22.625" style="633" customWidth="1"/>
    <col min="12036" max="12036" width="26.625" style="633" customWidth="1"/>
    <col min="12037" max="12037" width="22.625" style="633" customWidth="1"/>
    <col min="12038" max="12289" width="0" style="633" hidden="1"/>
    <col min="12290" max="12290" width="26.625" style="633" customWidth="1"/>
    <col min="12291" max="12291" width="22.625" style="633" customWidth="1"/>
    <col min="12292" max="12292" width="26.625" style="633" customWidth="1"/>
    <col min="12293" max="12293" width="22.625" style="633" customWidth="1"/>
    <col min="12294" max="12545" width="0" style="633" hidden="1"/>
    <col min="12546" max="12546" width="26.625" style="633" customWidth="1"/>
    <col min="12547" max="12547" width="22.625" style="633" customWidth="1"/>
    <col min="12548" max="12548" width="26.625" style="633" customWidth="1"/>
    <col min="12549" max="12549" width="22.625" style="633" customWidth="1"/>
    <col min="12550" max="12801" width="0" style="633" hidden="1"/>
    <col min="12802" max="12802" width="26.625" style="633" customWidth="1"/>
    <col min="12803" max="12803" width="22.625" style="633" customWidth="1"/>
    <col min="12804" max="12804" width="26.625" style="633" customWidth="1"/>
    <col min="12805" max="12805" width="22.625" style="633" customWidth="1"/>
    <col min="12806" max="13057" width="0" style="633" hidden="1"/>
    <col min="13058" max="13058" width="26.625" style="633" customWidth="1"/>
    <col min="13059" max="13059" width="22.625" style="633" customWidth="1"/>
    <col min="13060" max="13060" width="26.625" style="633" customWidth="1"/>
    <col min="13061" max="13061" width="22.625" style="633" customWidth="1"/>
    <col min="13062" max="13313" width="0" style="633" hidden="1"/>
    <col min="13314" max="13314" width="26.625" style="633" customWidth="1"/>
    <col min="13315" max="13315" width="22.625" style="633" customWidth="1"/>
    <col min="13316" max="13316" width="26.625" style="633" customWidth="1"/>
    <col min="13317" max="13317" width="22.625" style="633" customWidth="1"/>
    <col min="13318" max="13569" width="0" style="633" hidden="1"/>
    <col min="13570" max="13570" width="26.625" style="633" customWidth="1"/>
    <col min="13571" max="13571" width="22.625" style="633" customWidth="1"/>
    <col min="13572" max="13572" width="26.625" style="633" customWidth="1"/>
    <col min="13573" max="13573" width="22.625" style="633" customWidth="1"/>
    <col min="13574" max="13825" width="0" style="633" hidden="1"/>
    <col min="13826" max="13826" width="26.625" style="633" customWidth="1"/>
    <col min="13827" max="13827" width="22.625" style="633" customWidth="1"/>
    <col min="13828" max="13828" width="26.625" style="633" customWidth="1"/>
    <col min="13829" max="13829" width="22.625" style="633" customWidth="1"/>
    <col min="13830" max="14081" width="0" style="633" hidden="1"/>
    <col min="14082" max="14082" width="26.625" style="633" customWidth="1"/>
    <col min="14083" max="14083" width="22.625" style="633" customWidth="1"/>
    <col min="14084" max="14084" width="26.625" style="633" customWidth="1"/>
    <col min="14085" max="14085" width="22.625" style="633" customWidth="1"/>
    <col min="14086" max="14337" width="0" style="633" hidden="1"/>
    <col min="14338" max="14338" width="26.625" style="633" customWidth="1"/>
    <col min="14339" max="14339" width="22.625" style="633" customWidth="1"/>
    <col min="14340" max="14340" width="26.625" style="633" customWidth="1"/>
    <col min="14341" max="14341" width="22.625" style="633" customWidth="1"/>
    <col min="14342" max="14593" width="0" style="633" hidden="1"/>
    <col min="14594" max="14594" width="26.625" style="633" customWidth="1"/>
    <col min="14595" max="14595" width="22.625" style="633" customWidth="1"/>
    <col min="14596" max="14596" width="26.625" style="633" customWidth="1"/>
    <col min="14597" max="14597" width="22.625" style="633" customWidth="1"/>
    <col min="14598" max="14849" width="0" style="633" hidden="1"/>
    <col min="14850" max="14850" width="26.625" style="633" customWidth="1"/>
    <col min="14851" max="14851" width="22.625" style="633" customWidth="1"/>
    <col min="14852" max="14852" width="26.625" style="633" customWidth="1"/>
    <col min="14853" max="14853" width="22.625" style="633" customWidth="1"/>
    <col min="14854" max="15105" width="0" style="633" hidden="1"/>
    <col min="15106" max="15106" width="26.625" style="633" customWidth="1"/>
    <col min="15107" max="15107" width="22.625" style="633" customWidth="1"/>
    <col min="15108" max="15108" width="26.625" style="633" customWidth="1"/>
    <col min="15109" max="15109" width="22.625" style="633" customWidth="1"/>
    <col min="15110" max="15361" width="0" style="633" hidden="1"/>
    <col min="15362" max="15362" width="26.625" style="633" customWidth="1"/>
    <col min="15363" max="15363" width="22.625" style="633" customWidth="1"/>
    <col min="15364" max="15364" width="26.625" style="633" customWidth="1"/>
    <col min="15365" max="15365" width="22.625" style="633" customWidth="1"/>
    <col min="15366" max="15617" width="0" style="633" hidden="1"/>
    <col min="15618" max="15618" width="26.625" style="633" customWidth="1"/>
    <col min="15619" max="15619" width="22.625" style="633" customWidth="1"/>
    <col min="15620" max="15620" width="26.625" style="633" customWidth="1"/>
    <col min="15621" max="15621" width="22.625" style="633" customWidth="1"/>
    <col min="15622" max="15873" width="0" style="633" hidden="1"/>
    <col min="15874" max="15874" width="26.625" style="633" customWidth="1"/>
    <col min="15875" max="15875" width="22.625" style="633" customWidth="1"/>
    <col min="15876" max="15876" width="26.625" style="633" customWidth="1"/>
    <col min="15877" max="15877" width="22.625" style="633" customWidth="1"/>
    <col min="15878" max="16129" width="0" style="633" hidden="1"/>
    <col min="16130" max="16130" width="26.625" style="633" customWidth="1"/>
    <col min="16131" max="16131" width="22.625" style="633" customWidth="1"/>
    <col min="16132" max="16132" width="26.625" style="633" customWidth="1"/>
    <col min="16133" max="16133" width="22.625" style="633" customWidth="1"/>
    <col min="16134" max="16384" width="0" style="633" hidden="1"/>
  </cols>
  <sheetData>
    <row r="1" s="623" customFormat="1" ht="24" customHeight="1" spans="2:6">
      <c r="B1" s="635" t="s">
        <v>285</v>
      </c>
      <c r="C1" s="635"/>
      <c r="D1" s="635"/>
      <c r="E1" s="635"/>
      <c r="F1" s="636" t="s">
        <v>286</v>
      </c>
    </row>
    <row r="2" s="624" customFormat="1" ht="15.95" customHeight="1" spans="2:6">
      <c r="B2" s="637" t="str">
        <f>申报表封面!A8</f>
        <v>评估基准日：2022年8月31日</v>
      </c>
      <c r="C2" s="637"/>
      <c r="D2" s="637"/>
      <c r="E2" s="637"/>
      <c r="F2" s="636" t="s">
        <v>287</v>
      </c>
    </row>
    <row r="3" s="625" customFormat="1" ht="15.95" customHeight="1" spans="2:6">
      <c r="B3" s="638"/>
      <c r="C3" s="638"/>
      <c r="D3" s="638"/>
      <c r="E3" s="639" t="s">
        <v>288</v>
      </c>
      <c r="F3" s="636" t="s">
        <v>287</v>
      </c>
    </row>
    <row r="4" s="624" customFormat="1" ht="15.95" customHeight="1" spans="2:6">
      <c r="B4" s="640" t="str">
        <f>申报表封面!C14</f>
        <v>被评估单位：湖南森华木业有限公司</v>
      </c>
      <c r="C4" s="641"/>
      <c r="E4" s="642" t="s">
        <v>289</v>
      </c>
      <c r="F4" s="636" t="s">
        <v>287</v>
      </c>
    </row>
    <row r="5" s="626" customFormat="1" ht="21" customHeight="1" spans="2:6">
      <c r="B5" s="643" t="s">
        <v>290</v>
      </c>
      <c r="C5" s="644" t="str">
        <f>索引!B3</f>
        <v>2022年8月31日</v>
      </c>
      <c r="D5" s="645" t="s">
        <v>290</v>
      </c>
      <c r="E5" s="646" t="str">
        <f>C5</f>
        <v>2022年8月31日</v>
      </c>
      <c r="F5" s="636" t="s">
        <v>291</v>
      </c>
    </row>
    <row r="6" s="627" customFormat="1" ht="21" customHeight="1" spans="2:6">
      <c r="B6" s="647" t="s">
        <v>292</v>
      </c>
      <c r="C6" s="648"/>
      <c r="D6" s="649" t="s">
        <v>293</v>
      </c>
      <c r="E6" s="650"/>
      <c r="F6" s="636" t="s">
        <v>291</v>
      </c>
    </row>
    <row r="7" s="627" customFormat="1" ht="21" customHeight="1" spans="2:6">
      <c r="B7" s="651" t="s">
        <v>294</v>
      </c>
      <c r="C7" s="652"/>
      <c r="D7" s="653" t="s">
        <v>295</v>
      </c>
      <c r="E7" s="654"/>
      <c r="F7" s="636" t="s">
        <v>291</v>
      </c>
    </row>
    <row r="8" s="627" customFormat="1" ht="21" customHeight="1" spans="2:6">
      <c r="B8" s="651" t="s">
        <v>296</v>
      </c>
      <c r="C8" s="652"/>
      <c r="D8" s="653" t="s">
        <v>297</v>
      </c>
      <c r="E8" s="654"/>
      <c r="F8" s="636" t="s">
        <v>291</v>
      </c>
    </row>
    <row r="9" s="627" customFormat="1" ht="21" customHeight="1" spans="2:6">
      <c r="B9" s="655" t="s">
        <v>298</v>
      </c>
      <c r="C9" s="652"/>
      <c r="D9" s="653" t="s">
        <v>299</v>
      </c>
      <c r="E9" s="654"/>
      <c r="F9" s="636" t="s">
        <v>291</v>
      </c>
    </row>
    <row r="10" s="627" customFormat="1" ht="21" customHeight="1" spans="2:6">
      <c r="B10" s="655" t="s">
        <v>300</v>
      </c>
      <c r="C10" s="652"/>
      <c r="D10" s="653" t="s">
        <v>301</v>
      </c>
      <c r="E10" s="654"/>
      <c r="F10" s="636" t="s">
        <v>291</v>
      </c>
    </row>
    <row r="11" s="627" customFormat="1" ht="21" customHeight="1" spans="2:6">
      <c r="B11" s="655" t="s">
        <v>302</v>
      </c>
      <c r="C11" s="652"/>
      <c r="D11" s="653" t="s">
        <v>303</v>
      </c>
      <c r="E11" s="654"/>
      <c r="F11" s="636" t="s">
        <v>291</v>
      </c>
    </row>
    <row r="12" s="627" customFormat="1" ht="21" customHeight="1" spans="2:6">
      <c r="B12" s="655" t="s">
        <v>304</v>
      </c>
      <c r="C12" s="656"/>
      <c r="D12" s="653" t="s">
        <v>305</v>
      </c>
      <c r="E12" s="654"/>
      <c r="F12" s="636" t="s">
        <v>291</v>
      </c>
    </row>
    <row r="13" s="627" customFormat="1" ht="21" customHeight="1" spans="2:6">
      <c r="B13" s="655" t="s">
        <v>306</v>
      </c>
      <c r="C13" s="656"/>
      <c r="D13" s="653" t="s">
        <v>307</v>
      </c>
      <c r="E13" s="654"/>
      <c r="F13" s="636" t="s">
        <v>291</v>
      </c>
    </row>
    <row r="14" s="627" customFormat="1" ht="21" customHeight="1" spans="2:6">
      <c r="B14" s="655" t="s">
        <v>308</v>
      </c>
      <c r="C14" s="652"/>
      <c r="D14" s="653" t="s">
        <v>309</v>
      </c>
      <c r="E14" s="654"/>
      <c r="F14" s="636" t="s">
        <v>291</v>
      </c>
    </row>
    <row r="15" s="627" customFormat="1" ht="21" customHeight="1" spans="2:6">
      <c r="B15" s="655" t="s">
        <v>310</v>
      </c>
      <c r="C15" s="652"/>
      <c r="D15" s="653" t="s">
        <v>311</v>
      </c>
      <c r="E15" s="654"/>
      <c r="F15" s="636" t="s">
        <v>291</v>
      </c>
    </row>
    <row r="16" s="627" customFormat="1" ht="21" customHeight="1" spans="2:6">
      <c r="B16" s="655" t="s">
        <v>312</v>
      </c>
      <c r="C16" s="656"/>
      <c r="D16" s="653" t="s">
        <v>313</v>
      </c>
      <c r="E16" s="654"/>
      <c r="F16" s="636" t="s">
        <v>291</v>
      </c>
    </row>
    <row r="17" s="627" customFormat="1" ht="21" customHeight="1" spans="2:6">
      <c r="B17" s="655" t="s">
        <v>314</v>
      </c>
      <c r="C17" s="652"/>
      <c r="D17" s="653" t="s">
        <v>315</v>
      </c>
      <c r="E17" s="654"/>
      <c r="F17" s="636" t="s">
        <v>291</v>
      </c>
    </row>
    <row r="18" s="627" customFormat="1" ht="21" customHeight="1" spans="2:6">
      <c r="B18" s="657" t="s">
        <v>316</v>
      </c>
      <c r="C18" s="658">
        <f>SUM(C7:C17)</f>
        <v>0</v>
      </c>
      <c r="D18" s="653" t="s">
        <v>317</v>
      </c>
      <c r="E18" s="659"/>
      <c r="F18" s="636" t="s">
        <v>291</v>
      </c>
    </row>
    <row r="19" s="627" customFormat="1" ht="21" customHeight="1" spans="2:6">
      <c r="B19" s="647" t="s">
        <v>318</v>
      </c>
      <c r="C19" s="648"/>
      <c r="D19" s="660" t="s">
        <v>319</v>
      </c>
      <c r="E19" s="661">
        <f>SUM(E7:E18)</f>
        <v>0</v>
      </c>
      <c r="F19" s="636" t="s">
        <v>291</v>
      </c>
    </row>
    <row r="20" s="627" customFormat="1" ht="21" customHeight="1" spans="2:6">
      <c r="B20" s="651" t="s">
        <v>320</v>
      </c>
      <c r="C20" s="648"/>
      <c r="D20" s="649" t="s">
        <v>321</v>
      </c>
      <c r="E20" s="650">
        <v>0</v>
      </c>
      <c r="F20" s="636" t="s">
        <v>291</v>
      </c>
    </row>
    <row r="21" s="627" customFormat="1" ht="21" customHeight="1" spans="2:6">
      <c r="B21" s="651" t="s">
        <v>322</v>
      </c>
      <c r="C21" s="648"/>
      <c r="D21" s="653" t="s">
        <v>323</v>
      </c>
      <c r="E21" s="654"/>
      <c r="F21" s="636" t="s">
        <v>291</v>
      </c>
    </row>
    <row r="22" s="628" customFormat="1" ht="21" customHeight="1" spans="2:6">
      <c r="B22" s="651" t="s">
        <v>324</v>
      </c>
      <c r="C22" s="648"/>
      <c r="D22" s="653" t="s">
        <v>325</v>
      </c>
      <c r="E22" s="662"/>
      <c r="F22" s="636" t="s">
        <v>291</v>
      </c>
    </row>
    <row r="23" s="627" customFormat="1" ht="21" customHeight="1" spans="2:6">
      <c r="B23" s="651" t="s">
        <v>326</v>
      </c>
      <c r="C23" s="656"/>
      <c r="D23" s="653" t="s">
        <v>327</v>
      </c>
      <c r="E23" s="654"/>
      <c r="F23" s="636" t="s">
        <v>291</v>
      </c>
    </row>
    <row r="24" s="627" customFormat="1" ht="21" customHeight="1" spans="2:6">
      <c r="B24" s="651" t="s">
        <v>328</v>
      </c>
      <c r="C24" s="656"/>
      <c r="D24" s="653" t="s">
        <v>329</v>
      </c>
      <c r="E24" s="654"/>
      <c r="F24" s="636" t="s">
        <v>291</v>
      </c>
    </row>
    <row r="25" s="627" customFormat="1" ht="21" customHeight="1" spans="2:6">
      <c r="B25" s="651" t="s">
        <v>330</v>
      </c>
      <c r="C25" s="663"/>
      <c r="D25" s="653" t="s">
        <v>331</v>
      </c>
      <c r="E25" s="654"/>
      <c r="F25" s="636" t="s">
        <v>291</v>
      </c>
    </row>
    <row r="26" s="627" customFormat="1" ht="21" customHeight="1" spans="2:6">
      <c r="B26" s="651" t="s">
        <v>332</v>
      </c>
      <c r="C26" s="652"/>
      <c r="D26" s="653" t="s">
        <v>333</v>
      </c>
      <c r="E26" s="654"/>
      <c r="F26" s="636" t="s">
        <v>291</v>
      </c>
    </row>
    <row r="27" s="627" customFormat="1" ht="21" customHeight="1" spans="2:6">
      <c r="B27" s="651" t="s">
        <v>334</v>
      </c>
      <c r="C27" s="652"/>
      <c r="D27" s="653" t="s">
        <v>335</v>
      </c>
      <c r="E27" s="654"/>
      <c r="F27" s="636" t="s">
        <v>291</v>
      </c>
    </row>
    <row r="28" s="627" customFormat="1" ht="21" customHeight="1" spans="2:6">
      <c r="B28" s="651" t="s">
        <v>336</v>
      </c>
      <c r="C28" s="652"/>
      <c r="D28" s="660" t="s">
        <v>337</v>
      </c>
      <c r="E28" s="661">
        <f>SUM(E21:E27)</f>
        <v>0</v>
      </c>
      <c r="F28" s="636" t="s">
        <v>291</v>
      </c>
    </row>
    <row r="29" s="627" customFormat="1" ht="21" customHeight="1" spans="2:6">
      <c r="B29" s="651" t="s">
        <v>338</v>
      </c>
      <c r="C29" s="652"/>
      <c r="D29" s="649" t="s">
        <v>339</v>
      </c>
      <c r="E29" s="661">
        <f>E19+E28</f>
        <v>0</v>
      </c>
      <c r="F29" s="636" t="s">
        <v>291</v>
      </c>
    </row>
    <row r="30" s="627" customFormat="1" ht="21" customHeight="1" spans="2:6">
      <c r="B30" s="651" t="s">
        <v>340</v>
      </c>
      <c r="C30" s="652"/>
      <c r="D30" s="649" t="s">
        <v>341</v>
      </c>
      <c r="E30" s="650"/>
      <c r="F30" s="636" t="s">
        <v>291</v>
      </c>
    </row>
    <row r="31" s="627" customFormat="1" ht="21" customHeight="1" spans="2:6">
      <c r="B31" s="651" t="s">
        <v>342</v>
      </c>
      <c r="C31" s="652"/>
      <c r="D31" s="653" t="s">
        <v>343</v>
      </c>
      <c r="E31" s="654"/>
      <c r="F31" s="636" t="s">
        <v>291</v>
      </c>
    </row>
    <row r="32" s="627" customFormat="1" ht="21" customHeight="1" spans="2:6">
      <c r="B32" s="651" t="s">
        <v>344</v>
      </c>
      <c r="C32" s="652"/>
      <c r="D32" s="653" t="s">
        <v>345</v>
      </c>
      <c r="E32" s="662"/>
      <c r="F32" s="636" t="s">
        <v>291</v>
      </c>
    </row>
    <row r="33" s="627" customFormat="1" ht="21" customHeight="1" spans="2:6">
      <c r="B33" s="651" t="s">
        <v>346</v>
      </c>
      <c r="C33" s="652"/>
      <c r="D33" s="653" t="s">
        <v>347</v>
      </c>
      <c r="E33" s="664"/>
      <c r="F33" s="636" t="s">
        <v>291</v>
      </c>
    </row>
    <row r="34" s="627" customFormat="1" ht="21" customHeight="1" spans="2:6">
      <c r="B34" s="651" t="s">
        <v>348</v>
      </c>
      <c r="C34" s="656"/>
      <c r="D34" s="653" t="s">
        <v>349</v>
      </c>
      <c r="E34" s="654"/>
      <c r="F34" s="636" t="s">
        <v>291</v>
      </c>
    </row>
    <row r="35" s="627" customFormat="1" ht="21" customHeight="1" spans="2:6">
      <c r="B35" s="651" t="s">
        <v>350</v>
      </c>
      <c r="C35" s="652"/>
      <c r="D35" s="653" t="s">
        <v>351</v>
      </c>
      <c r="E35" s="654"/>
      <c r="F35" s="636" t="s">
        <v>291</v>
      </c>
    </row>
    <row r="36" s="628" customFormat="1" ht="21" customHeight="1" spans="2:6">
      <c r="B36" s="651" t="s">
        <v>352</v>
      </c>
      <c r="C36" s="656"/>
      <c r="D36" s="660" t="s">
        <v>353</v>
      </c>
      <c r="E36" s="661">
        <f>SUM(E31:E35)</f>
        <v>0</v>
      </c>
      <c r="F36" s="636" t="s">
        <v>291</v>
      </c>
    </row>
    <row r="37" s="628" customFormat="1" ht="21" customHeight="1" spans="2:6">
      <c r="B37" s="657" t="s">
        <v>354</v>
      </c>
      <c r="C37" s="658">
        <f>SUM(C20:C36)</f>
        <v>0</v>
      </c>
      <c r="D37" s="665"/>
      <c r="E37" s="666"/>
      <c r="F37" s="636" t="s">
        <v>291</v>
      </c>
    </row>
    <row r="38" s="627" customFormat="1" ht="21" customHeight="1" spans="2:6">
      <c r="B38" s="667" t="s">
        <v>355</v>
      </c>
      <c r="C38" s="668">
        <f>C18+C37</f>
        <v>0</v>
      </c>
      <c r="D38" s="669" t="s">
        <v>356</v>
      </c>
      <c r="E38" s="670">
        <f>E29+E36</f>
        <v>0</v>
      </c>
      <c r="F38" s="636" t="s">
        <v>291</v>
      </c>
    </row>
    <row r="39" s="629" customFormat="1" ht="39.95" customHeight="1" spans="2:6">
      <c r="B39" s="671" t="s">
        <v>357</v>
      </c>
      <c r="C39" s="672"/>
      <c r="F39" s="673" t="s">
        <v>358</v>
      </c>
    </row>
    <row r="40" s="630" customFormat="1" ht="15.95" hidden="1" customHeight="1" spans="2:6">
      <c r="B40" s="674" t="s">
        <v>359</v>
      </c>
      <c r="C40" s="674" t="s">
        <v>360</v>
      </c>
      <c r="D40" s="674" t="s">
        <v>359</v>
      </c>
      <c r="E40" s="636" t="s">
        <v>360</v>
      </c>
      <c r="F40" s="675"/>
    </row>
    <row r="41" s="631" customFormat="1" ht="15.95" hidden="1" customHeight="1" spans="6:6">
      <c r="F41" s="630"/>
    </row>
    <row r="42" s="631" customFormat="1" ht="15.95" hidden="1" customHeight="1" spans="6:6">
      <c r="F42" s="630"/>
    </row>
    <row r="43" s="631" customFormat="1" ht="15.95" hidden="1" customHeight="1" spans="6:6">
      <c r="F43" s="630"/>
    </row>
    <row r="44" s="631" customFormat="1" ht="15.95" hidden="1" customHeight="1" spans="6:6">
      <c r="F44" s="630"/>
    </row>
    <row r="45" s="631" customFormat="1" ht="15.95" hidden="1" customHeight="1" spans="6:6">
      <c r="F45" s="630"/>
    </row>
    <row r="46" s="631" customFormat="1" ht="15.95" hidden="1" customHeight="1" spans="6:6">
      <c r="F46" s="630"/>
    </row>
    <row r="47" s="631" customFormat="1" ht="15.95" hidden="1" customHeight="1" spans="6:6">
      <c r="F47" s="630"/>
    </row>
    <row r="48" s="631" customFormat="1" ht="15.95" hidden="1" customHeight="1" spans="6:6">
      <c r="F48" s="630"/>
    </row>
    <row r="49" s="631" customFormat="1" ht="15.95" hidden="1" customHeight="1" spans="6:6">
      <c r="F49" s="630"/>
    </row>
    <row r="50" s="631" customFormat="1" ht="15.95" hidden="1" customHeight="1" spans="6:6">
      <c r="F50" s="630"/>
    </row>
    <row r="51" s="631" customFormat="1" ht="15.95" hidden="1" customHeight="1" spans="6:6">
      <c r="F51" s="630"/>
    </row>
    <row r="52" s="631" customFormat="1" ht="15.95" hidden="1" customHeight="1" spans="6:6">
      <c r="F52" s="630"/>
    </row>
    <row r="53" s="631" customFormat="1" ht="15.95" hidden="1" customHeight="1" spans="6:6">
      <c r="F53" s="630"/>
    </row>
    <row r="54" s="631" customFormat="1" ht="15.95" hidden="1" customHeight="1" spans="6:6">
      <c r="F54" s="630"/>
    </row>
    <row r="55" s="631" customFormat="1" ht="15.95" hidden="1" customHeight="1" spans="6:6">
      <c r="F55" s="630"/>
    </row>
    <row r="56" s="631" customFormat="1" ht="15.95" hidden="1" customHeight="1" spans="6:6">
      <c r="F56" s="630"/>
    </row>
    <row r="57" s="631" customFormat="1" ht="15.95" hidden="1" customHeight="1" spans="6:6">
      <c r="F57" s="630"/>
    </row>
    <row r="58" s="631" customFormat="1" ht="15.95" hidden="1" customHeight="1" spans="6:6">
      <c r="F58" s="630"/>
    </row>
    <row r="59" s="631" customFormat="1" ht="15.95" hidden="1" customHeight="1" spans="6:6">
      <c r="F59" s="630"/>
    </row>
    <row r="60" s="631" customFormat="1" ht="15.95" hidden="1" customHeight="1" spans="6:6">
      <c r="F60" s="630"/>
    </row>
    <row r="61" s="631" customFormat="1" ht="15.95" hidden="1" customHeight="1" spans="6:6">
      <c r="F61" s="630"/>
    </row>
    <row r="62" s="631" customFormat="1" ht="15.95" hidden="1" customHeight="1" spans="6:6">
      <c r="F62" s="630"/>
    </row>
    <row r="63" s="631" customFormat="1" ht="15.95" hidden="1" customHeight="1" spans="6:6">
      <c r="F63" s="630"/>
    </row>
    <row r="64" s="631" customFormat="1" ht="15.95" hidden="1" customHeight="1" spans="6:6">
      <c r="F64" s="630"/>
    </row>
    <row r="65" ht="15.95" hidden="1" customHeight="1" spans="3:3">
      <c r="C65" s="633"/>
    </row>
    <row r="66" ht="15.95" hidden="1" customHeight="1" spans="2:3">
      <c r="B66" s="676"/>
      <c r="C66" s="677"/>
    </row>
    <row r="67" ht="15.95" hidden="1" customHeight="1" spans="2:3">
      <c r="B67" s="676"/>
      <c r="C67" s="677"/>
    </row>
    <row r="68" ht="15.95" hidden="1" customHeight="1" spans="2:3">
      <c r="B68" s="678"/>
      <c r="C68" s="677"/>
    </row>
    <row r="69" ht="15.95" hidden="1" customHeight="1" spans="2:3">
      <c r="B69" s="676"/>
      <c r="C69" s="677"/>
    </row>
    <row r="70" s="632" customFormat="1" ht="15.95" hidden="1" customHeight="1" spans="2:6">
      <c r="B70" s="676"/>
      <c r="C70" s="679"/>
      <c r="F70" s="680"/>
    </row>
    <row r="71" s="632" customFormat="1" ht="15.95" hidden="1" customHeight="1" spans="2:6">
      <c r="B71" s="681"/>
      <c r="C71" s="682"/>
      <c r="F71" s="680"/>
    </row>
    <row r="72" ht="15.95" hidden="1" customHeight="1" spans="2:3">
      <c r="B72" s="676"/>
      <c r="C72" s="677"/>
    </row>
    <row r="73" ht="15.95" hidden="1" customHeight="1" spans="2:3">
      <c r="B73" s="676"/>
      <c r="C73" s="683"/>
    </row>
    <row r="74" ht="15.95" hidden="1" customHeight="1" spans="2:3">
      <c r="B74" s="676"/>
      <c r="C74" s="684"/>
    </row>
    <row r="75" ht="15.95" hidden="1" customHeight="1" spans="2:3">
      <c r="B75" s="676"/>
      <c r="C75" s="685"/>
    </row>
    <row r="76" ht="15.95" hidden="1" customHeight="1" spans="2:3">
      <c r="B76" s="676"/>
      <c r="C76" s="684"/>
    </row>
    <row r="77" ht="15.95" hidden="1" customHeight="1" spans="2:3">
      <c r="B77" s="676"/>
      <c r="C77" s="686"/>
    </row>
    <row r="78" s="632" customFormat="1" ht="15.95" hidden="1" customHeight="1" spans="2:6">
      <c r="B78" s="676"/>
      <c r="C78" s="687"/>
      <c r="F78" s="680"/>
    </row>
    <row r="79" ht="15.95" hidden="1" customHeight="1" spans="2:3">
      <c r="B79" s="676"/>
      <c r="C79" s="688"/>
    </row>
    <row r="80" ht="15.95" hidden="1" customHeight="1" spans="2:3">
      <c r="B80" s="676"/>
      <c r="C80" s="688"/>
    </row>
    <row r="81" ht="15.95" hidden="1" customHeight="1" spans="2:3">
      <c r="B81" s="676"/>
      <c r="C81" s="688"/>
    </row>
    <row r="82" ht="15.95" hidden="1" customHeight="1" spans="2:3">
      <c r="B82" s="676"/>
      <c r="C82" s="688"/>
    </row>
    <row r="83" ht="15.95" hidden="1" customHeight="1" spans="2:3">
      <c r="B83" s="676"/>
      <c r="C83" s="688"/>
    </row>
    <row r="84" ht="15.95" hidden="1" customHeight="1" spans="2:3">
      <c r="B84" s="676"/>
      <c r="C84" s="688"/>
    </row>
    <row r="85" s="632" customFormat="1" ht="15.95" hidden="1" customHeight="1" spans="2:6">
      <c r="B85" s="676"/>
      <c r="C85" s="679"/>
      <c r="F85" s="680"/>
    </row>
    <row r="86" s="632" customFormat="1" ht="15.95" hidden="1" customHeight="1" spans="2:6">
      <c r="B86" s="681"/>
      <c r="C86" s="689"/>
      <c r="F86" s="680"/>
    </row>
    <row r="87" ht="15.95" hidden="1" customHeight="1" spans="2:3">
      <c r="B87" s="676"/>
      <c r="C87" s="679"/>
    </row>
    <row r="88" ht="15.95" hidden="1" customHeight="1" spans="2:3">
      <c r="B88" s="676"/>
      <c r="C88" s="679"/>
    </row>
    <row r="89" ht="15.95" hidden="1" customHeight="1" spans="2:3">
      <c r="B89" s="676"/>
      <c r="C89" s="679"/>
    </row>
    <row r="90" ht="15.95" hidden="1" customHeight="1" spans="2:3">
      <c r="B90" s="676"/>
      <c r="C90" s="679"/>
    </row>
    <row r="91" ht="15.95" hidden="1" customHeight="1" spans="2:3">
      <c r="B91" s="676"/>
      <c r="C91" s="679"/>
    </row>
    <row r="92" ht="15.95" hidden="1" customHeight="1" spans="2:3">
      <c r="B92" s="676"/>
      <c r="C92" s="679"/>
    </row>
    <row r="93" s="632" customFormat="1" ht="15.95" hidden="1" customHeight="1" spans="2:6">
      <c r="B93" s="676"/>
      <c r="C93" s="687"/>
      <c r="F93" s="680"/>
    </row>
    <row r="94" ht="15.95" hidden="1" customHeight="1" spans="2:3">
      <c r="B94" s="676"/>
      <c r="C94" s="688"/>
    </row>
    <row r="95" ht="15.95" hidden="1" customHeight="1" spans="2:3">
      <c r="B95" s="676"/>
      <c r="C95" s="688"/>
    </row>
    <row r="96" ht="15.95" hidden="1" customHeight="1" spans="2:3">
      <c r="B96" s="676"/>
      <c r="C96" s="688"/>
    </row>
    <row r="97" ht="15.95" hidden="1" customHeight="1" spans="2:3">
      <c r="B97" s="676"/>
      <c r="C97" s="688"/>
    </row>
    <row r="98" ht="15.95" hidden="1" customHeight="1" spans="2:3">
      <c r="B98" s="676"/>
      <c r="C98" s="688"/>
    </row>
    <row r="99" ht="15.95" hidden="1" customHeight="1" spans="2:3">
      <c r="B99" s="676"/>
      <c r="C99" s="688"/>
    </row>
    <row r="100" ht="15.95" hidden="1" customHeight="1" spans="2:3">
      <c r="B100" s="690"/>
      <c r="C100" s="691"/>
    </row>
    <row r="101" ht="15.95" hidden="1" customHeight="1" spans="2:3">
      <c r="B101" s="690"/>
      <c r="C101" s="691"/>
    </row>
    <row r="102" ht="15.95" hidden="1" customHeight="1" spans="2:3">
      <c r="B102" s="690"/>
      <c r="C102" s="691"/>
    </row>
  </sheetData>
  <pageMargins left="0.7" right="0.7" top="0.75" bottom="0.75" header="0.3" footer="0.3"/>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5">
    <tabColor indexed="20"/>
  </sheetPr>
  <dimension ref="A1:J60"/>
  <sheetViews>
    <sheetView workbookViewId="0">
      <selection activeCell="G18" sqref="E25 G18"/>
    </sheetView>
  </sheetViews>
  <sheetFormatPr defaultColWidth="9" defaultRowHeight="15.75" customHeight="1"/>
  <cols>
    <col min="1" max="1" width="8.375" style="13" customWidth="1"/>
    <col min="2" max="2" width="33.125" style="13" customWidth="1"/>
    <col min="3" max="3" width="17.875" style="13" customWidth="1"/>
    <col min="4" max="5" width="21.375" style="13" customWidth="1"/>
    <col min="6" max="6" width="19.875" style="13" customWidth="1"/>
    <col min="7" max="16384" width="9" style="13"/>
  </cols>
  <sheetData>
    <row r="1" s="11" customFormat="1" ht="25.5" customHeight="1" spans="1:6">
      <c r="A1" s="14" t="s">
        <v>155</v>
      </c>
      <c r="B1" s="15"/>
      <c r="C1" s="15"/>
      <c r="D1" s="15"/>
      <c r="E1" s="15"/>
      <c r="F1" s="15"/>
    </row>
    <row r="2" customHeight="1" spans="1:10">
      <c r="A2" s="16"/>
      <c r="B2" s="16"/>
      <c r="C2" s="16"/>
      <c r="D2" s="16"/>
      <c r="E2" s="16"/>
      <c r="F2" s="17" t="s">
        <v>11147</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90" t="str">
        <f>申报表封面!C14</f>
        <v>被评估单位：湖南森华木业有限公司</v>
      </c>
      <c r="B4" s="22"/>
      <c r="C4" s="22"/>
      <c r="D4" s="22"/>
      <c r="E4" s="22"/>
      <c r="F4" s="23" t="s">
        <v>412</v>
      </c>
      <c r="G4" s="18"/>
      <c r="H4" s="18"/>
      <c r="I4" s="18"/>
      <c r="J4" s="18"/>
    </row>
    <row r="5" s="12" customFormat="1" customHeight="1" spans="1:10">
      <c r="A5" s="24" t="s">
        <v>413</v>
      </c>
      <c r="B5" s="24" t="s">
        <v>10047</v>
      </c>
      <c r="C5" s="24" t="s">
        <v>572</v>
      </c>
      <c r="D5" s="25" t="s">
        <v>375</v>
      </c>
      <c r="E5" s="26" t="s">
        <v>376</v>
      </c>
      <c r="F5" s="24" t="s">
        <v>486</v>
      </c>
      <c r="G5" s="27" t="s">
        <v>11138</v>
      </c>
      <c r="H5" s="41"/>
      <c r="I5" s="41"/>
      <c r="J5" s="41"/>
    </row>
    <row r="6" customHeight="1" spans="1:10">
      <c r="A6" s="24">
        <v>1</v>
      </c>
      <c r="B6" s="91" t="s">
        <v>11148</v>
      </c>
      <c r="C6" s="30"/>
      <c r="D6" s="46"/>
      <c r="E6" s="31"/>
      <c r="F6" s="32"/>
      <c r="G6" s="18"/>
      <c r="H6" s="18"/>
      <c r="I6" s="18"/>
      <c r="J6" s="18"/>
    </row>
    <row r="7" customHeight="1" spans="1:10">
      <c r="A7" s="24">
        <v>2</v>
      </c>
      <c r="B7" s="91" t="s">
        <v>11149</v>
      </c>
      <c r="C7" s="30"/>
      <c r="D7" s="46"/>
      <c r="E7" s="31"/>
      <c r="F7" s="32"/>
      <c r="G7" s="18"/>
      <c r="H7" s="18"/>
      <c r="I7" s="18"/>
      <c r="J7" s="18"/>
    </row>
    <row r="8" customHeight="1" spans="1:10">
      <c r="A8" s="24">
        <v>3</v>
      </c>
      <c r="B8" s="91" t="s">
        <v>11150</v>
      </c>
      <c r="C8" s="30"/>
      <c r="D8" s="46"/>
      <c r="E8" s="31"/>
      <c r="F8" s="32"/>
      <c r="G8" s="18"/>
      <c r="H8" s="18"/>
      <c r="I8" s="18"/>
      <c r="J8" s="18"/>
    </row>
    <row r="9" customHeight="1" spans="1:10">
      <c r="A9" s="24">
        <v>4</v>
      </c>
      <c r="B9" s="91" t="s">
        <v>11151</v>
      </c>
      <c r="C9" s="30"/>
      <c r="D9" s="46"/>
      <c r="E9" s="31"/>
      <c r="F9" s="32"/>
      <c r="G9" s="18"/>
      <c r="H9" s="18"/>
      <c r="I9" s="18"/>
      <c r="J9" s="18"/>
    </row>
    <row r="10" customHeight="1" spans="1:10">
      <c r="A10" s="24">
        <v>5</v>
      </c>
      <c r="B10" s="91" t="s">
        <v>11152</v>
      </c>
      <c r="C10" s="30"/>
      <c r="D10" s="46"/>
      <c r="E10" s="31"/>
      <c r="F10" s="32"/>
      <c r="G10" s="18"/>
      <c r="H10" s="18"/>
      <c r="I10" s="18"/>
      <c r="J10" s="18"/>
    </row>
    <row r="11" customHeight="1" spans="1:10">
      <c r="A11" s="24">
        <v>6</v>
      </c>
      <c r="B11" s="91" t="s">
        <v>11153</v>
      </c>
      <c r="C11" s="30"/>
      <c r="D11" s="46"/>
      <c r="E11" s="31"/>
      <c r="F11" s="32"/>
      <c r="G11" s="18"/>
      <c r="H11" s="18"/>
      <c r="I11" s="18"/>
      <c r="J11" s="18"/>
    </row>
    <row r="12" customHeight="1" spans="1:10">
      <c r="A12" s="24">
        <v>7</v>
      </c>
      <c r="B12" s="91" t="s">
        <v>11154</v>
      </c>
      <c r="C12" s="30"/>
      <c r="D12" s="46"/>
      <c r="E12" s="31"/>
      <c r="F12" s="32"/>
      <c r="G12" s="18"/>
      <c r="H12" s="18"/>
      <c r="I12" s="18"/>
      <c r="J12" s="18"/>
    </row>
    <row r="13" customHeight="1" spans="1:10">
      <c r="A13" s="24">
        <v>8</v>
      </c>
      <c r="B13" s="91" t="s">
        <v>11155</v>
      </c>
      <c r="C13" s="30"/>
      <c r="D13" s="46"/>
      <c r="E13" s="31"/>
      <c r="F13" s="32"/>
      <c r="G13" s="18"/>
      <c r="H13" s="18"/>
      <c r="I13" s="18"/>
      <c r="J13" s="18"/>
    </row>
    <row r="14" customHeight="1" spans="1:10">
      <c r="A14" s="24">
        <v>9</v>
      </c>
      <c r="B14" s="91" t="s">
        <v>11156</v>
      </c>
      <c r="C14" s="30"/>
      <c r="D14" s="46"/>
      <c r="E14" s="31"/>
      <c r="F14" s="32"/>
      <c r="G14" s="18"/>
      <c r="H14" s="18"/>
      <c r="I14" s="18"/>
      <c r="J14" s="18"/>
    </row>
    <row r="15" customHeight="1" spans="1:10">
      <c r="A15" s="24">
        <v>10</v>
      </c>
      <c r="B15" s="91" t="s">
        <v>11157</v>
      </c>
      <c r="C15" s="30"/>
      <c r="D15" s="46"/>
      <c r="E15" s="31"/>
      <c r="F15" s="32"/>
      <c r="G15" s="18"/>
      <c r="H15" s="18"/>
      <c r="I15" s="18"/>
      <c r="J15" s="18"/>
    </row>
    <row r="16" customHeight="1" spans="1:10">
      <c r="A16" s="24">
        <v>11</v>
      </c>
      <c r="B16" s="91" t="s">
        <v>11158</v>
      </c>
      <c r="C16" s="30"/>
      <c r="D16" s="46"/>
      <c r="E16" s="31"/>
      <c r="F16" s="32"/>
      <c r="G16" s="18"/>
      <c r="H16" s="18"/>
      <c r="I16" s="18"/>
      <c r="J16" s="18"/>
    </row>
    <row r="17" customHeight="1" spans="1:10">
      <c r="A17" s="24">
        <v>12</v>
      </c>
      <c r="B17" s="91" t="s">
        <v>11159</v>
      </c>
      <c r="C17" s="30"/>
      <c r="D17" s="46"/>
      <c r="E17" s="31"/>
      <c r="F17" s="32"/>
      <c r="G17" s="18"/>
      <c r="H17" s="18"/>
      <c r="I17" s="18"/>
      <c r="J17" s="18"/>
    </row>
    <row r="18" customHeight="1" spans="1:10">
      <c r="A18" s="24">
        <v>13</v>
      </c>
      <c r="B18" s="91" t="s">
        <v>11160</v>
      </c>
      <c r="C18" s="30"/>
      <c r="D18" s="46"/>
      <c r="E18" s="31"/>
      <c r="F18" s="32"/>
      <c r="G18" s="18"/>
      <c r="H18" s="18"/>
      <c r="I18" s="18"/>
      <c r="J18" s="18"/>
    </row>
    <row r="19" customHeight="1" spans="1:10">
      <c r="A19" s="24">
        <v>14</v>
      </c>
      <c r="B19" s="91" t="s">
        <v>11161</v>
      </c>
      <c r="C19" s="30"/>
      <c r="D19" s="46"/>
      <c r="E19" s="31"/>
      <c r="F19" s="32"/>
      <c r="G19" s="18"/>
      <c r="H19" s="18"/>
      <c r="I19" s="18"/>
      <c r="J19" s="18"/>
    </row>
    <row r="20" customHeight="1" spans="1:10">
      <c r="A20" s="24">
        <v>15</v>
      </c>
      <c r="B20" s="91" t="s">
        <v>280</v>
      </c>
      <c r="C20" s="30"/>
      <c r="D20" s="46"/>
      <c r="E20" s="31"/>
      <c r="F20" s="32"/>
      <c r="G20" s="18"/>
      <c r="H20" s="18"/>
      <c r="I20" s="18"/>
      <c r="J20" s="18"/>
    </row>
    <row r="21" customHeight="1" spans="1:10">
      <c r="A21" s="28"/>
      <c r="B21" s="29"/>
      <c r="C21" s="30"/>
      <c r="D21" s="46"/>
      <c r="E21" s="31"/>
      <c r="F21" s="32"/>
      <c r="G21" s="18"/>
      <c r="H21" s="18"/>
      <c r="I21" s="18"/>
      <c r="J21" s="18"/>
    </row>
    <row r="22" customHeight="1" spans="1:10">
      <c r="A22" s="28"/>
      <c r="B22" s="29"/>
      <c r="C22" s="30"/>
      <c r="D22" s="46"/>
      <c r="E22" s="31"/>
      <c r="F22" s="32"/>
      <c r="G22" s="18"/>
      <c r="H22" s="18"/>
      <c r="I22" s="18"/>
      <c r="J22" s="18"/>
    </row>
    <row r="23" customHeight="1" spans="1:10">
      <c r="A23" s="28"/>
      <c r="B23" s="29"/>
      <c r="C23" s="30"/>
      <c r="D23" s="46"/>
      <c r="E23" s="31"/>
      <c r="F23" s="32"/>
      <c r="G23" s="18"/>
      <c r="H23" s="18"/>
      <c r="I23" s="18"/>
      <c r="J23" s="18"/>
    </row>
    <row r="24" customHeight="1" spans="1:10">
      <c r="A24" s="28"/>
      <c r="B24" s="29"/>
      <c r="C24" s="30"/>
      <c r="D24" s="46"/>
      <c r="E24" s="31"/>
      <c r="F24" s="32"/>
      <c r="G24" s="18"/>
      <c r="H24" s="18"/>
      <c r="I24" s="18"/>
      <c r="J24" s="18"/>
    </row>
    <row r="25" customHeight="1" spans="1:10">
      <c r="A25" s="28"/>
      <c r="B25" s="29"/>
      <c r="C25" s="30"/>
      <c r="D25" s="46"/>
      <c r="E25" s="31"/>
      <c r="F25" s="32"/>
      <c r="G25" s="18"/>
      <c r="H25" s="18"/>
      <c r="I25" s="18"/>
      <c r="J25" s="18"/>
    </row>
    <row r="26" customHeight="1" spans="1:10">
      <c r="A26" s="28"/>
      <c r="B26" s="29"/>
      <c r="C26" s="30"/>
      <c r="D26" s="46"/>
      <c r="E26" s="31"/>
      <c r="F26" s="32"/>
      <c r="G26" s="18"/>
      <c r="H26" s="18"/>
      <c r="I26" s="18"/>
      <c r="J26" s="18"/>
    </row>
    <row r="27" customHeight="1" spans="1:10">
      <c r="A27" s="28"/>
      <c r="B27" s="29"/>
      <c r="C27" s="30"/>
      <c r="D27" s="46"/>
      <c r="E27" s="31"/>
      <c r="F27" s="32"/>
      <c r="G27" s="18"/>
      <c r="H27" s="18"/>
      <c r="I27" s="18"/>
      <c r="J27" s="18"/>
    </row>
    <row r="28" customHeight="1" spans="1:10">
      <c r="A28" s="28"/>
      <c r="B28" s="29"/>
      <c r="C28" s="30"/>
      <c r="D28" s="46"/>
      <c r="E28" s="31"/>
      <c r="F28" s="32"/>
      <c r="G28" s="18"/>
      <c r="H28" s="18"/>
      <c r="I28" s="18"/>
      <c r="J28" s="18"/>
    </row>
    <row r="29" customHeight="1" spans="1:10">
      <c r="A29" s="28"/>
      <c r="B29" s="33" t="s">
        <v>497</v>
      </c>
      <c r="C29" s="30"/>
      <c r="D29" s="46"/>
      <c r="E29" s="31"/>
      <c r="F29" s="32"/>
      <c r="G29" s="18"/>
      <c r="H29" s="18"/>
      <c r="I29" s="18"/>
      <c r="J29" s="18"/>
    </row>
    <row r="30" customHeight="1" spans="1:10">
      <c r="A30" s="34" t="s">
        <v>560</v>
      </c>
      <c r="B30" s="26"/>
      <c r="C30" s="35"/>
      <c r="D30" s="44">
        <f>SUM(D6:D29)</f>
        <v>0</v>
      </c>
      <c r="E30" s="36">
        <f>SUM(E6:E29)</f>
        <v>0</v>
      </c>
      <c r="F30" s="37"/>
      <c r="G30" s="18"/>
      <c r="H30" s="18"/>
      <c r="I30" s="18"/>
      <c r="J30" s="18"/>
    </row>
    <row r="31" customHeight="1" spans="1:10">
      <c r="A31" s="38" t="str">
        <f>申报表封面!C18</f>
        <v>被评估单位填表人：郭艳</v>
      </c>
      <c r="B31" s="38"/>
      <c r="C31" s="38"/>
      <c r="D31" s="38"/>
      <c r="E31" s="39" t="str">
        <f>CONCATENATE(索引!$D$6,"：",索引!$D77,"    ",索引!$E77)</f>
        <v>评估人员：    </v>
      </c>
      <c r="F31" s="40"/>
      <c r="G31" s="18"/>
      <c r="H31" s="18"/>
      <c r="I31" s="18"/>
      <c r="J31" s="18"/>
    </row>
    <row r="32" customHeight="1" spans="1:10">
      <c r="A32" s="40" t="str">
        <f>申报表封面!C20</f>
        <v>填表日期：2022年9月6日</v>
      </c>
      <c r="B32" s="40"/>
      <c r="C32" s="40"/>
      <c r="D32" s="40"/>
      <c r="E32" s="40"/>
      <c r="F32" s="40"/>
      <c r="G32" s="18"/>
      <c r="H32" s="18"/>
      <c r="I32" s="18"/>
      <c r="J32" s="18"/>
    </row>
    <row r="33" customHeight="1" spans="1:10">
      <c r="A33" s="68" t="s">
        <v>499</v>
      </c>
      <c r="B33" s="22"/>
      <c r="C33" s="22"/>
      <c r="D33" s="22"/>
      <c r="E33" s="22"/>
      <c r="F33" s="22"/>
      <c r="G33" s="18"/>
      <c r="H33" s="18"/>
      <c r="I33" s="18"/>
      <c r="J33" s="18"/>
    </row>
    <row r="34" customHeight="1" spans="1:10">
      <c r="A34" s="22"/>
      <c r="B34" s="69" t="s">
        <v>11162</v>
      </c>
      <c r="C34" s="22"/>
      <c r="D34" s="22"/>
      <c r="E34" s="22"/>
      <c r="F34" s="22"/>
      <c r="G34" s="18"/>
      <c r="H34" s="18"/>
      <c r="I34" s="18"/>
      <c r="J34" s="18"/>
    </row>
    <row r="35" customHeight="1" spans="1:10">
      <c r="A35" s="22"/>
      <c r="B35" s="69" t="s">
        <v>11163</v>
      </c>
      <c r="C35" s="22"/>
      <c r="D35" s="22"/>
      <c r="E35" s="22"/>
      <c r="F35" s="22"/>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7">
    <tabColor indexed="55"/>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157</v>
      </c>
      <c r="B1" s="15"/>
      <c r="C1" s="15"/>
      <c r="D1" s="15"/>
      <c r="E1" s="15"/>
      <c r="F1" s="15"/>
      <c r="G1" s="15"/>
    </row>
    <row r="2" customHeight="1" spans="1:10">
      <c r="A2" s="16"/>
      <c r="B2" s="16"/>
      <c r="C2" s="16"/>
      <c r="D2" s="16"/>
      <c r="E2" s="16"/>
      <c r="F2" s="16"/>
      <c r="G2" s="17" t="s">
        <v>11164</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11165</v>
      </c>
      <c r="C5" s="24" t="s">
        <v>572</v>
      </c>
      <c r="D5" s="24" t="s">
        <v>11166</v>
      </c>
      <c r="E5" s="25" t="s">
        <v>375</v>
      </c>
      <c r="F5" s="26" t="s">
        <v>376</v>
      </c>
      <c r="G5" s="24" t="s">
        <v>486</v>
      </c>
      <c r="H5" s="27" t="s">
        <v>11138</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497</v>
      </c>
      <c r="C29" s="30"/>
      <c r="D29" s="28"/>
      <c r="E29" s="46"/>
      <c r="F29" s="31"/>
      <c r="G29" s="32"/>
      <c r="H29" s="18"/>
      <c r="I29" s="18"/>
      <c r="J29" s="18"/>
    </row>
    <row r="30" customHeight="1" spans="1:10">
      <c r="A30" s="34" t="s">
        <v>560</v>
      </c>
      <c r="B30" s="26"/>
      <c r="C30" s="35"/>
      <c r="D30" s="24"/>
      <c r="E30" s="44">
        <f>SUM(E6:E29)</f>
        <v>0</v>
      </c>
      <c r="F30" s="36">
        <f>SUM(F6:F29)</f>
        <v>0</v>
      </c>
      <c r="G30" s="37"/>
      <c r="H30" s="18"/>
      <c r="I30" s="18"/>
      <c r="J30" s="18"/>
    </row>
    <row r="31" customHeight="1" spans="1:10">
      <c r="A31" s="38" t="str">
        <f>申报表封面!C18</f>
        <v>被评估单位填表人：郭艳</v>
      </c>
      <c r="B31" s="38"/>
      <c r="C31" s="38"/>
      <c r="D31" s="38"/>
      <c r="E31" s="39" t="str">
        <f>CONCATENATE(索引!$D$6,"：",索引!$D78,"    ",索引!$E78)</f>
        <v>评估人员：    </v>
      </c>
      <c r="F31" s="40"/>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68" t="s">
        <v>499</v>
      </c>
      <c r="B33" s="22"/>
      <c r="C33" s="22"/>
      <c r="D33" s="22"/>
      <c r="E33" s="22"/>
      <c r="F33" s="22"/>
      <c r="G33" s="22"/>
      <c r="H33" s="18"/>
      <c r="I33" s="18"/>
      <c r="J33" s="18"/>
    </row>
    <row r="34" customHeight="1" spans="1:10">
      <c r="A34" s="22"/>
      <c r="B34" s="69" t="s">
        <v>11167</v>
      </c>
      <c r="C34" s="22"/>
      <c r="D34" s="22"/>
      <c r="E34" s="22"/>
      <c r="F34" s="22"/>
      <c r="G34" s="22"/>
      <c r="H34" s="18"/>
      <c r="I34" s="18"/>
      <c r="J34" s="18"/>
    </row>
    <row r="35" customHeight="1" spans="1:10">
      <c r="A35" s="22"/>
      <c r="B35" s="69" t="s">
        <v>11168</v>
      </c>
      <c r="C35" s="22"/>
      <c r="D35" s="22"/>
      <c r="E35" s="22"/>
      <c r="F35" s="22"/>
      <c r="G35" s="22"/>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J60"/>
  <sheetViews>
    <sheetView workbookViewId="0">
      <selection activeCell="H5" sqref="H5"/>
    </sheetView>
  </sheetViews>
  <sheetFormatPr defaultColWidth="9" defaultRowHeight="15.75" customHeight="1"/>
  <cols>
    <col min="1" max="1" width="6.5" style="13" customWidth="1"/>
    <col min="2" max="2" width="26.875" style="13" customWidth="1"/>
    <col min="3" max="3" width="11" style="13" customWidth="1"/>
    <col min="4" max="4" width="14.375" style="13" customWidth="1"/>
    <col min="5" max="5" width="12.875" style="13" customWidth="1"/>
    <col min="6" max="6" width="8.625" style="13" customWidth="1"/>
    <col min="7" max="7" width="13.125" style="13" customWidth="1"/>
    <col min="8" max="8" width="12.875" style="13" customWidth="1"/>
    <col min="9" max="9" width="15.625" style="13" customWidth="1"/>
    <col min="10" max="16384" width="9" style="13"/>
  </cols>
  <sheetData>
    <row r="1" s="11" customFormat="1" ht="25.5" customHeight="1" spans="1:9">
      <c r="A1" s="14" t="s">
        <v>159</v>
      </c>
      <c r="B1" s="15"/>
      <c r="C1" s="15"/>
      <c r="D1" s="15"/>
      <c r="E1" s="15"/>
      <c r="F1" s="15"/>
      <c r="G1" s="15"/>
      <c r="H1" s="15"/>
      <c r="I1" s="15"/>
    </row>
    <row r="2" customHeight="1" spans="1:10">
      <c r="A2" s="16"/>
      <c r="B2" s="16"/>
      <c r="C2" s="16"/>
      <c r="D2" s="16"/>
      <c r="E2" s="16"/>
      <c r="F2" s="16"/>
      <c r="G2" s="16"/>
      <c r="H2" s="48"/>
      <c r="I2" s="17" t="s">
        <v>11169</v>
      </c>
      <c r="J2" s="18"/>
    </row>
    <row r="3" customHeight="1" spans="1:10">
      <c r="A3" s="19" t="str">
        <f>申报表封面!A8</f>
        <v>评估基准日：2022年8月31日</v>
      </c>
      <c r="B3" s="19"/>
      <c r="C3" s="19"/>
      <c r="D3" s="19"/>
      <c r="E3" s="19"/>
      <c r="F3" s="19"/>
      <c r="G3" s="19"/>
      <c r="H3" s="20"/>
      <c r="I3" s="20"/>
      <c r="J3" s="18"/>
    </row>
    <row r="4" customHeight="1" spans="1:10">
      <c r="A4" s="21" t="str">
        <f>申报表封面!C14</f>
        <v>被评估单位：湖南森华木业有限公司</v>
      </c>
      <c r="B4" s="21"/>
      <c r="C4" s="21"/>
      <c r="D4" s="21"/>
      <c r="E4" s="22"/>
      <c r="F4" s="22"/>
      <c r="G4" s="22"/>
      <c r="H4" s="22"/>
      <c r="I4" s="23" t="s">
        <v>412</v>
      </c>
      <c r="J4" s="18"/>
    </row>
    <row r="5" s="12" customFormat="1" customHeight="1" spans="1:10">
      <c r="A5" s="24" t="s">
        <v>413</v>
      </c>
      <c r="B5" s="24" t="s">
        <v>553</v>
      </c>
      <c r="C5" s="24" t="s">
        <v>572</v>
      </c>
      <c r="D5" s="24" t="s">
        <v>601</v>
      </c>
      <c r="E5" s="24" t="s">
        <v>602</v>
      </c>
      <c r="F5" s="24" t="s">
        <v>603</v>
      </c>
      <c r="G5" s="25" t="s">
        <v>375</v>
      </c>
      <c r="H5" s="26" t="s">
        <v>376</v>
      </c>
      <c r="I5" s="24" t="s">
        <v>486</v>
      </c>
      <c r="J5" s="27" t="s">
        <v>11138</v>
      </c>
    </row>
    <row r="6" customHeight="1" spans="1:10">
      <c r="A6" s="28"/>
      <c r="B6" s="29"/>
      <c r="C6" s="30"/>
      <c r="D6" s="46"/>
      <c r="E6" s="28"/>
      <c r="F6" s="28"/>
      <c r="G6" s="46"/>
      <c r="H6" s="31"/>
      <c r="I6" s="32"/>
      <c r="J6" s="18"/>
    </row>
    <row r="7" customHeight="1" spans="1:10">
      <c r="A7" s="28"/>
      <c r="B7" s="29"/>
      <c r="C7" s="30"/>
      <c r="D7" s="46"/>
      <c r="E7" s="28"/>
      <c r="F7" s="28"/>
      <c r="G7" s="46"/>
      <c r="H7" s="31"/>
      <c r="I7" s="32"/>
      <c r="J7" s="18"/>
    </row>
    <row r="8" customHeight="1" spans="1:10">
      <c r="A8" s="28"/>
      <c r="B8" s="29"/>
      <c r="C8" s="30"/>
      <c r="D8" s="46"/>
      <c r="E8" s="28"/>
      <c r="F8" s="28"/>
      <c r="G8" s="46"/>
      <c r="H8" s="31"/>
      <c r="I8" s="32"/>
      <c r="J8" s="18"/>
    </row>
    <row r="9" customHeight="1" spans="1:10">
      <c r="A9" s="28"/>
      <c r="B9" s="29"/>
      <c r="C9" s="30"/>
      <c r="D9" s="46"/>
      <c r="E9" s="28"/>
      <c r="F9" s="28"/>
      <c r="G9" s="46"/>
      <c r="H9" s="31"/>
      <c r="I9" s="32"/>
      <c r="J9" s="18"/>
    </row>
    <row r="10" customHeight="1" spans="1:10">
      <c r="A10" s="28"/>
      <c r="B10" s="29"/>
      <c r="C10" s="30"/>
      <c r="D10" s="46"/>
      <c r="E10" s="28"/>
      <c r="F10" s="28"/>
      <c r="G10" s="46"/>
      <c r="H10" s="31"/>
      <c r="I10" s="32"/>
      <c r="J10" s="18"/>
    </row>
    <row r="11" customHeight="1" spans="1:10">
      <c r="A11" s="28"/>
      <c r="B11" s="29"/>
      <c r="C11" s="30"/>
      <c r="D11" s="46"/>
      <c r="E11" s="28"/>
      <c r="F11" s="28"/>
      <c r="G11" s="46"/>
      <c r="H11" s="31"/>
      <c r="I11" s="32"/>
      <c r="J11" s="18"/>
    </row>
    <row r="12" customHeight="1" spans="1:10">
      <c r="A12" s="28"/>
      <c r="B12" s="29"/>
      <c r="C12" s="30"/>
      <c r="D12" s="46"/>
      <c r="E12" s="28"/>
      <c r="F12" s="28"/>
      <c r="G12" s="46"/>
      <c r="H12" s="31"/>
      <c r="I12" s="32"/>
      <c r="J12" s="18"/>
    </row>
    <row r="13" customHeight="1" spans="1:10">
      <c r="A13" s="28"/>
      <c r="B13" s="29"/>
      <c r="C13" s="30"/>
      <c r="D13" s="46"/>
      <c r="E13" s="28"/>
      <c r="F13" s="28"/>
      <c r="G13" s="46"/>
      <c r="H13" s="31"/>
      <c r="I13" s="32"/>
      <c r="J13" s="18"/>
    </row>
    <row r="14" customHeight="1" spans="1:10">
      <c r="A14" s="28"/>
      <c r="B14" s="29"/>
      <c r="C14" s="30"/>
      <c r="D14" s="46"/>
      <c r="E14" s="28"/>
      <c r="F14" s="28"/>
      <c r="G14" s="46"/>
      <c r="H14" s="31"/>
      <c r="I14" s="32"/>
      <c r="J14" s="18"/>
    </row>
    <row r="15" customHeight="1" spans="1:10">
      <c r="A15" s="28"/>
      <c r="B15" s="29"/>
      <c r="C15" s="30"/>
      <c r="D15" s="46"/>
      <c r="E15" s="28"/>
      <c r="F15" s="28"/>
      <c r="G15" s="46"/>
      <c r="H15" s="31"/>
      <c r="I15" s="32"/>
      <c r="J15" s="18"/>
    </row>
    <row r="16" customHeight="1" spans="1:10">
      <c r="A16" s="28"/>
      <c r="B16" s="29"/>
      <c r="C16" s="30"/>
      <c r="D16" s="46"/>
      <c r="E16" s="28"/>
      <c r="F16" s="28"/>
      <c r="G16" s="46"/>
      <c r="H16" s="31"/>
      <c r="I16" s="32"/>
      <c r="J16" s="18"/>
    </row>
    <row r="17" customHeight="1" spans="1:10">
      <c r="A17" s="28"/>
      <c r="B17" s="29"/>
      <c r="C17" s="30"/>
      <c r="D17" s="46"/>
      <c r="E17" s="28"/>
      <c r="F17" s="28"/>
      <c r="G17" s="46"/>
      <c r="H17" s="31"/>
      <c r="I17" s="32"/>
      <c r="J17" s="18"/>
    </row>
    <row r="18" customHeight="1" spans="1:10">
      <c r="A18" s="28"/>
      <c r="B18" s="29"/>
      <c r="C18" s="30"/>
      <c r="D18" s="46"/>
      <c r="E18" s="28"/>
      <c r="F18" s="28"/>
      <c r="G18" s="46"/>
      <c r="H18" s="31"/>
      <c r="I18" s="32"/>
      <c r="J18" s="18"/>
    </row>
    <row r="19" customHeight="1" spans="1:10">
      <c r="A19" s="28"/>
      <c r="B19" s="29"/>
      <c r="C19" s="30"/>
      <c r="D19" s="46"/>
      <c r="E19" s="28"/>
      <c r="F19" s="28"/>
      <c r="G19" s="46"/>
      <c r="H19" s="31"/>
      <c r="I19" s="32"/>
      <c r="J19" s="18"/>
    </row>
    <row r="20" customHeight="1" spans="1:10">
      <c r="A20" s="28"/>
      <c r="B20" s="29"/>
      <c r="C20" s="30"/>
      <c r="D20" s="46"/>
      <c r="E20" s="28"/>
      <c r="F20" s="28"/>
      <c r="G20" s="46"/>
      <c r="H20" s="31"/>
      <c r="I20" s="32"/>
      <c r="J20" s="18"/>
    </row>
    <row r="21" customHeight="1" spans="1:10">
      <c r="A21" s="28"/>
      <c r="B21" s="29"/>
      <c r="C21" s="30"/>
      <c r="D21" s="46"/>
      <c r="E21" s="28"/>
      <c r="F21" s="28"/>
      <c r="G21" s="46"/>
      <c r="H21" s="31"/>
      <c r="I21" s="32"/>
      <c r="J21" s="18"/>
    </row>
    <row r="22" customHeight="1" spans="1:10">
      <c r="A22" s="28"/>
      <c r="B22" s="29"/>
      <c r="C22" s="30"/>
      <c r="D22" s="46"/>
      <c r="E22" s="28"/>
      <c r="F22" s="28"/>
      <c r="G22" s="46"/>
      <c r="H22" s="31"/>
      <c r="I22" s="32"/>
      <c r="J22" s="18"/>
    </row>
    <row r="23" customHeight="1" spans="1:10">
      <c r="A23" s="28"/>
      <c r="B23" s="29"/>
      <c r="C23" s="30"/>
      <c r="D23" s="46"/>
      <c r="E23" s="28"/>
      <c r="F23" s="28"/>
      <c r="G23" s="46"/>
      <c r="H23" s="31"/>
      <c r="I23" s="32"/>
      <c r="J23" s="18"/>
    </row>
    <row r="24" customHeight="1" spans="1:10">
      <c r="A24" s="28"/>
      <c r="B24" s="29"/>
      <c r="C24" s="30"/>
      <c r="D24" s="46"/>
      <c r="E24" s="28"/>
      <c r="F24" s="28"/>
      <c r="G24" s="46"/>
      <c r="H24" s="31"/>
      <c r="I24" s="32"/>
      <c r="J24" s="18"/>
    </row>
    <row r="25" customHeight="1" spans="1:10">
      <c r="A25" s="28"/>
      <c r="B25" s="29"/>
      <c r="C25" s="30"/>
      <c r="D25" s="46"/>
      <c r="E25" s="28"/>
      <c r="F25" s="28"/>
      <c r="G25" s="46"/>
      <c r="H25" s="31"/>
      <c r="I25" s="32"/>
      <c r="J25" s="18"/>
    </row>
    <row r="26" customHeight="1" spans="1:10">
      <c r="A26" s="28"/>
      <c r="B26" s="29"/>
      <c r="C26" s="30"/>
      <c r="D26" s="46"/>
      <c r="E26" s="28"/>
      <c r="F26" s="28"/>
      <c r="G26" s="46"/>
      <c r="H26" s="31"/>
      <c r="I26" s="32"/>
      <c r="J26" s="18"/>
    </row>
    <row r="27" customHeight="1" spans="1:10">
      <c r="A27" s="28"/>
      <c r="B27" s="29"/>
      <c r="C27" s="30"/>
      <c r="D27" s="46"/>
      <c r="E27" s="28"/>
      <c r="F27" s="28"/>
      <c r="G27" s="46"/>
      <c r="H27" s="31"/>
      <c r="I27" s="32"/>
      <c r="J27" s="18"/>
    </row>
    <row r="28" customHeight="1" spans="1:10">
      <c r="A28" s="28"/>
      <c r="B28" s="29"/>
      <c r="C28" s="30"/>
      <c r="D28" s="46"/>
      <c r="E28" s="28"/>
      <c r="F28" s="28"/>
      <c r="G28" s="46"/>
      <c r="H28" s="31"/>
      <c r="I28" s="32"/>
      <c r="J28" s="18"/>
    </row>
    <row r="29" customHeight="1" spans="1:10">
      <c r="A29" s="28"/>
      <c r="B29" s="33" t="s">
        <v>497</v>
      </c>
      <c r="C29" s="30"/>
      <c r="D29" s="46"/>
      <c r="E29" s="28"/>
      <c r="F29" s="28"/>
      <c r="G29" s="46"/>
      <c r="H29" s="31"/>
      <c r="I29" s="32"/>
      <c r="J29" s="18"/>
    </row>
    <row r="30" customHeight="1" spans="1:10">
      <c r="A30" s="34" t="s">
        <v>560</v>
      </c>
      <c r="B30" s="26"/>
      <c r="C30" s="37"/>
      <c r="D30" s="44"/>
      <c r="E30" s="37"/>
      <c r="F30" s="37"/>
      <c r="G30" s="44">
        <f>SUM(G6:G29)</f>
        <v>0</v>
      </c>
      <c r="H30" s="36">
        <f>SUM(H6:H29)</f>
        <v>0</v>
      </c>
      <c r="I30" s="37"/>
      <c r="J30" s="18"/>
    </row>
    <row r="31" customHeight="1" spans="1:10">
      <c r="A31" s="38" t="str">
        <f>申报表封面!C18</f>
        <v>被评估单位填表人：郭艳</v>
      </c>
      <c r="B31" s="38"/>
      <c r="C31" s="38"/>
      <c r="D31" s="38"/>
      <c r="E31" s="39" t="str">
        <f>CONCATENATE(索引!$D$6,"：",索引!$D79,"    ",索引!$E79)</f>
        <v>评估人员：    </v>
      </c>
      <c r="F31" s="40"/>
      <c r="G31" s="38"/>
      <c r="H31" s="38"/>
      <c r="I31" s="38"/>
      <c r="J31" s="18"/>
    </row>
    <row r="32" customHeight="1" spans="1:10">
      <c r="A32" s="40" t="str">
        <f>申报表封面!C20</f>
        <v>填表日期：2022年9月6日</v>
      </c>
      <c r="B32" s="40"/>
      <c r="C32" s="40"/>
      <c r="D32" s="40"/>
      <c r="E32" s="40"/>
      <c r="F32" s="40"/>
      <c r="G32" s="40"/>
      <c r="H32" s="40"/>
      <c r="I32" s="40"/>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30:B30"/>
    <mergeCell ref="H32:I32"/>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8">
    <tabColor indexed="51"/>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161</v>
      </c>
      <c r="B1" s="15"/>
      <c r="C1" s="15"/>
      <c r="D1" s="15"/>
      <c r="E1" s="15"/>
      <c r="F1" s="15"/>
      <c r="G1" s="15"/>
    </row>
    <row r="2" customHeight="1" spans="1:10">
      <c r="A2" s="16"/>
      <c r="B2" s="16"/>
      <c r="C2" s="16"/>
      <c r="D2" s="16"/>
      <c r="E2" s="16"/>
      <c r="F2" s="16"/>
      <c r="G2" s="17" t="s">
        <v>11170</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11171</v>
      </c>
      <c r="C5" s="24" t="s">
        <v>572</v>
      </c>
      <c r="D5" s="24" t="s">
        <v>11172</v>
      </c>
      <c r="E5" s="25" t="s">
        <v>375</v>
      </c>
      <c r="F5" s="26" t="s">
        <v>376</v>
      </c>
      <c r="G5" s="24" t="s">
        <v>486</v>
      </c>
      <c r="H5" s="27" t="s">
        <v>11138</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497</v>
      </c>
      <c r="C29" s="30"/>
      <c r="D29" s="28"/>
      <c r="E29" s="46"/>
      <c r="F29" s="31"/>
      <c r="G29" s="32"/>
      <c r="H29" s="18"/>
      <c r="I29" s="18"/>
      <c r="J29" s="18"/>
    </row>
    <row r="30" customHeight="1" spans="1:10">
      <c r="A30" s="34" t="s">
        <v>560</v>
      </c>
      <c r="B30" s="26"/>
      <c r="C30" s="35"/>
      <c r="D30" s="24"/>
      <c r="E30" s="44">
        <f>SUM(E6:E29)</f>
        <v>0</v>
      </c>
      <c r="F30" s="36">
        <f>SUM(F6:F29)</f>
        <v>0</v>
      </c>
      <c r="G30" s="37"/>
      <c r="H30" s="18"/>
      <c r="I30" s="18"/>
      <c r="J30" s="18"/>
    </row>
    <row r="31" customHeight="1" spans="1:10">
      <c r="A31" s="38" t="str">
        <f>申报表封面!C18</f>
        <v>被评估单位填表人：郭艳</v>
      </c>
      <c r="B31" s="38"/>
      <c r="C31" s="38"/>
      <c r="D31" s="38"/>
      <c r="E31" s="39" t="str">
        <f>CONCATENATE(索引!$D$6,"：",索引!$D80,"    ",索引!$E80)</f>
        <v>评估人员：    </v>
      </c>
      <c r="F31" s="40"/>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4">
    <tabColor indexed="13"/>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163</v>
      </c>
      <c r="B1" s="15"/>
      <c r="C1" s="15"/>
      <c r="D1" s="15"/>
      <c r="E1" s="15"/>
      <c r="F1" s="15"/>
      <c r="G1" s="15"/>
    </row>
    <row r="2" customHeight="1" spans="1:10">
      <c r="A2" s="16"/>
      <c r="B2" s="16"/>
      <c r="C2" s="16"/>
      <c r="D2" s="16"/>
      <c r="E2" s="16"/>
      <c r="F2" s="16"/>
      <c r="G2" s="17" t="s">
        <v>11173</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553</v>
      </c>
      <c r="C5" s="24" t="s">
        <v>572</v>
      </c>
      <c r="D5" s="24" t="s">
        <v>571</v>
      </c>
      <c r="E5" s="25" t="s">
        <v>375</v>
      </c>
      <c r="F5" s="26" t="s">
        <v>376</v>
      </c>
      <c r="G5" s="24" t="s">
        <v>486</v>
      </c>
      <c r="H5" s="27" t="s">
        <v>11138</v>
      </c>
      <c r="I5" s="41"/>
      <c r="J5" s="41"/>
    </row>
    <row r="6" customHeight="1" spans="1:10">
      <c r="A6" s="28"/>
      <c r="B6" s="29"/>
      <c r="C6" s="30"/>
      <c r="D6" s="28"/>
      <c r="E6" s="46"/>
      <c r="F6" s="31"/>
      <c r="G6" s="32"/>
      <c r="H6" s="18"/>
      <c r="I6" s="18"/>
      <c r="J6" s="18"/>
    </row>
    <row r="7" customHeight="1" spans="1:10">
      <c r="A7" s="28"/>
      <c r="B7" s="29"/>
      <c r="C7" s="30"/>
      <c r="D7" s="28"/>
      <c r="E7" s="46"/>
      <c r="F7" s="31"/>
      <c r="G7" s="32"/>
      <c r="H7" s="18"/>
      <c r="I7" s="18"/>
      <c r="J7" s="18"/>
    </row>
    <row r="8" customHeight="1" spans="1:10">
      <c r="A8" s="28"/>
      <c r="B8" s="29"/>
      <c r="C8" s="30"/>
      <c r="D8" s="28"/>
      <c r="E8" s="46"/>
      <c r="F8" s="31"/>
      <c r="G8" s="32"/>
      <c r="H8" s="18"/>
      <c r="I8" s="18"/>
      <c r="J8" s="18"/>
    </row>
    <row r="9" customHeight="1" spans="1:10">
      <c r="A9" s="28"/>
      <c r="B9" s="29"/>
      <c r="C9" s="30"/>
      <c r="D9" s="28"/>
      <c r="E9" s="46"/>
      <c r="F9" s="31"/>
      <c r="G9" s="32"/>
      <c r="H9" s="18"/>
      <c r="I9" s="18"/>
      <c r="J9" s="18"/>
    </row>
    <row r="10" customHeight="1" spans="1:10">
      <c r="A10" s="28"/>
      <c r="B10" s="29"/>
      <c r="C10" s="30"/>
      <c r="D10" s="28"/>
      <c r="E10" s="46"/>
      <c r="F10" s="31"/>
      <c r="G10" s="32"/>
      <c r="H10" s="18"/>
      <c r="I10" s="18"/>
      <c r="J10" s="18"/>
    </row>
    <row r="11" customHeight="1" spans="1:10">
      <c r="A11" s="28"/>
      <c r="B11" s="29"/>
      <c r="C11" s="30"/>
      <c r="D11" s="28"/>
      <c r="E11" s="46"/>
      <c r="F11" s="31"/>
      <c r="G11" s="32"/>
      <c r="H11" s="18"/>
      <c r="I11" s="18"/>
      <c r="J11" s="18"/>
    </row>
    <row r="12" customHeight="1" spans="1:10">
      <c r="A12" s="28"/>
      <c r="B12" s="29"/>
      <c r="C12" s="30"/>
      <c r="D12" s="28"/>
      <c r="E12" s="46"/>
      <c r="F12" s="31"/>
      <c r="G12" s="32"/>
      <c r="H12" s="18"/>
      <c r="I12" s="18"/>
      <c r="J12" s="18"/>
    </row>
    <row r="13" customHeight="1" spans="1:10">
      <c r="A13" s="28"/>
      <c r="B13" s="29"/>
      <c r="C13" s="30"/>
      <c r="D13" s="28"/>
      <c r="E13" s="46"/>
      <c r="F13" s="31"/>
      <c r="G13" s="32"/>
      <c r="H13" s="18"/>
      <c r="I13" s="18"/>
      <c r="J13" s="18"/>
    </row>
    <row r="14" customHeight="1" spans="1:10">
      <c r="A14" s="28"/>
      <c r="B14" s="29"/>
      <c r="C14" s="30"/>
      <c r="D14" s="28"/>
      <c r="E14" s="46"/>
      <c r="F14" s="31"/>
      <c r="G14" s="32"/>
      <c r="H14" s="18"/>
      <c r="I14" s="18"/>
      <c r="J14" s="18"/>
    </row>
    <row r="15" customHeight="1" spans="1:10">
      <c r="A15" s="28"/>
      <c r="B15" s="29"/>
      <c r="C15" s="30"/>
      <c r="D15" s="28"/>
      <c r="E15" s="46"/>
      <c r="F15" s="31"/>
      <c r="G15" s="32"/>
      <c r="H15" s="18"/>
      <c r="I15" s="18"/>
      <c r="J15" s="18"/>
    </row>
    <row r="16" customHeight="1" spans="1:10">
      <c r="A16" s="28"/>
      <c r="B16" s="29"/>
      <c r="C16" s="30"/>
      <c r="D16" s="28"/>
      <c r="E16" s="46"/>
      <c r="F16" s="31"/>
      <c r="G16" s="32"/>
      <c r="H16" s="18"/>
      <c r="I16" s="18"/>
      <c r="J16" s="18"/>
    </row>
    <row r="17" customHeight="1" spans="1:10">
      <c r="A17" s="28"/>
      <c r="B17" s="29"/>
      <c r="C17" s="30"/>
      <c r="D17" s="28"/>
      <c r="E17" s="46"/>
      <c r="F17" s="31"/>
      <c r="G17" s="32"/>
      <c r="H17" s="18"/>
      <c r="I17" s="18"/>
      <c r="J17" s="18"/>
    </row>
    <row r="18" customHeight="1" spans="1:10">
      <c r="A18" s="28"/>
      <c r="B18" s="29"/>
      <c r="C18" s="30"/>
      <c r="D18" s="28"/>
      <c r="E18" s="46"/>
      <c r="F18" s="31"/>
      <c r="G18" s="32"/>
      <c r="H18" s="18"/>
      <c r="I18" s="18"/>
      <c r="J18" s="18"/>
    </row>
    <row r="19" customHeight="1" spans="1:10">
      <c r="A19" s="28"/>
      <c r="B19" s="29"/>
      <c r="C19" s="30"/>
      <c r="D19" s="28"/>
      <c r="E19" s="46"/>
      <c r="F19" s="31"/>
      <c r="G19" s="32"/>
      <c r="H19" s="18"/>
      <c r="I19" s="18"/>
      <c r="J19" s="18"/>
    </row>
    <row r="20" customHeight="1" spans="1:10">
      <c r="A20" s="28"/>
      <c r="B20" s="29"/>
      <c r="C20" s="30"/>
      <c r="D20" s="28"/>
      <c r="E20" s="46"/>
      <c r="F20" s="31"/>
      <c r="G20" s="32"/>
      <c r="H20" s="18"/>
      <c r="I20" s="18"/>
      <c r="J20" s="18"/>
    </row>
    <row r="21" customHeight="1" spans="1:10">
      <c r="A21" s="28"/>
      <c r="B21" s="29"/>
      <c r="C21" s="30"/>
      <c r="D21" s="28"/>
      <c r="E21" s="46"/>
      <c r="F21" s="31"/>
      <c r="G21" s="32"/>
      <c r="H21" s="18"/>
      <c r="I21" s="18"/>
      <c r="J21" s="18"/>
    </row>
    <row r="22" customHeight="1" spans="1:10">
      <c r="A22" s="28"/>
      <c r="B22" s="29"/>
      <c r="C22" s="30"/>
      <c r="D22" s="28"/>
      <c r="E22" s="46"/>
      <c r="F22" s="31"/>
      <c r="G22" s="32"/>
      <c r="H22" s="18"/>
      <c r="I22" s="18"/>
      <c r="J22" s="18"/>
    </row>
    <row r="23" customHeight="1" spans="1:10">
      <c r="A23" s="28"/>
      <c r="B23" s="29"/>
      <c r="C23" s="30"/>
      <c r="D23" s="28"/>
      <c r="E23" s="46"/>
      <c r="F23" s="31"/>
      <c r="G23" s="32"/>
      <c r="H23" s="18"/>
      <c r="I23" s="18"/>
      <c r="J23" s="18"/>
    </row>
    <row r="24" customHeight="1" spans="1:10">
      <c r="A24" s="28"/>
      <c r="B24" s="29"/>
      <c r="C24" s="30"/>
      <c r="D24" s="28"/>
      <c r="E24" s="46"/>
      <c r="F24" s="31"/>
      <c r="G24" s="32"/>
      <c r="H24" s="18"/>
      <c r="I24" s="18"/>
      <c r="J24" s="18"/>
    </row>
    <row r="25" customHeight="1" spans="1:10">
      <c r="A25" s="28"/>
      <c r="B25" s="29"/>
      <c r="C25" s="30"/>
      <c r="D25" s="28"/>
      <c r="E25" s="46"/>
      <c r="F25" s="31"/>
      <c r="G25" s="32"/>
      <c r="H25" s="18"/>
      <c r="I25" s="18"/>
      <c r="J25" s="18"/>
    </row>
    <row r="26" customHeight="1" spans="1:10">
      <c r="A26" s="28"/>
      <c r="B26" s="29"/>
      <c r="C26" s="30"/>
      <c r="D26" s="28"/>
      <c r="E26" s="46"/>
      <c r="F26" s="31"/>
      <c r="G26" s="32"/>
      <c r="H26" s="18"/>
      <c r="I26" s="18"/>
      <c r="J26" s="18"/>
    </row>
    <row r="27" customHeight="1" spans="1:10">
      <c r="A27" s="28"/>
      <c r="B27" s="29"/>
      <c r="C27" s="30"/>
      <c r="D27" s="28"/>
      <c r="E27" s="46"/>
      <c r="F27" s="31"/>
      <c r="G27" s="32"/>
      <c r="H27" s="18"/>
      <c r="I27" s="18"/>
      <c r="J27" s="18"/>
    </row>
    <row r="28" customHeight="1" spans="1:10">
      <c r="A28" s="28"/>
      <c r="B28" s="29"/>
      <c r="C28" s="30"/>
      <c r="D28" s="28"/>
      <c r="E28" s="46"/>
      <c r="F28" s="31"/>
      <c r="G28" s="32"/>
      <c r="H28" s="18"/>
      <c r="I28" s="18"/>
      <c r="J28" s="18"/>
    </row>
    <row r="29" customHeight="1" spans="1:10">
      <c r="A29" s="28"/>
      <c r="B29" s="33" t="s">
        <v>497</v>
      </c>
      <c r="C29" s="30"/>
      <c r="D29" s="28"/>
      <c r="E29" s="46"/>
      <c r="F29" s="31"/>
      <c r="G29" s="32"/>
      <c r="H29" s="18"/>
      <c r="I29" s="18"/>
      <c r="J29" s="18"/>
    </row>
    <row r="30" customHeight="1" spans="1:10">
      <c r="A30" s="34" t="s">
        <v>560</v>
      </c>
      <c r="B30" s="26"/>
      <c r="C30" s="35"/>
      <c r="D30" s="24"/>
      <c r="E30" s="44">
        <f>SUM(E6:E29)</f>
        <v>0</v>
      </c>
      <c r="F30" s="36">
        <f>SUM(F6:F29)</f>
        <v>0</v>
      </c>
      <c r="G30" s="37"/>
      <c r="H30" s="18"/>
      <c r="I30" s="18"/>
      <c r="J30" s="18"/>
    </row>
    <row r="31" customHeight="1" spans="1:10">
      <c r="A31" s="38" t="str">
        <f>申报表封面!C18</f>
        <v>被评估单位填表人：郭艳</v>
      </c>
      <c r="B31" s="38"/>
      <c r="C31" s="38"/>
      <c r="D31" s="38"/>
      <c r="E31" s="39" t="str">
        <f>CONCATENATE(索引!$D$6,"：",索引!$D81,"    ",索引!$E81)</f>
        <v>评估人员：    </v>
      </c>
      <c r="F31" s="40"/>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68" t="s">
        <v>499</v>
      </c>
      <c r="B33" s="22"/>
      <c r="C33" s="22"/>
      <c r="D33" s="22"/>
      <c r="E33" s="22"/>
      <c r="F33" s="22"/>
      <c r="G33" s="22"/>
      <c r="H33" s="18"/>
      <c r="I33" s="18"/>
      <c r="J33" s="18"/>
    </row>
    <row r="34" customHeight="1" spans="1:10">
      <c r="A34" s="22"/>
      <c r="B34" s="69" t="s">
        <v>11144</v>
      </c>
      <c r="C34" s="22"/>
      <c r="D34" s="22"/>
      <c r="E34" s="22"/>
      <c r="F34" s="22"/>
      <c r="G34" s="22"/>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1">
    <tabColor indexed="11"/>
  </sheetPr>
  <dimension ref="A1:J60"/>
  <sheetViews>
    <sheetView workbookViewId="0">
      <selection activeCell="H5" sqref="H5"/>
    </sheetView>
  </sheetViews>
  <sheetFormatPr defaultColWidth="9" defaultRowHeight="15.75" customHeight="1"/>
  <cols>
    <col min="1" max="1" width="7.625" style="13" customWidth="1"/>
    <col min="2" max="2" width="28.625" style="13" customWidth="1"/>
    <col min="3" max="3" width="12.875" style="13" customWidth="1"/>
    <col min="4" max="5" width="12.375" style="13" customWidth="1"/>
    <col min="6" max="6" width="16.375" style="13" customWidth="1"/>
    <col min="7" max="7" width="15.125" style="13" customWidth="1"/>
    <col min="8" max="8" width="16.625" style="13" customWidth="1"/>
    <col min="9" max="16384" width="9" style="13"/>
  </cols>
  <sheetData>
    <row r="1" s="11" customFormat="1" ht="25.5" customHeight="1" spans="1:8">
      <c r="A1" s="14" t="s">
        <v>165</v>
      </c>
      <c r="B1" s="15"/>
      <c r="C1" s="15"/>
      <c r="D1" s="15"/>
      <c r="E1" s="15"/>
      <c r="F1" s="15"/>
      <c r="G1" s="15"/>
      <c r="H1" s="15"/>
    </row>
    <row r="2" customHeight="1" spans="1:10">
      <c r="A2" s="16"/>
      <c r="B2" s="16"/>
      <c r="C2" s="16"/>
      <c r="D2" s="16"/>
      <c r="E2" s="16"/>
      <c r="F2" s="16"/>
      <c r="G2" s="48"/>
      <c r="H2" s="17" t="s">
        <v>11174</v>
      </c>
      <c r="I2" s="18"/>
      <c r="J2" s="18"/>
    </row>
    <row r="3" customHeight="1" spans="1:10">
      <c r="A3" s="19" t="str">
        <f>申报表封面!A8</f>
        <v>评估基准日：2022年8月31日</v>
      </c>
      <c r="B3" s="19"/>
      <c r="C3" s="19"/>
      <c r="D3" s="19"/>
      <c r="E3" s="19"/>
      <c r="F3" s="19"/>
      <c r="G3" s="20"/>
      <c r="H3" s="20"/>
      <c r="I3" s="18"/>
      <c r="J3" s="18"/>
    </row>
    <row r="4" customHeight="1" spans="1:10">
      <c r="A4" s="21" t="str">
        <f>申报表封面!C14</f>
        <v>被评估单位：湖南森华木业有限公司</v>
      </c>
      <c r="B4" s="21"/>
      <c r="C4" s="21"/>
      <c r="D4" s="22"/>
      <c r="E4" s="22"/>
      <c r="F4" s="22"/>
      <c r="G4" s="22"/>
      <c r="H4" s="23" t="s">
        <v>412</v>
      </c>
      <c r="I4" s="18"/>
      <c r="J4" s="18"/>
    </row>
    <row r="5" s="12" customFormat="1" customHeight="1" spans="1:10">
      <c r="A5" s="24" t="s">
        <v>413</v>
      </c>
      <c r="B5" s="24" t="s">
        <v>11175</v>
      </c>
      <c r="C5" s="24" t="s">
        <v>572</v>
      </c>
      <c r="D5" s="24" t="s">
        <v>10087</v>
      </c>
      <c r="E5" s="24" t="s">
        <v>11176</v>
      </c>
      <c r="F5" s="25" t="s">
        <v>375</v>
      </c>
      <c r="G5" s="26" t="s">
        <v>376</v>
      </c>
      <c r="H5" s="24" t="s">
        <v>486</v>
      </c>
      <c r="I5" s="27" t="s">
        <v>11138</v>
      </c>
      <c r="J5" s="41"/>
    </row>
    <row r="6" customHeight="1" spans="1:10">
      <c r="A6" s="28"/>
      <c r="B6" s="29"/>
      <c r="C6" s="30"/>
      <c r="D6" s="30"/>
      <c r="E6" s="28"/>
      <c r="F6" s="46"/>
      <c r="G6" s="31"/>
      <c r="H6" s="32"/>
      <c r="I6" s="18"/>
      <c r="J6" s="18"/>
    </row>
    <row r="7" customHeight="1" spans="1:10">
      <c r="A7" s="28"/>
      <c r="B7" s="29"/>
      <c r="C7" s="30"/>
      <c r="D7" s="30"/>
      <c r="E7" s="28"/>
      <c r="F7" s="46"/>
      <c r="G7" s="31"/>
      <c r="H7" s="32"/>
      <c r="I7" s="18"/>
      <c r="J7" s="18"/>
    </row>
    <row r="8" customHeight="1" spans="1:10">
      <c r="A8" s="28"/>
      <c r="B8" s="29"/>
      <c r="C8" s="30"/>
      <c r="D8" s="30"/>
      <c r="E8" s="28"/>
      <c r="F8" s="46"/>
      <c r="G8" s="31"/>
      <c r="H8" s="32"/>
      <c r="I8" s="18"/>
      <c r="J8" s="18"/>
    </row>
    <row r="9" customHeight="1" spans="1:10">
      <c r="A9" s="28"/>
      <c r="B9" s="29"/>
      <c r="C9" s="30"/>
      <c r="D9" s="30"/>
      <c r="E9" s="28"/>
      <c r="F9" s="46"/>
      <c r="G9" s="31"/>
      <c r="H9" s="32"/>
      <c r="I9" s="18"/>
      <c r="J9" s="18"/>
    </row>
    <row r="10" customHeight="1" spans="1:10">
      <c r="A10" s="28"/>
      <c r="B10" s="29"/>
      <c r="C10" s="30"/>
      <c r="D10" s="30"/>
      <c r="E10" s="28"/>
      <c r="F10" s="46"/>
      <c r="G10" s="31"/>
      <c r="H10" s="32"/>
      <c r="I10" s="18"/>
      <c r="J10" s="18"/>
    </row>
    <row r="11" customHeight="1" spans="1:10">
      <c r="A11" s="28"/>
      <c r="B11" s="29"/>
      <c r="C11" s="30"/>
      <c r="D11" s="30"/>
      <c r="E11" s="28"/>
      <c r="F11" s="46"/>
      <c r="G11" s="31"/>
      <c r="H11" s="32"/>
      <c r="I11" s="18"/>
      <c r="J11" s="18"/>
    </row>
    <row r="12" customHeight="1" spans="1:10">
      <c r="A12" s="28"/>
      <c r="B12" s="29"/>
      <c r="C12" s="30"/>
      <c r="D12" s="30"/>
      <c r="E12" s="28"/>
      <c r="F12" s="46"/>
      <c r="G12" s="31"/>
      <c r="H12" s="32"/>
      <c r="I12" s="18"/>
      <c r="J12" s="18"/>
    </row>
    <row r="13" customHeight="1" spans="1:10">
      <c r="A13" s="28"/>
      <c r="B13" s="29"/>
      <c r="C13" s="30"/>
      <c r="D13" s="30"/>
      <c r="E13" s="28"/>
      <c r="F13" s="46"/>
      <c r="G13" s="31"/>
      <c r="H13" s="32"/>
      <c r="I13" s="18"/>
      <c r="J13" s="18"/>
    </row>
    <row r="14" customHeight="1" spans="1:10">
      <c r="A14" s="28"/>
      <c r="B14" s="29"/>
      <c r="C14" s="30"/>
      <c r="D14" s="30"/>
      <c r="E14" s="28"/>
      <c r="F14" s="46"/>
      <c r="G14" s="31"/>
      <c r="H14" s="32"/>
      <c r="I14" s="18"/>
      <c r="J14" s="18"/>
    </row>
    <row r="15" customHeight="1" spans="1:10">
      <c r="A15" s="28"/>
      <c r="B15" s="29"/>
      <c r="C15" s="30"/>
      <c r="D15" s="30"/>
      <c r="E15" s="28"/>
      <c r="F15" s="46"/>
      <c r="G15" s="31"/>
      <c r="H15" s="32"/>
      <c r="I15" s="18"/>
      <c r="J15" s="18"/>
    </row>
    <row r="16" customHeight="1" spans="1:10">
      <c r="A16" s="28"/>
      <c r="B16" s="29"/>
      <c r="C16" s="30"/>
      <c r="D16" s="30"/>
      <c r="E16" s="28"/>
      <c r="F16" s="46"/>
      <c r="G16" s="31"/>
      <c r="H16" s="32"/>
      <c r="I16" s="18"/>
      <c r="J16" s="18"/>
    </row>
    <row r="17" customHeight="1" spans="1:10">
      <c r="A17" s="28"/>
      <c r="B17" s="29"/>
      <c r="C17" s="30"/>
      <c r="D17" s="30"/>
      <c r="E17" s="28"/>
      <c r="F17" s="46"/>
      <c r="G17" s="31"/>
      <c r="H17" s="32"/>
      <c r="I17" s="18"/>
      <c r="J17" s="18"/>
    </row>
    <row r="18" customHeight="1" spans="1:10">
      <c r="A18" s="28"/>
      <c r="B18" s="29"/>
      <c r="C18" s="30"/>
      <c r="D18" s="30"/>
      <c r="E18" s="28"/>
      <c r="F18" s="46"/>
      <c r="G18" s="31"/>
      <c r="H18" s="32"/>
      <c r="I18" s="18"/>
      <c r="J18" s="18"/>
    </row>
    <row r="19" customHeight="1" spans="1:10">
      <c r="A19" s="28"/>
      <c r="B19" s="29"/>
      <c r="C19" s="30"/>
      <c r="D19" s="30"/>
      <c r="E19" s="28"/>
      <c r="F19" s="46"/>
      <c r="G19" s="31"/>
      <c r="H19" s="32"/>
      <c r="I19" s="18"/>
      <c r="J19" s="18"/>
    </row>
    <row r="20" customHeight="1" spans="1:10">
      <c r="A20" s="28"/>
      <c r="B20" s="29"/>
      <c r="C20" s="30"/>
      <c r="D20" s="30"/>
      <c r="E20" s="28"/>
      <c r="F20" s="46"/>
      <c r="G20" s="31"/>
      <c r="H20" s="32"/>
      <c r="I20" s="18"/>
      <c r="J20" s="18"/>
    </row>
    <row r="21" customHeight="1" spans="1:10">
      <c r="A21" s="28"/>
      <c r="B21" s="29"/>
      <c r="C21" s="30"/>
      <c r="D21" s="30"/>
      <c r="E21" s="28"/>
      <c r="F21" s="46"/>
      <c r="G21" s="31"/>
      <c r="H21" s="32"/>
      <c r="I21" s="18"/>
      <c r="J21" s="18"/>
    </row>
    <row r="22" customHeight="1" spans="1:10">
      <c r="A22" s="28"/>
      <c r="B22" s="29"/>
      <c r="C22" s="30"/>
      <c r="D22" s="30"/>
      <c r="E22" s="28"/>
      <c r="F22" s="46"/>
      <c r="G22" s="31"/>
      <c r="H22" s="32"/>
      <c r="I22" s="18"/>
      <c r="J22" s="18"/>
    </row>
    <row r="23" customHeight="1" spans="1:10">
      <c r="A23" s="28"/>
      <c r="B23" s="29"/>
      <c r="C23" s="30"/>
      <c r="D23" s="30"/>
      <c r="E23" s="28"/>
      <c r="F23" s="46"/>
      <c r="G23" s="31"/>
      <c r="H23" s="32"/>
      <c r="I23" s="18"/>
      <c r="J23" s="18"/>
    </row>
    <row r="24" customHeight="1" spans="1:10">
      <c r="A24" s="28"/>
      <c r="B24" s="29"/>
      <c r="C24" s="30"/>
      <c r="D24" s="30"/>
      <c r="E24" s="28"/>
      <c r="F24" s="46"/>
      <c r="G24" s="31"/>
      <c r="H24" s="32"/>
      <c r="I24" s="18"/>
      <c r="J24" s="18"/>
    </row>
    <row r="25" customHeight="1" spans="1:10">
      <c r="A25" s="28"/>
      <c r="B25" s="29"/>
      <c r="C25" s="30"/>
      <c r="D25" s="30"/>
      <c r="E25" s="28"/>
      <c r="F25" s="46"/>
      <c r="G25" s="31"/>
      <c r="H25" s="32"/>
      <c r="I25" s="18"/>
      <c r="J25" s="18"/>
    </row>
    <row r="26" customHeight="1" spans="1:10">
      <c r="A26" s="28"/>
      <c r="B26" s="29"/>
      <c r="C26" s="30"/>
      <c r="D26" s="30"/>
      <c r="E26" s="28"/>
      <c r="F26" s="46"/>
      <c r="G26" s="31"/>
      <c r="H26" s="32"/>
      <c r="I26" s="18"/>
      <c r="J26" s="18"/>
    </row>
    <row r="27" customHeight="1" spans="1:10">
      <c r="A27" s="28"/>
      <c r="B27" s="29"/>
      <c r="C27" s="30"/>
      <c r="D27" s="30"/>
      <c r="E27" s="28"/>
      <c r="F27" s="46"/>
      <c r="G27" s="31"/>
      <c r="H27" s="32"/>
      <c r="I27" s="18"/>
      <c r="J27" s="18"/>
    </row>
    <row r="28" customHeight="1" spans="1:10">
      <c r="A28" s="28"/>
      <c r="B28" s="29"/>
      <c r="C28" s="30"/>
      <c r="D28" s="30"/>
      <c r="E28" s="28"/>
      <c r="F28" s="46"/>
      <c r="G28" s="31"/>
      <c r="H28" s="32"/>
      <c r="I28" s="18"/>
      <c r="J28" s="18"/>
    </row>
    <row r="29" customHeight="1" spans="1:10">
      <c r="A29" s="28"/>
      <c r="B29" s="33" t="s">
        <v>497</v>
      </c>
      <c r="C29" s="30"/>
      <c r="D29" s="30"/>
      <c r="E29" s="28"/>
      <c r="F29" s="46"/>
      <c r="G29" s="31"/>
      <c r="H29" s="32"/>
      <c r="I29" s="18"/>
      <c r="J29" s="18"/>
    </row>
    <row r="30" customHeight="1" spans="1:10">
      <c r="A30" s="34" t="s">
        <v>560</v>
      </c>
      <c r="B30" s="26"/>
      <c r="C30" s="35"/>
      <c r="D30" s="35"/>
      <c r="E30" s="37"/>
      <c r="F30" s="44">
        <f>SUM(F6:F29)</f>
        <v>0</v>
      </c>
      <c r="G30" s="36">
        <f>SUM(G6:G29)</f>
        <v>0</v>
      </c>
      <c r="H30" s="37"/>
      <c r="I30" s="18"/>
      <c r="J30" s="18"/>
    </row>
    <row r="31" customHeight="1" spans="1:10">
      <c r="A31" s="38" t="str">
        <f>申报表封面!C18</f>
        <v>被评估单位填表人：郭艳</v>
      </c>
      <c r="B31" s="38"/>
      <c r="C31" s="38"/>
      <c r="D31" s="38"/>
      <c r="E31" s="39" t="str">
        <f>CONCATENATE(索引!$D$6,"：",索引!$D82,"    ",索引!$E82)</f>
        <v>评估人员：    </v>
      </c>
      <c r="F31" s="40"/>
      <c r="G31" s="38"/>
      <c r="H31" s="22"/>
      <c r="I31" s="18"/>
      <c r="J31" s="18"/>
    </row>
    <row r="32" customHeight="1" spans="1:10">
      <c r="A32" s="40" t="str">
        <f>申报表封面!C20</f>
        <v>填表日期：2022年9月6日</v>
      </c>
      <c r="B32" s="40"/>
      <c r="C32" s="40"/>
      <c r="D32" s="40"/>
      <c r="E32" s="40"/>
      <c r="F32" s="40"/>
      <c r="G32" s="40"/>
      <c r="H32" s="22"/>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
    <tabColor indexed="15"/>
  </sheetPr>
  <dimension ref="A1:J60"/>
  <sheetViews>
    <sheetView workbookViewId="0">
      <selection activeCell="H5" sqref="H5"/>
    </sheetView>
  </sheetViews>
  <sheetFormatPr defaultColWidth="9" defaultRowHeight="15.75" customHeight="1"/>
  <cols>
    <col min="1" max="1" width="4.125" style="13" customWidth="1"/>
    <col min="2" max="2" width="32.875" style="13" customWidth="1"/>
    <col min="3" max="3" width="11.875" style="13" customWidth="1"/>
    <col min="4" max="4" width="18.5" style="13" customWidth="1"/>
    <col min="5" max="5" width="18.125" style="13" customWidth="1"/>
    <col min="6" max="6" width="16.5" style="13" customWidth="1"/>
    <col min="7" max="7" width="19.875" style="13" customWidth="1"/>
    <col min="8" max="16384" width="9" style="13"/>
  </cols>
  <sheetData>
    <row r="1" s="11" customFormat="1" ht="25.5" customHeight="1" spans="1:7">
      <c r="A1" s="14" t="s">
        <v>167</v>
      </c>
      <c r="B1" s="15"/>
      <c r="C1" s="15"/>
      <c r="D1" s="15"/>
      <c r="E1" s="15"/>
      <c r="F1" s="15"/>
      <c r="G1" s="15"/>
    </row>
    <row r="2" customHeight="1" spans="1:10">
      <c r="A2" s="16"/>
      <c r="B2" s="16"/>
      <c r="C2" s="16"/>
      <c r="D2" s="16"/>
      <c r="E2" s="16"/>
      <c r="F2" s="16"/>
      <c r="G2" s="17" t="s">
        <v>11177</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553</v>
      </c>
      <c r="C5" s="24" t="s">
        <v>572</v>
      </c>
      <c r="D5" s="24" t="s">
        <v>10047</v>
      </c>
      <c r="E5" s="25" t="s">
        <v>375</v>
      </c>
      <c r="F5" s="24" t="s">
        <v>376</v>
      </c>
      <c r="G5" s="24" t="s">
        <v>486</v>
      </c>
      <c r="H5" s="27" t="s">
        <v>11138</v>
      </c>
      <c r="I5" s="41"/>
      <c r="J5" s="41"/>
    </row>
    <row r="6" customHeight="1" spans="1:10">
      <c r="A6" s="28"/>
      <c r="B6" s="29"/>
      <c r="C6" s="30"/>
      <c r="D6" s="28"/>
      <c r="E6" s="46"/>
      <c r="F6" s="46"/>
      <c r="G6" s="32"/>
      <c r="H6" s="18"/>
      <c r="I6" s="18"/>
      <c r="J6" s="18"/>
    </row>
    <row r="7" customHeight="1" spans="1:10">
      <c r="A7" s="28"/>
      <c r="B7" s="29"/>
      <c r="C7" s="30"/>
      <c r="D7" s="28"/>
      <c r="E7" s="46"/>
      <c r="F7" s="46"/>
      <c r="G7" s="32"/>
      <c r="H7" s="18"/>
      <c r="I7" s="18"/>
      <c r="J7" s="18"/>
    </row>
    <row r="8" customHeight="1" spans="1:10">
      <c r="A8" s="28"/>
      <c r="B8" s="29"/>
      <c r="C8" s="30"/>
      <c r="D8" s="28"/>
      <c r="E8" s="46"/>
      <c r="F8" s="46"/>
      <c r="G8" s="32"/>
      <c r="H8" s="18"/>
      <c r="I8" s="18"/>
      <c r="J8" s="18"/>
    </row>
    <row r="9" customHeight="1" spans="1:10">
      <c r="A9" s="28"/>
      <c r="B9" s="29"/>
      <c r="C9" s="30"/>
      <c r="D9" s="28"/>
      <c r="E9" s="46"/>
      <c r="F9" s="46"/>
      <c r="G9" s="32"/>
      <c r="H9" s="18"/>
      <c r="I9" s="18"/>
      <c r="J9" s="18"/>
    </row>
    <row r="10" customHeight="1" spans="1:10">
      <c r="A10" s="28"/>
      <c r="B10" s="29"/>
      <c r="C10" s="30"/>
      <c r="D10" s="28"/>
      <c r="E10" s="46"/>
      <c r="F10" s="46"/>
      <c r="G10" s="32"/>
      <c r="H10" s="18"/>
      <c r="I10" s="18"/>
      <c r="J10" s="18"/>
    </row>
    <row r="11" customHeight="1" spans="1:10">
      <c r="A11" s="28"/>
      <c r="B11" s="29"/>
      <c r="C11" s="30"/>
      <c r="D11" s="28"/>
      <c r="E11" s="46"/>
      <c r="F11" s="46"/>
      <c r="G11" s="32"/>
      <c r="H11" s="18"/>
      <c r="I11" s="18"/>
      <c r="J11" s="18"/>
    </row>
    <row r="12" customHeight="1" spans="1:10">
      <c r="A12" s="28"/>
      <c r="B12" s="29"/>
      <c r="C12" s="30"/>
      <c r="D12" s="28"/>
      <c r="E12" s="46"/>
      <c r="F12" s="46"/>
      <c r="G12" s="32"/>
      <c r="H12" s="18"/>
      <c r="I12" s="18"/>
      <c r="J12" s="18"/>
    </row>
    <row r="13" customHeight="1" spans="1:10">
      <c r="A13" s="28"/>
      <c r="B13" s="29"/>
      <c r="C13" s="30"/>
      <c r="D13" s="28"/>
      <c r="E13" s="46"/>
      <c r="F13" s="46"/>
      <c r="G13" s="32"/>
      <c r="H13" s="18"/>
      <c r="I13" s="18"/>
      <c r="J13" s="18"/>
    </row>
    <row r="14" customHeight="1" spans="1:10">
      <c r="A14" s="28"/>
      <c r="B14" s="29"/>
      <c r="C14" s="30"/>
      <c r="D14" s="28"/>
      <c r="E14" s="46"/>
      <c r="F14" s="46"/>
      <c r="G14" s="32"/>
      <c r="H14" s="18"/>
      <c r="I14" s="18"/>
      <c r="J14" s="18"/>
    </row>
    <row r="15" customHeight="1" spans="1:10">
      <c r="A15" s="28"/>
      <c r="B15" s="29"/>
      <c r="C15" s="30"/>
      <c r="D15" s="28"/>
      <c r="E15" s="46"/>
      <c r="F15" s="46"/>
      <c r="G15" s="32"/>
      <c r="H15" s="18"/>
      <c r="I15" s="18"/>
      <c r="J15" s="18"/>
    </row>
    <row r="16" customHeight="1" spans="1:10">
      <c r="A16" s="28"/>
      <c r="B16" s="29"/>
      <c r="C16" s="30"/>
      <c r="D16" s="28"/>
      <c r="E16" s="46"/>
      <c r="F16" s="46"/>
      <c r="G16" s="32"/>
      <c r="H16" s="18"/>
      <c r="I16" s="18"/>
      <c r="J16" s="18"/>
    </row>
    <row r="17" customHeight="1" spans="1:10">
      <c r="A17" s="28"/>
      <c r="B17" s="29"/>
      <c r="C17" s="30"/>
      <c r="D17" s="28"/>
      <c r="E17" s="46"/>
      <c r="F17" s="46"/>
      <c r="G17" s="32"/>
      <c r="H17" s="18"/>
      <c r="I17" s="18"/>
      <c r="J17" s="18"/>
    </row>
    <row r="18" customHeight="1" spans="1:10">
      <c r="A18" s="28"/>
      <c r="B18" s="29"/>
      <c r="C18" s="30"/>
      <c r="D18" s="28"/>
      <c r="E18" s="46"/>
      <c r="F18" s="46"/>
      <c r="G18" s="32"/>
      <c r="H18" s="18"/>
      <c r="I18" s="18"/>
      <c r="J18" s="18"/>
    </row>
    <row r="19" customHeight="1" spans="1:10">
      <c r="A19" s="28"/>
      <c r="B19" s="29"/>
      <c r="C19" s="30"/>
      <c r="D19" s="28"/>
      <c r="E19" s="46"/>
      <c r="F19" s="46"/>
      <c r="G19" s="32"/>
      <c r="H19" s="18"/>
      <c r="I19" s="18"/>
      <c r="J19" s="18"/>
    </row>
    <row r="20" customHeight="1" spans="1:10">
      <c r="A20" s="28"/>
      <c r="B20" s="29"/>
      <c r="C20" s="30"/>
      <c r="D20" s="28"/>
      <c r="E20" s="46"/>
      <c r="F20" s="46"/>
      <c r="G20" s="32"/>
      <c r="H20" s="18"/>
      <c r="I20" s="18"/>
      <c r="J20" s="18"/>
    </row>
    <row r="21" customHeight="1" spans="1:10">
      <c r="A21" s="28"/>
      <c r="B21" s="29"/>
      <c r="C21" s="30"/>
      <c r="D21" s="28"/>
      <c r="E21" s="46"/>
      <c r="F21" s="46"/>
      <c r="G21" s="32"/>
      <c r="H21" s="18"/>
      <c r="I21" s="18"/>
      <c r="J21" s="18"/>
    </row>
    <row r="22" customHeight="1" spans="1:10">
      <c r="A22" s="28"/>
      <c r="B22" s="29"/>
      <c r="C22" s="30"/>
      <c r="D22" s="28"/>
      <c r="E22" s="46"/>
      <c r="F22" s="46"/>
      <c r="G22" s="32"/>
      <c r="H22" s="18"/>
      <c r="I22" s="18"/>
      <c r="J22" s="18"/>
    </row>
    <row r="23" customHeight="1" spans="1:10">
      <c r="A23" s="28"/>
      <c r="B23" s="29"/>
      <c r="C23" s="30"/>
      <c r="D23" s="28"/>
      <c r="E23" s="46"/>
      <c r="F23" s="46"/>
      <c r="G23" s="32"/>
      <c r="H23" s="18"/>
      <c r="I23" s="18"/>
      <c r="J23" s="18"/>
    </row>
    <row r="24" customHeight="1" spans="1:10">
      <c r="A24" s="28"/>
      <c r="B24" s="29"/>
      <c r="C24" s="30"/>
      <c r="D24" s="28"/>
      <c r="E24" s="46"/>
      <c r="F24" s="46"/>
      <c r="G24" s="32"/>
      <c r="H24" s="18"/>
      <c r="I24" s="18"/>
      <c r="J24" s="18"/>
    </row>
    <row r="25" customHeight="1" spans="1:10">
      <c r="A25" s="28"/>
      <c r="B25" s="29"/>
      <c r="C25" s="30"/>
      <c r="D25" s="28"/>
      <c r="E25" s="46"/>
      <c r="F25" s="46"/>
      <c r="G25" s="32"/>
      <c r="H25" s="18"/>
      <c r="I25" s="18"/>
      <c r="J25" s="18"/>
    </row>
    <row r="26" customHeight="1" spans="1:10">
      <c r="A26" s="28"/>
      <c r="B26" s="29"/>
      <c r="C26" s="30"/>
      <c r="D26" s="28"/>
      <c r="E26" s="46"/>
      <c r="F26" s="46"/>
      <c r="G26" s="32"/>
      <c r="H26" s="18"/>
      <c r="I26" s="18"/>
      <c r="J26" s="18"/>
    </row>
    <row r="27" customHeight="1" spans="1:10">
      <c r="A27" s="28"/>
      <c r="B27" s="29"/>
      <c r="C27" s="30"/>
      <c r="D27" s="28"/>
      <c r="E27" s="46"/>
      <c r="F27" s="46"/>
      <c r="G27" s="32"/>
      <c r="H27" s="18"/>
      <c r="I27" s="18"/>
      <c r="J27" s="18"/>
    </row>
    <row r="28" customHeight="1" spans="1:10">
      <c r="A28" s="28"/>
      <c r="B28" s="29"/>
      <c r="C28" s="30"/>
      <c r="D28" s="28"/>
      <c r="E28" s="46"/>
      <c r="F28" s="46"/>
      <c r="G28" s="32"/>
      <c r="H28" s="18"/>
      <c r="I28" s="18"/>
      <c r="J28" s="18"/>
    </row>
    <row r="29" customHeight="1" spans="1:10">
      <c r="A29" s="28"/>
      <c r="B29" s="33" t="s">
        <v>497</v>
      </c>
      <c r="C29" s="30"/>
      <c r="D29" s="28"/>
      <c r="E29" s="46"/>
      <c r="F29" s="46"/>
      <c r="G29" s="32"/>
      <c r="H29" s="18"/>
      <c r="I29" s="18"/>
      <c r="J29" s="18"/>
    </row>
    <row r="30" customHeight="1" spans="1:10">
      <c r="A30" s="87" t="s">
        <v>11178</v>
      </c>
      <c r="B30" s="87"/>
      <c r="C30" s="88"/>
      <c r="D30" s="88"/>
      <c r="E30" s="89">
        <f>SUM(E6:E29)</f>
        <v>0</v>
      </c>
      <c r="F30" s="89">
        <f>SUM(F6:F29)</f>
        <v>0</v>
      </c>
      <c r="G30" s="88"/>
      <c r="H30" s="18"/>
      <c r="I30" s="18"/>
      <c r="J30" s="18"/>
    </row>
    <row r="31" customHeight="1" spans="1:10">
      <c r="A31" s="40" t="str">
        <f>申报表封面!C18</f>
        <v>被评估单位填表人：郭艳</v>
      </c>
      <c r="B31" s="40"/>
      <c r="C31" s="40"/>
      <c r="D31" s="40"/>
      <c r="E31" s="40" t="str">
        <f>CONCATENATE(索引!$D$6,"：",索引!$D83,"    ",索引!$E83)</f>
        <v>评估人员：    </v>
      </c>
      <c r="F31" s="40"/>
      <c r="G31" s="40"/>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3">
    <tabColor indexed="10"/>
  </sheetPr>
  <dimension ref="A1:J60"/>
  <sheetViews>
    <sheetView topLeftCell="A2" workbookViewId="0">
      <selection activeCell="H5" sqref="H5"/>
    </sheetView>
  </sheetViews>
  <sheetFormatPr defaultColWidth="9" defaultRowHeight="15.75" customHeight="1"/>
  <cols>
    <col min="1" max="1" width="9.125" style="13" customWidth="1"/>
    <col min="2" max="2" width="29.625" style="13" customWidth="1"/>
    <col min="3" max="5" width="22.125" style="13" customWidth="1"/>
    <col min="6" max="6" width="17.125" style="13" customWidth="1"/>
    <col min="7" max="16384" width="9" style="13"/>
  </cols>
  <sheetData>
    <row r="1" s="11" customFormat="1" ht="25.5" customHeight="1" spans="1:6">
      <c r="A1" s="14" t="s">
        <v>11179</v>
      </c>
      <c r="B1" s="15"/>
      <c r="C1" s="15"/>
      <c r="D1" s="15"/>
      <c r="E1" s="15"/>
      <c r="F1" s="15"/>
    </row>
    <row r="2" customHeight="1" spans="1:10">
      <c r="A2" s="16"/>
      <c r="B2" s="16"/>
      <c r="C2" s="16"/>
      <c r="D2" s="16"/>
      <c r="E2" s="16"/>
      <c r="F2" s="80" t="s">
        <v>11180</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1"/>
      <c r="D4" s="22"/>
      <c r="E4" s="22"/>
      <c r="F4" s="81" t="s">
        <v>517</v>
      </c>
      <c r="G4" s="18"/>
      <c r="H4" s="18"/>
      <c r="I4" s="18"/>
      <c r="J4" s="18"/>
    </row>
    <row r="5" s="12" customFormat="1" customHeight="1" spans="1:10">
      <c r="A5" s="82" t="s">
        <v>481</v>
      </c>
      <c r="B5" s="82" t="s">
        <v>482</v>
      </c>
      <c r="C5" s="82" t="s">
        <v>483</v>
      </c>
      <c r="D5" s="82" t="s">
        <v>484</v>
      </c>
      <c r="E5" s="82" t="s">
        <v>11121</v>
      </c>
      <c r="F5" s="82" t="s">
        <v>485</v>
      </c>
      <c r="G5" s="41"/>
      <c r="H5" s="41"/>
      <c r="I5" s="41"/>
      <c r="J5" s="41"/>
    </row>
    <row r="6" customHeight="1" spans="1:10">
      <c r="A6" s="82" t="s">
        <v>170</v>
      </c>
      <c r="B6" s="37" t="s">
        <v>11181</v>
      </c>
      <c r="C6" s="44">
        <f>'6-1长期借款'!H30</f>
        <v>0</v>
      </c>
      <c r="D6" s="44">
        <f>'6-1长期借款'!J30</f>
        <v>0</v>
      </c>
      <c r="E6" s="44">
        <f t="shared" ref="E6:E12" si="0">D6-C6</f>
        <v>0</v>
      </c>
      <c r="F6" s="44">
        <f>IF(C6=0,0,ROUND(E6/C6*100,2))</f>
        <v>0</v>
      </c>
      <c r="G6" s="18"/>
      <c r="H6" s="18"/>
      <c r="I6" s="18"/>
      <c r="J6" s="18"/>
    </row>
    <row r="7" customHeight="1" spans="1:10">
      <c r="A7" s="82" t="s">
        <v>172</v>
      </c>
      <c r="B7" s="37" t="s">
        <v>11182</v>
      </c>
      <c r="C7" s="44">
        <f>'6-2应付债券'!G30</f>
        <v>0</v>
      </c>
      <c r="D7" s="44">
        <f>'6-2应付债券'!H30</f>
        <v>0</v>
      </c>
      <c r="E7" s="44">
        <f t="shared" si="0"/>
        <v>0</v>
      </c>
      <c r="F7" s="44">
        <f t="shared" ref="F7:F12" si="1">IF(C7=0,0,ROUND(E7/C7*100,2))</f>
        <v>0</v>
      </c>
      <c r="G7" s="18"/>
      <c r="H7" s="18"/>
      <c r="I7" s="18"/>
      <c r="J7" s="18"/>
    </row>
    <row r="8" customHeight="1" spans="1:10">
      <c r="A8" s="82" t="s">
        <v>174</v>
      </c>
      <c r="B8" s="37" t="s">
        <v>11183</v>
      </c>
      <c r="C8" s="44">
        <f>'6-3长期应付款'!G30</f>
        <v>0</v>
      </c>
      <c r="D8" s="44">
        <f>'6-3长期应付款'!H30</f>
        <v>0</v>
      </c>
      <c r="E8" s="44">
        <f t="shared" si="0"/>
        <v>0</v>
      </c>
      <c r="F8" s="44">
        <f t="shared" si="1"/>
        <v>0</v>
      </c>
      <c r="G8" s="18"/>
      <c r="H8" s="18"/>
      <c r="I8" s="18"/>
      <c r="J8" s="18"/>
    </row>
    <row r="9" customHeight="1" spans="1:10">
      <c r="A9" s="82" t="s">
        <v>176</v>
      </c>
      <c r="B9" s="37" t="s">
        <v>11184</v>
      </c>
      <c r="C9" s="44">
        <f>'6-4专项应付款'!E30</f>
        <v>0</v>
      </c>
      <c r="D9" s="44">
        <f>'6-4专项应付款'!F30</f>
        <v>0</v>
      </c>
      <c r="E9" s="44">
        <f t="shared" si="0"/>
        <v>0</v>
      </c>
      <c r="F9" s="44">
        <f t="shared" si="1"/>
        <v>0</v>
      </c>
      <c r="G9" s="18"/>
      <c r="H9" s="18"/>
      <c r="I9" s="18"/>
      <c r="J9" s="18"/>
    </row>
    <row r="10" customHeight="1" spans="1:10">
      <c r="A10" s="82" t="s">
        <v>178</v>
      </c>
      <c r="B10" s="37" t="s">
        <v>11185</v>
      </c>
      <c r="C10" s="44">
        <f>'6-5预计负债'!E30</f>
        <v>0</v>
      </c>
      <c r="D10" s="44">
        <f>'6-5预计负债'!F30</f>
        <v>0</v>
      </c>
      <c r="E10" s="44">
        <f t="shared" si="0"/>
        <v>0</v>
      </c>
      <c r="F10" s="44">
        <f t="shared" si="1"/>
        <v>0</v>
      </c>
      <c r="G10" s="18"/>
      <c r="H10" s="18"/>
      <c r="I10" s="18"/>
      <c r="J10" s="18"/>
    </row>
    <row r="11" customHeight="1" spans="1:10">
      <c r="A11" s="82" t="s">
        <v>180</v>
      </c>
      <c r="B11" s="37" t="s">
        <v>11186</v>
      </c>
      <c r="C11" s="44">
        <f>'6-6递延所得税负债'!D30</f>
        <v>0</v>
      </c>
      <c r="D11" s="44">
        <f>'6-6递延所得税负债'!E30</f>
        <v>0</v>
      </c>
      <c r="E11" s="44">
        <f t="shared" si="0"/>
        <v>0</v>
      </c>
      <c r="F11" s="44">
        <f t="shared" si="1"/>
        <v>0</v>
      </c>
      <c r="G11" s="18"/>
      <c r="H11" s="18"/>
      <c r="I11" s="18"/>
      <c r="J11" s="18"/>
    </row>
    <row r="12" customHeight="1" spans="1:10">
      <c r="A12" s="82" t="s">
        <v>182</v>
      </c>
      <c r="B12" s="37" t="s">
        <v>11187</v>
      </c>
      <c r="C12" s="44">
        <f>'6-7其他非流动负债'!E30</f>
        <v>0</v>
      </c>
      <c r="D12" s="44">
        <f>'6-7其他非流动负债'!F30</f>
        <v>0</v>
      </c>
      <c r="E12" s="44">
        <f t="shared" si="0"/>
        <v>0</v>
      </c>
      <c r="F12" s="44">
        <f t="shared" si="1"/>
        <v>0</v>
      </c>
      <c r="G12" s="18"/>
      <c r="H12" s="18"/>
      <c r="I12" s="18"/>
      <c r="J12" s="18"/>
    </row>
    <row r="13" customHeight="1" spans="1:10">
      <c r="A13" s="24"/>
      <c r="B13" s="37"/>
      <c r="C13" s="44"/>
      <c r="D13" s="44"/>
      <c r="E13" s="44"/>
      <c r="F13" s="44" t="str">
        <f t="shared" ref="F13:F29" si="2">IF(C13=0," ",E13/C13*100)</f>
        <v> </v>
      </c>
      <c r="G13" s="18"/>
      <c r="H13" s="18"/>
      <c r="I13" s="18"/>
      <c r="J13" s="18"/>
    </row>
    <row r="14" customHeight="1" spans="1:10">
      <c r="A14" s="24"/>
      <c r="B14" s="37"/>
      <c r="C14" s="44"/>
      <c r="D14" s="44"/>
      <c r="E14" s="44"/>
      <c r="F14" s="44" t="str">
        <f t="shared" si="2"/>
        <v> </v>
      </c>
      <c r="G14" s="18"/>
      <c r="H14" s="18"/>
      <c r="I14" s="18"/>
      <c r="J14" s="18"/>
    </row>
    <row r="15" customHeight="1" spans="1:10">
      <c r="A15" s="24"/>
      <c r="B15" s="37"/>
      <c r="C15" s="44"/>
      <c r="D15" s="44"/>
      <c r="E15" s="44"/>
      <c r="F15" s="44" t="str">
        <f t="shared" si="2"/>
        <v> </v>
      </c>
      <c r="G15" s="18"/>
      <c r="H15" s="18"/>
      <c r="I15" s="18"/>
      <c r="J15" s="18"/>
    </row>
    <row r="16" customHeight="1" spans="1:10">
      <c r="A16" s="24"/>
      <c r="B16" s="37"/>
      <c r="C16" s="44"/>
      <c r="D16" s="44"/>
      <c r="E16" s="44"/>
      <c r="F16" s="44" t="str">
        <f t="shared" si="2"/>
        <v> </v>
      </c>
      <c r="G16" s="18"/>
      <c r="H16" s="18"/>
      <c r="I16" s="18"/>
      <c r="J16" s="18"/>
    </row>
    <row r="17" customHeight="1" spans="1:10">
      <c r="A17" s="24"/>
      <c r="B17" s="37"/>
      <c r="C17" s="44"/>
      <c r="D17" s="44"/>
      <c r="E17" s="44"/>
      <c r="F17" s="44" t="str">
        <f t="shared" si="2"/>
        <v> </v>
      </c>
      <c r="G17" s="18"/>
      <c r="H17" s="18"/>
      <c r="I17" s="18"/>
      <c r="J17" s="18"/>
    </row>
    <row r="18" customHeight="1" spans="1:10">
      <c r="A18" s="24"/>
      <c r="B18" s="37"/>
      <c r="C18" s="44"/>
      <c r="D18" s="44"/>
      <c r="E18" s="44"/>
      <c r="F18" s="44"/>
      <c r="G18" s="18"/>
      <c r="H18" s="18"/>
      <c r="I18" s="18"/>
      <c r="J18" s="18"/>
    </row>
    <row r="19" customHeight="1" spans="1:10">
      <c r="A19" s="24"/>
      <c r="B19" s="37"/>
      <c r="C19" s="44"/>
      <c r="D19" s="44"/>
      <c r="E19" s="44"/>
      <c r="F19" s="44"/>
      <c r="G19" s="18"/>
      <c r="H19" s="18"/>
      <c r="I19" s="18"/>
      <c r="J19" s="18"/>
    </row>
    <row r="20" customHeight="1" spans="1:10">
      <c r="A20" s="24"/>
      <c r="B20" s="37"/>
      <c r="C20" s="44"/>
      <c r="D20" s="44"/>
      <c r="E20" s="44"/>
      <c r="F20" s="44" t="str">
        <f t="shared" si="2"/>
        <v> </v>
      </c>
      <c r="G20" s="18"/>
      <c r="H20" s="18"/>
      <c r="I20" s="18"/>
      <c r="J20" s="18"/>
    </row>
    <row r="21" customHeight="1" spans="1:10">
      <c r="A21" s="24"/>
      <c r="B21" s="37"/>
      <c r="C21" s="44"/>
      <c r="D21" s="44"/>
      <c r="E21" s="44"/>
      <c r="F21" s="44" t="str">
        <f t="shared" si="2"/>
        <v> </v>
      </c>
      <c r="G21" s="18"/>
      <c r="H21" s="18"/>
      <c r="I21" s="18"/>
      <c r="J21" s="18"/>
    </row>
    <row r="22" customHeight="1" spans="1:10">
      <c r="A22" s="24"/>
      <c r="B22" s="37"/>
      <c r="C22" s="44"/>
      <c r="D22" s="44"/>
      <c r="E22" s="44"/>
      <c r="F22" s="44" t="str">
        <f t="shared" si="2"/>
        <v> </v>
      </c>
      <c r="G22" s="18"/>
      <c r="H22" s="18"/>
      <c r="I22" s="18"/>
      <c r="J22" s="18"/>
    </row>
    <row r="23" customHeight="1" spans="1:10">
      <c r="A23" s="24"/>
      <c r="B23" s="37"/>
      <c r="C23" s="44"/>
      <c r="D23" s="44"/>
      <c r="E23" s="44"/>
      <c r="F23" s="44" t="str">
        <f t="shared" si="2"/>
        <v> </v>
      </c>
      <c r="G23" s="18"/>
      <c r="H23" s="18"/>
      <c r="I23" s="18"/>
      <c r="J23" s="18"/>
    </row>
    <row r="24" customHeight="1" spans="1:10">
      <c r="A24" s="24"/>
      <c r="B24" s="37"/>
      <c r="C24" s="44"/>
      <c r="D24" s="44"/>
      <c r="E24" s="44"/>
      <c r="F24" s="44" t="str">
        <f t="shared" si="2"/>
        <v> </v>
      </c>
      <c r="G24" s="18"/>
      <c r="H24" s="18"/>
      <c r="I24" s="18"/>
      <c r="J24" s="18"/>
    </row>
    <row r="25" customHeight="1" spans="1:10">
      <c r="A25" s="24"/>
      <c r="B25" s="37"/>
      <c r="C25" s="44"/>
      <c r="D25" s="44"/>
      <c r="E25" s="44"/>
      <c r="F25" s="44" t="str">
        <f t="shared" si="2"/>
        <v> </v>
      </c>
      <c r="G25" s="18"/>
      <c r="H25" s="18"/>
      <c r="I25" s="18"/>
      <c r="J25" s="18"/>
    </row>
    <row r="26" customHeight="1" spans="1:10">
      <c r="A26" s="24"/>
      <c r="B26" s="37"/>
      <c r="C26" s="44"/>
      <c r="D26" s="44"/>
      <c r="E26" s="44"/>
      <c r="F26" s="44" t="str">
        <f t="shared" si="2"/>
        <v> </v>
      </c>
      <c r="G26" s="18"/>
      <c r="H26" s="18"/>
      <c r="I26" s="18"/>
      <c r="J26" s="18"/>
    </row>
    <row r="27" customHeight="1" spans="1:10">
      <c r="A27" s="24"/>
      <c r="B27" s="37"/>
      <c r="C27" s="44"/>
      <c r="D27" s="44"/>
      <c r="E27" s="44"/>
      <c r="F27" s="44" t="str">
        <f t="shared" si="2"/>
        <v> </v>
      </c>
      <c r="G27" s="18"/>
      <c r="H27" s="18"/>
      <c r="I27" s="18"/>
      <c r="J27" s="18"/>
    </row>
    <row r="28" customHeight="1" spans="1:10">
      <c r="A28" s="82"/>
      <c r="B28" s="83"/>
      <c r="C28" s="44"/>
      <c r="D28" s="44"/>
      <c r="E28" s="44"/>
      <c r="F28" s="44" t="str">
        <f t="shared" si="2"/>
        <v> </v>
      </c>
      <c r="G28" s="18"/>
      <c r="H28" s="18"/>
      <c r="I28" s="18"/>
      <c r="J28" s="18"/>
    </row>
    <row r="29" customHeight="1" spans="1:10">
      <c r="A29" s="82"/>
      <c r="B29" s="83"/>
      <c r="C29" s="44"/>
      <c r="D29" s="44"/>
      <c r="E29" s="44"/>
      <c r="F29" s="44" t="str">
        <f t="shared" si="2"/>
        <v> </v>
      </c>
      <c r="G29" s="18"/>
      <c r="H29" s="18"/>
      <c r="I29" s="18"/>
      <c r="J29" s="18"/>
    </row>
    <row r="30" customHeight="1" spans="1:10">
      <c r="A30" s="34" t="s">
        <v>11188</v>
      </c>
      <c r="B30" s="26"/>
      <c r="C30" s="44">
        <f>SUM(C6:C29)</f>
        <v>0</v>
      </c>
      <c r="D30" s="44">
        <f>SUM(D6:D29)</f>
        <v>0</v>
      </c>
      <c r="E30" s="44">
        <f>D30-C30</f>
        <v>0</v>
      </c>
      <c r="F30" s="44">
        <f>IF(C30=0,0,ROUND(E30/C30*100,2))</f>
        <v>0</v>
      </c>
      <c r="G30" s="18"/>
      <c r="H30" s="18"/>
      <c r="I30" s="18"/>
      <c r="J30" s="18"/>
    </row>
    <row r="31" customHeight="1" spans="1:10">
      <c r="A31" s="84"/>
      <c r="B31" s="84"/>
      <c r="C31" s="84"/>
      <c r="D31" s="39" t="str">
        <f>CONCATENATE(索引!$D$6,"：",索引!$D84,"    ",索引!$E84)</f>
        <v>评估人员：    </v>
      </c>
      <c r="E31" s="85"/>
      <c r="F31" s="85"/>
      <c r="G31" s="18"/>
      <c r="H31" s="18"/>
      <c r="I31" s="18"/>
      <c r="J31" s="18"/>
    </row>
    <row r="32" customHeight="1" spans="1:10">
      <c r="A32" s="86"/>
      <c r="B32" s="86"/>
      <c r="C32" s="86"/>
      <c r="D32" s="86"/>
      <c r="E32" s="86"/>
      <c r="F32" s="86"/>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4">
    <tabColor indexed="52"/>
  </sheetPr>
  <dimension ref="A1:K60"/>
  <sheetViews>
    <sheetView workbookViewId="0">
      <selection activeCell="H5" sqref="H5"/>
    </sheetView>
  </sheetViews>
  <sheetFormatPr defaultColWidth="9" defaultRowHeight="15.75" customHeight="1"/>
  <cols>
    <col min="1" max="1" width="5.5" style="13" customWidth="1"/>
    <col min="2" max="2" width="27.875" style="13" customWidth="1"/>
    <col min="3" max="4" width="8.375" style="13" customWidth="1"/>
    <col min="5" max="5" width="7.125" style="13" customWidth="1"/>
    <col min="6" max="6" width="6.125" style="13" customWidth="1"/>
    <col min="7" max="7" width="10" style="13" customWidth="1"/>
    <col min="8" max="8" width="10.5" style="13" customWidth="1"/>
    <col min="9" max="9" width="11.875" style="13" customWidth="1"/>
    <col min="10" max="10" width="12.875" style="13" customWidth="1"/>
    <col min="11" max="11" width="13.375" style="13" customWidth="1"/>
    <col min="12" max="16384" width="9" style="13"/>
  </cols>
  <sheetData>
    <row r="1" s="11" customFormat="1" ht="25.5" customHeight="1" spans="1:11">
      <c r="A1" s="14" t="s">
        <v>171</v>
      </c>
      <c r="B1" s="15"/>
      <c r="C1" s="15"/>
      <c r="D1" s="15"/>
      <c r="E1" s="15"/>
      <c r="F1" s="15"/>
      <c r="G1" s="15"/>
      <c r="H1" s="15"/>
      <c r="I1" s="15"/>
      <c r="J1" s="15"/>
      <c r="K1" s="15"/>
    </row>
    <row r="2" customHeight="1" spans="1:11">
      <c r="A2" s="16"/>
      <c r="B2" s="16"/>
      <c r="C2" s="16"/>
      <c r="D2" s="16"/>
      <c r="E2" s="16"/>
      <c r="F2" s="16"/>
      <c r="G2" s="16"/>
      <c r="H2" s="48"/>
      <c r="I2" s="48"/>
      <c r="J2" s="48"/>
      <c r="K2" s="70" t="s">
        <v>11189</v>
      </c>
    </row>
    <row r="3" customHeight="1" spans="1:11">
      <c r="A3" s="19" t="str">
        <f>申报表封面!A8</f>
        <v>评估基准日：2022年8月31日</v>
      </c>
      <c r="B3" s="19"/>
      <c r="C3" s="19"/>
      <c r="D3" s="19"/>
      <c r="E3" s="19"/>
      <c r="F3" s="19"/>
      <c r="G3" s="19"/>
      <c r="H3" s="20"/>
      <c r="I3" s="20"/>
      <c r="J3" s="20"/>
      <c r="K3" s="71"/>
    </row>
    <row r="4" customHeight="1" spans="1:11">
      <c r="A4" s="21" t="str">
        <f>申报表封面!C14</f>
        <v>被评估单位：湖南森华木业有限公司</v>
      </c>
      <c r="B4" s="21"/>
      <c r="C4" s="21"/>
      <c r="D4" s="21"/>
      <c r="E4" s="21"/>
      <c r="F4" s="22"/>
      <c r="G4" s="22"/>
      <c r="H4" s="22"/>
      <c r="I4" s="22"/>
      <c r="J4" s="22"/>
      <c r="K4" s="72" t="s">
        <v>373</v>
      </c>
    </row>
    <row r="5" s="12" customFormat="1" customHeight="1" spans="1:11">
      <c r="A5" s="24" t="s">
        <v>413</v>
      </c>
      <c r="B5" s="24" t="s">
        <v>11132</v>
      </c>
      <c r="C5" s="24" t="s">
        <v>572</v>
      </c>
      <c r="D5" s="24" t="s">
        <v>10087</v>
      </c>
      <c r="E5" s="24" t="s">
        <v>11133</v>
      </c>
      <c r="F5" s="24" t="s">
        <v>494</v>
      </c>
      <c r="G5" s="24" t="s">
        <v>11134</v>
      </c>
      <c r="H5" s="25" t="s">
        <v>375</v>
      </c>
      <c r="I5" s="24" t="s">
        <v>11135</v>
      </c>
      <c r="J5" s="26" t="s">
        <v>376</v>
      </c>
      <c r="K5" s="73" t="s">
        <v>506</v>
      </c>
    </row>
    <row r="6" customHeight="1" spans="1:11">
      <c r="A6" s="28"/>
      <c r="B6" s="29"/>
      <c r="C6" s="30"/>
      <c r="D6" s="30"/>
      <c r="E6" s="30"/>
      <c r="F6" s="28"/>
      <c r="G6" s="46"/>
      <c r="H6" s="31"/>
      <c r="I6" s="74"/>
      <c r="J6" s="31"/>
      <c r="K6" s="75"/>
    </row>
    <row r="7" customHeight="1" spans="1:11">
      <c r="A7" s="28"/>
      <c r="B7" s="29"/>
      <c r="C7" s="30"/>
      <c r="D7" s="30"/>
      <c r="E7" s="28"/>
      <c r="F7" s="28"/>
      <c r="G7" s="46"/>
      <c r="H7" s="31"/>
      <c r="I7" s="74"/>
      <c r="J7" s="31"/>
      <c r="K7" s="75"/>
    </row>
    <row r="8" customHeight="1" spans="1:11">
      <c r="A8" s="28"/>
      <c r="B8" s="29"/>
      <c r="C8" s="30"/>
      <c r="D8" s="30"/>
      <c r="E8" s="28"/>
      <c r="F8" s="28"/>
      <c r="G8" s="46"/>
      <c r="H8" s="31"/>
      <c r="I8" s="74"/>
      <c r="J8" s="31"/>
      <c r="K8" s="75"/>
    </row>
    <row r="9" customHeight="1" spans="1:11">
      <c r="A9" s="28"/>
      <c r="B9" s="29"/>
      <c r="C9" s="30"/>
      <c r="D9" s="30"/>
      <c r="E9" s="28"/>
      <c r="F9" s="28"/>
      <c r="G9" s="46"/>
      <c r="H9" s="31"/>
      <c r="I9" s="74"/>
      <c r="J9" s="31"/>
      <c r="K9" s="75"/>
    </row>
    <row r="10" customHeight="1" spans="1:11">
      <c r="A10" s="28"/>
      <c r="B10" s="29"/>
      <c r="C10" s="30"/>
      <c r="D10" s="30"/>
      <c r="E10" s="28"/>
      <c r="F10" s="28"/>
      <c r="G10" s="46"/>
      <c r="H10" s="31"/>
      <c r="I10" s="74"/>
      <c r="J10" s="31"/>
      <c r="K10" s="75"/>
    </row>
    <row r="11" customHeight="1" spans="1:11">
      <c r="A11" s="28"/>
      <c r="B11" s="29"/>
      <c r="C11" s="30"/>
      <c r="D11" s="30"/>
      <c r="E11" s="28"/>
      <c r="F11" s="28"/>
      <c r="G11" s="46"/>
      <c r="H11" s="31"/>
      <c r="I11" s="74"/>
      <c r="J11" s="31"/>
      <c r="K11" s="75"/>
    </row>
    <row r="12" customHeight="1" spans="1:11">
      <c r="A12" s="28"/>
      <c r="B12" s="29"/>
      <c r="C12" s="30"/>
      <c r="D12" s="30"/>
      <c r="E12" s="28"/>
      <c r="F12" s="28"/>
      <c r="G12" s="46"/>
      <c r="H12" s="31"/>
      <c r="I12" s="74"/>
      <c r="J12" s="31"/>
      <c r="K12" s="75"/>
    </row>
    <row r="13" customHeight="1" spans="1:11">
      <c r="A13" s="28"/>
      <c r="B13" s="29"/>
      <c r="C13" s="30"/>
      <c r="D13" s="30"/>
      <c r="E13" s="28"/>
      <c r="F13" s="28"/>
      <c r="G13" s="46"/>
      <c r="H13" s="31"/>
      <c r="I13" s="74"/>
      <c r="J13" s="31"/>
      <c r="K13" s="75"/>
    </row>
    <row r="14" customHeight="1" spans="1:11">
      <c r="A14" s="28"/>
      <c r="B14" s="29"/>
      <c r="C14" s="30"/>
      <c r="D14" s="30"/>
      <c r="E14" s="28"/>
      <c r="F14" s="28"/>
      <c r="G14" s="46"/>
      <c r="H14" s="31"/>
      <c r="I14" s="74"/>
      <c r="J14" s="31"/>
      <c r="K14" s="75"/>
    </row>
    <row r="15" customHeight="1" spans="1:11">
      <c r="A15" s="28"/>
      <c r="B15" s="29"/>
      <c r="C15" s="30"/>
      <c r="D15" s="30"/>
      <c r="E15" s="28"/>
      <c r="F15" s="28"/>
      <c r="G15" s="46"/>
      <c r="H15" s="31"/>
      <c r="I15" s="74"/>
      <c r="J15" s="31"/>
      <c r="K15" s="75"/>
    </row>
    <row r="16" customHeight="1" spans="1:11">
      <c r="A16" s="28"/>
      <c r="B16" s="29"/>
      <c r="C16" s="30"/>
      <c r="D16" s="30"/>
      <c r="E16" s="28"/>
      <c r="F16" s="28"/>
      <c r="G16" s="46"/>
      <c r="H16" s="31"/>
      <c r="I16" s="74"/>
      <c r="J16" s="31"/>
      <c r="K16" s="75"/>
    </row>
    <row r="17" customHeight="1" spans="1:11">
      <c r="A17" s="28"/>
      <c r="B17" s="29"/>
      <c r="C17" s="30"/>
      <c r="D17" s="30"/>
      <c r="E17" s="28"/>
      <c r="F17" s="28"/>
      <c r="G17" s="46"/>
      <c r="H17" s="31"/>
      <c r="I17" s="74"/>
      <c r="J17" s="31"/>
      <c r="K17" s="75"/>
    </row>
    <row r="18" customHeight="1" spans="1:11">
      <c r="A18" s="28"/>
      <c r="B18" s="29"/>
      <c r="C18" s="30"/>
      <c r="D18" s="30"/>
      <c r="E18" s="28"/>
      <c r="F18" s="28"/>
      <c r="G18" s="46"/>
      <c r="H18" s="31"/>
      <c r="I18" s="74"/>
      <c r="J18" s="31"/>
      <c r="K18" s="75"/>
    </row>
    <row r="19" customHeight="1" spans="1:11">
      <c r="A19" s="28"/>
      <c r="B19" s="29"/>
      <c r="C19" s="30"/>
      <c r="D19" s="30"/>
      <c r="E19" s="28"/>
      <c r="F19" s="28"/>
      <c r="G19" s="46"/>
      <c r="H19" s="31"/>
      <c r="I19" s="74"/>
      <c r="J19" s="31"/>
      <c r="K19" s="75"/>
    </row>
    <row r="20" customHeight="1" spans="1:11">
      <c r="A20" s="28"/>
      <c r="B20" s="29"/>
      <c r="C20" s="30"/>
      <c r="D20" s="30"/>
      <c r="E20" s="28"/>
      <c r="F20" s="28"/>
      <c r="G20" s="46"/>
      <c r="H20" s="31"/>
      <c r="I20" s="74"/>
      <c r="J20" s="31"/>
      <c r="K20" s="75"/>
    </row>
    <row r="21" customHeight="1" spans="1:11">
      <c r="A21" s="28"/>
      <c r="B21" s="29"/>
      <c r="C21" s="30"/>
      <c r="D21" s="30"/>
      <c r="E21" s="28"/>
      <c r="F21" s="28"/>
      <c r="G21" s="46"/>
      <c r="H21" s="31"/>
      <c r="I21" s="74"/>
      <c r="J21" s="31"/>
      <c r="K21" s="75"/>
    </row>
    <row r="22" customHeight="1" spans="1:11">
      <c r="A22" s="28"/>
      <c r="B22" s="29"/>
      <c r="C22" s="30"/>
      <c r="D22" s="30"/>
      <c r="E22" s="28"/>
      <c r="F22" s="28"/>
      <c r="G22" s="46"/>
      <c r="H22" s="31"/>
      <c r="I22" s="74"/>
      <c r="J22" s="31"/>
      <c r="K22" s="75"/>
    </row>
    <row r="23" customHeight="1" spans="1:11">
      <c r="A23" s="28"/>
      <c r="B23" s="29"/>
      <c r="C23" s="30"/>
      <c r="D23" s="30"/>
      <c r="E23" s="28"/>
      <c r="F23" s="28"/>
      <c r="G23" s="46"/>
      <c r="H23" s="31"/>
      <c r="I23" s="74"/>
      <c r="J23" s="31"/>
      <c r="K23" s="75"/>
    </row>
    <row r="24" customHeight="1" spans="1:11">
      <c r="A24" s="28"/>
      <c r="B24" s="29"/>
      <c r="C24" s="30"/>
      <c r="D24" s="30"/>
      <c r="E24" s="28"/>
      <c r="F24" s="28"/>
      <c r="G24" s="46"/>
      <c r="H24" s="31"/>
      <c r="I24" s="74"/>
      <c r="J24" s="31"/>
      <c r="K24" s="75"/>
    </row>
    <row r="25" customHeight="1" spans="1:11">
      <c r="A25" s="28"/>
      <c r="B25" s="29"/>
      <c r="C25" s="30"/>
      <c r="D25" s="30"/>
      <c r="E25" s="28"/>
      <c r="F25" s="28"/>
      <c r="G25" s="46"/>
      <c r="H25" s="31"/>
      <c r="I25" s="74"/>
      <c r="J25" s="31"/>
      <c r="K25" s="75"/>
    </row>
    <row r="26" customHeight="1" spans="1:11">
      <c r="A26" s="28"/>
      <c r="B26" s="29"/>
      <c r="C26" s="30"/>
      <c r="D26" s="30"/>
      <c r="E26" s="28"/>
      <c r="F26" s="28"/>
      <c r="G26" s="46"/>
      <c r="H26" s="31"/>
      <c r="I26" s="74"/>
      <c r="J26" s="31"/>
      <c r="K26" s="75"/>
    </row>
    <row r="27" customHeight="1" spans="1:11">
      <c r="A27" s="28"/>
      <c r="B27" s="29"/>
      <c r="C27" s="30"/>
      <c r="D27" s="30"/>
      <c r="E27" s="28"/>
      <c r="F27" s="28"/>
      <c r="G27" s="46"/>
      <c r="H27" s="31"/>
      <c r="I27" s="74"/>
      <c r="J27" s="31"/>
      <c r="K27" s="75"/>
    </row>
    <row r="28" customHeight="1" spans="1:11">
      <c r="A28" s="28"/>
      <c r="B28" s="29"/>
      <c r="C28" s="30"/>
      <c r="D28" s="30"/>
      <c r="E28" s="28"/>
      <c r="F28" s="28"/>
      <c r="G28" s="46"/>
      <c r="H28" s="31"/>
      <c r="I28" s="74"/>
      <c r="J28" s="31"/>
      <c r="K28" s="75"/>
    </row>
    <row r="29" customHeight="1" spans="1:11">
      <c r="A29" s="28"/>
      <c r="B29" s="33" t="s">
        <v>497</v>
      </c>
      <c r="C29" s="30"/>
      <c r="D29" s="30"/>
      <c r="E29" s="28"/>
      <c r="F29" s="28"/>
      <c r="G29" s="46"/>
      <c r="H29" s="31"/>
      <c r="I29" s="74"/>
      <c r="J29" s="31"/>
      <c r="K29" s="75"/>
    </row>
    <row r="30" customHeight="1" spans="1:11">
      <c r="A30" s="34" t="s">
        <v>560</v>
      </c>
      <c r="B30" s="26"/>
      <c r="C30" s="35"/>
      <c r="D30" s="35"/>
      <c r="E30" s="24"/>
      <c r="F30" s="24"/>
      <c r="G30" s="44"/>
      <c r="H30" s="36">
        <f>SUM(H6:H29)</f>
        <v>0</v>
      </c>
      <c r="I30" s="36"/>
      <c r="J30" s="36">
        <f>SUM(J6:J29)</f>
        <v>0</v>
      </c>
      <c r="K30" s="76"/>
    </row>
    <row r="31" customHeight="1" spans="1:11">
      <c r="A31" s="38" t="str">
        <f>申报表封面!C18</f>
        <v>被评估单位填表人：郭艳</v>
      </c>
      <c r="B31" s="38"/>
      <c r="C31" s="38"/>
      <c r="D31" s="38"/>
      <c r="E31" s="40"/>
      <c r="F31" s="40"/>
      <c r="G31" s="39" t="str">
        <f>CONCATENATE(索引!$D$6,"：",索引!$D85,"    ",索引!$E85)</f>
        <v>评估人员：    </v>
      </c>
      <c r="H31" s="38"/>
      <c r="I31" s="38"/>
      <c r="J31" s="38"/>
      <c r="K31" s="77"/>
    </row>
    <row r="32" customHeight="1" spans="1:11">
      <c r="A32" s="40" t="str">
        <f>申报表封面!C20</f>
        <v>填表日期：2022年9月6日</v>
      </c>
      <c r="B32" s="40"/>
      <c r="C32" s="40"/>
      <c r="D32" s="40"/>
      <c r="E32" s="40"/>
      <c r="F32" s="40"/>
      <c r="G32" s="40"/>
      <c r="H32" s="40"/>
      <c r="I32" s="40"/>
      <c r="J32" s="40"/>
      <c r="K32" s="78"/>
    </row>
    <row r="33" customHeight="1" spans="1:11">
      <c r="A33" s="68" t="s">
        <v>499</v>
      </c>
      <c r="B33" s="68"/>
      <c r="C33" s="22"/>
      <c r="D33" s="22"/>
      <c r="E33" s="22"/>
      <c r="F33" s="22"/>
      <c r="G33" s="22"/>
      <c r="H33" s="22"/>
      <c r="I33" s="22"/>
      <c r="J33" s="22"/>
      <c r="K33" s="79"/>
    </row>
    <row r="34" customHeight="1" spans="1:11">
      <c r="A34" s="68"/>
      <c r="B34" s="69" t="s">
        <v>11136</v>
      </c>
      <c r="C34" s="22"/>
      <c r="D34" s="22"/>
      <c r="E34" s="22"/>
      <c r="F34" s="22"/>
      <c r="G34" s="22"/>
      <c r="H34" s="22"/>
      <c r="I34" s="22"/>
      <c r="J34" s="22"/>
      <c r="K34" s="79"/>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0"/>
  </sheetPr>
  <dimension ref="A1:S1989"/>
  <sheetViews>
    <sheetView workbookViewId="0">
      <selection activeCell="H5" sqref="H5"/>
    </sheetView>
  </sheetViews>
  <sheetFormatPr defaultColWidth="8.625" defaultRowHeight="12.75"/>
  <cols>
    <col min="1" max="1" width="5.625" style="13" customWidth="1"/>
    <col min="2" max="2" width="27.875" style="13" customWidth="1"/>
    <col min="3" max="3" width="9.625" style="13" customWidth="1"/>
    <col min="4" max="5" width="11.625" style="13" customWidth="1"/>
    <col min="6" max="6" width="11.125" style="13" customWidth="1"/>
    <col min="7" max="8" width="14.625" style="13" customWidth="1"/>
    <col min="9" max="9" width="15.125" style="13" customWidth="1"/>
    <col min="10" max="16384" width="8.625" style="13"/>
  </cols>
  <sheetData>
    <row r="1" ht="25.5" customHeight="1" spans="1:9">
      <c r="A1" s="54" t="s">
        <v>173</v>
      </c>
      <c r="B1" s="55"/>
      <c r="C1" s="55"/>
      <c r="D1" s="55"/>
      <c r="E1" s="55"/>
      <c r="F1" s="55"/>
      <c r="G1" s="55"/>
      <c r="H1" s="55"/>
      <c r="I1" s="55"/>
    </row>
    <row r="2" ht="15.75" customHeight="1" spans="1:10">
      <c r="A2" s="56"/>
      <c r="B2" s="57"/>
      <c r="C2" s="57"/>
      <c r="D2" s="57"/>
      <c r="E2" s="57"/>
      <c r="F2" s="57"/>
      <c r="G2" s="57"/>
      <c r="H2" s="58"/>
      <c r="I2" s="63" t="s">
        <v>11190</v>
      </c>
      <c r="J2" s="18"/>
    </row>
    <row r="3" ht="15.75" customHeight="1" spans="1:10">
      <c r="A3" s="59" t="str">
        <f>申报表封面!A8</f>
        <v>评估基准日：2022年8月31日</v>
      </c>
      <c r="B3" s="59"/>
      <c r="C3" s="59"/>
      <c r="D3" s="59"/>
      <c r="E3" s="59"/>
      <c r="F3" s="59"/>
      <c r="G3" s="59"/>
      <c r="H3" s="60"/>
      <c r="I3" s="60"/>
      <c r="J3" s="18"/>
    </row>
    <row r="4" ht="15.75" customHeight="1" spans="1:10">
      <c r="A4" s="61" t="str">
        <f>申报表封面!C14</f>
        <v>被评估单位：湖南森华木业有限公司</v>
      </c>
      <c r="B4" s="61"/>
      <c r="C4" s="61"/>
      <c r="D4" s="61"/>
      <c r="E4" s="56"/>
      <c r="F4" s="56"/>
      <c r="G4" s="56"/>
      <c r="H4" s="56"/>
      <c r="I4" s="64" t="s">
        <v>412</v>
      </c>
      <c r="J4" s="18"/>
    </row>
    <row r="5" ht="15.75" customHeight="1" spans="1:10">
      <c r="A5" s="24" t="s">
        <v>413</v>
      </c>
      <c r="B5" s="24" t="s">
        <v>11191</v>
      </c>
      <c r="C5" s="24" t="s">
        <v>10086</v>
      </c>
      <c r="D5" s="24" t="s">
        <v>572</v>
      </c>
      <c r="E5" s="24" t="s">
        <v>10087</v>
      </c>
      <c r="F5" s="24" t="s">
        <v>539</v>
      </c>
      <c r="G5" s="62" t="s">
        <v>375</v>
      </c>
      <c r="H5" s="26" t="s">
        <v>376</v>
      </c>
      <c r="I5" s="24" t="s">
        <v>11192</v>
      </c>
      <c r="J5" s="27" t="s">
        <v>11138</v>
      </c>
    </row>
    <row r="6" ht="15.75" customHeight="1" spans="1:10">
      <c r="A6" s="28"/>
      <c r="B6" s="29"/>
      <c r="C6" s="28"/>
      <c r="D6" s="28"/>
      <c r="E6" s="28"/>
      <c r="F6" s="28"/>
      <c r="G6" s="31"/>
      <c r="H6" s="31"/>
      <c r="I6" s="32"/>
      <c r="J6" s="18"/>
    </row>
    <row r="7" ht="15.75" customHeight="1" spans="1:10">
      <c r="A7" s="28"/>
      <c r="B7" s="29"/>
      <c r="C7" s="28"/>
      <c r="D7" s="28"/>
      <c r="E7" s="28"/>
      <c r="F7" s="28"/>
      <c r="G7" s="31"/>
      <c r="H7" s="31"/>
      <c r="I7" s="32"/>
      <c r="J7" s="18"/>
    </row>
    <row r="8" ht="15.75" customHeight="1" spans="1:10">
      <c r="A8" s="28"/>
      <c r="B8" s="29"/>
      <c r="C8" s="28"/>
      <c r="D8" s="28"/>
      <c r="E8" s="28"/>
      <c r="F8" s="28"/>
      <c r="G8" s="31"/>
      <c r="H8" s="31"/>
      <c r="I8" s="32"/>
      <c r="J8" s="18"/>
    </row>
    <row r="9" ht="15.75" customHeight="1" spans="1:10">
      <c r="A9" s="28"/>
      <c r="B9" s="29"/>
      <c r="C9" s="28"/>
      <c r="D9" s="28"/>
      <c r="E9" s="28"/>
      <c r="F9" s="28"/>
      <c r="G9" s="31"/>
      <c r="H9" s="31"/>
      <c r="I9" s="32"/>
      <c r="J9" s="18"/>
    </row>
    <row r="10" ht="15.75" customHeight="1" spans="1:10">
      <c r="A10" s="28"/>
      <c r="B10" s="29"/>
      <c r="C10" s="28"/>
      <c r="D10" s="28"/>
      <c r="E10" s="28"/>
      <c r="F10" s="28"/>
      <c r="G10" s="31"/>
      <c r="H10" s="31"/>
      <c r="I10" s="32"/>
      <c r="J10" s="18"/>
    </row>
    <row r="11" ht="15.75" customHeight="1" spans="1:10">
      <c r="A11" s="28"/>
      <c r="B11" s="29"/>
      <c r="C11" s="28"/>
      <c r="D11" s="28"/>
      <c r="E11" s="28"/>
      <c r="F11" s="28"/>
      <c r="G11" s="31"/>
      <c r="H11" s="31"/>
      <c r="I11" s="32"/>
      <c r="J11" s="18"/>
    </row>
    <row r="12" ht="15.75" customHeight="1" spans="1:10">
      <c r="A12" s="28"/>
      <c r="B12" s="29"/>
      <c r="C12" s="28"/>
      <c r="D12" s="28"/>
      <c r="E12" s="28"/>
      <c r="F12" s="28"/>
      <c r="G12" s="31"/>
      <c r="H12" s="31"/>
      <c r="I12" s="32"/>
      <c r="J12" s="18"/>
    </row>
    <row r="13" ht="15.75" customHeight="1" spans="1:10">
      <c r="A13" s="28"/>
      <c r="B13" s="29"/>
      <c r="C13" s="28"/>
      <c r="D13" s="28"/>
      <c r="E13" s="28"/>
      <c r="F13" s="28"/>
      <c r="G13" s="31"/>
      <c r="H13" s="31"/>
      <c r="I13" s="32"/>
      <c r="J13" s="18"/>
    </row>
    <row r="14" ht="15.75" customHeight="1" spans="1:10">
      <c r="A14" s="28"/>
      <c r="B14" s="29"/>
      <c r="C14" s="28"/>
      <c r="D14" s="28"/>
      <c r="E14" s="28"/>
      <c r="F14" s="28"/>
      <c r="G14" s="31"/>
      <c r="H14" s="31"/>
      <c r="I14" s="32"/>
      <c r="J14" s="18"/>
    </row>
    <row r="15" ht="15.75" customHeight="1" spans="1:10">
      <c r="A15" s="28"/>
      <c r="B15" s="29"/>
      <c r="C15" s="28"/>
      <c r="D15" s="28"/>
      <c r="E15" s="28"/>
      <c r="F15" s="28"/>
      <c r="G15" s="31"/>
      <c r="H15" s="31"/>
      <c r="I15" s="32"/>
      <c r="J15" s="18"/>
    </row>
    <row r="16" ht="15.75" customHeight="1" spans="1:10">
      <c r="A16" s="28"/>
      <c r="B16" s="29"/>
      <c r="C16" s="28"/>
      <c r="D16" s="28"/>
      <c r="E16" s="28"/>
      <c r="F16" s="28"/>
      <c r="G16" s="31"/>
      <c r="H16" s="31"/>
      <c r="I16" s="32"/>
      <c r="J16" s="18"/>
    </row>
    <row r="17" ht="15.75" customHeight="1" spans="1:10">
      <c r="A17" s="28"/>
      <c r="B17" s="29"/>
      <c r="C17" s="28"/>
      <c r="D17" s="28"/>
      <c r="E17" s="28"/>
      <c r="F17" s="28"/>
      <c r="G17" s="31"/>
      <c r="H17" s="31"/>
      <c r="I17" s="32"/>
      <c r="J17" s="18"/>
    </row>
    <row r="18" ht="15.75" customHeight="1" spans="1:10">
      <c r="A18" s="28"/>
      <c r="B18" s="29"/>
      <c r="C18" s="28"/>
      <c r="D18" s="28"/>
      <c r="E18" s="28"/>
      <c r="F18" s="28"/>
      <c r="G18" s="31"/>
      <c r="H18" s="31"/>
      <c r="I18" s="32"/>
      <c r="J18" s="18"/>
    </row>
    <row r="19" ht="15.75" customHeight="1" spans="1:10">
      <c r="A19" s="28"/>
      <c r="B19" s="29"/>
      <c r="C19" s="28"/>
      <c r="D19" s="28"/>
      <c r="E19" s="28"/>
      <c r="F19" s="28"/>
      <c r="G19" s="31"/>
      <c r="H19" s="31"/>
      <c r="I19" s="32"/>
      <c r="J19" s="18"/>
    </row>
    <row r="20" ht="15.75" customHeight="1" spans="1:10">
      <c r="A20" s="28"/>
      <c r="B20" s="29"/>
      <c r="C20" s="28"/>
      <c r="D20" s="28"/>
      <c r="E20" s="28"/>
      <c r="F20" s="28"/>
      <c r="G20" s="31"/>
      <c r="H20" s="31"/>
      <c r="I20" s="32"/>
      <c r="J20" s="18"/>
    </row>
    <row r="21" ht="15.75" customHeight="1" spans="1:10">
      <c r="A21" s="28"/>
      <c r="B21" s="29"/>
      <c r="C21" s="28"/>
      <c r="D21" s="28"/>
      <c r="E21" s="28"/>
      <c r="F21" s="28"/>
      <c r="G21" s="31"/>
      <c r="H21" s="31"/>
      <c r="I21" s="32"/>
      <c r="J21" s="18"/>
    </row>
    <row r="22" ht="15.75" customHeight="1" spans="1:10">
      <c r="A22" s="28"/>
      <c r="B22" s="29"/>
      <c r="C22" s="28"/>
      <c r="D22" s="28"/>
      <c r="E22" s="28"/>
      <c r="F22" s="28"/>
      <c r="G22" s="31"/>
      <c r="H22" s="31"/>
      <c r="I22" s="32"/>
      <c r="J22" s="18"/>
    </row>
    <row r="23" ht="15.75" customHeight="1" spans="1:10">
      <c r="A23" s="28"/>
      <c r="B23" s="29"/>
      <c r="C23" s="28"/>
      <c r="D23" s="28"/>
      <c r="E23" s="28"/>
      <c r="F23" s="28"/>
      <c r="G23" s="31"/>
      <c r="H23" s="31"/>
      <c r="I23" s="32"/>
      <c r="J23" s="18"/>
    </row>
    <row r="24" ht="15.75" customHeight="1" spans="1:10">
      <c r="A24" s="28"/>
      <c r="B24" s="29"/>
      <c r="C24" s="28"/>
      <c r="D24" s="28"/>
      <c r="E24" s="28"/>
      <c r="F24" s="28"/>
      <c r="G24" s="31"/>
      <c r="H24" s="31"/>
      <c r="I24" s="32"/>
      <c r="J24" s="18"/>
    </row>
    <row r="25" ht="15.75" customHeight="1" spans="1:10">
      <c r="A25" s="28"/>
      <c r="B25" s="29"/>
      <c r="C25" s="28"/>
      <c r="D25" s="28"/>
      <c r="E25" s="28"/>
      <c r="F25" s="28"/>
      <c r="G25" s="31"/>
      <c r="H25" s="31"/>
      <c r="I25" s="32"/>
      <c r="J25" s="18"/>
    </row>
    <row r="26" ht="15.75" customHeight="1" spans="1:10">
      <c r="A26" s="28"/>
      <c r="B26" s="29"/>
      <c r="C26" s="28"/>
      <c r="D26" s="28"/>
      <c r="E26" s="28"/>
      <c r="F26" s="28"/>
      <c r="G26" s="31"/>
      <c r="H26" s="31"/>
      <c r="I26" s="32"/>
      <c r="J26" s="18"/>
    </row>
    <row r="27" ht="15.75" customHeight="1" spans="1:10">
      <c r="A27" s="28"/>
      <c r="B27" s="29"/>
      <c r="C27" s="28"/>
      <c r="D27" s="28"/>
      <c r="E27" s="28"/>
      <c r="F27" s="28"/>
      <c r="G27" s="31"/>
      <c r="H27" s="31"/>
      <c r="I27" s="32"/>
      <c r="J27" s="18"/>
    </row>
    <row r="28" ht="15.75" customHeight="1" spans="1:10">
      <c r="A28" s="28"/>
      <c r="B28" s="29"/>
      <c r="C28" s="28"/>
      <c r="D28" s="28"/>
      <c r="E28" s="28"/>
      <c r="F28" s="28"/>
      <c r="G28" s="31"/>
      <c r="H28" s="31"/>
      <c r="I28" s="32"/>
      <c r="J28" s="18"/>
    </row>
    <row r="29" ht="15.75" customHeight="1" spans="1:10">
      <c r="A29" s="28"/>
      <c r="B29" s="33" t="s">
        <v>497</v>
      </c>
      <c r="C29" s="28"/>
      <c r="D29" s="28"/>
      <c r="E29" s="28"/>
      <c r="F29" s="28"/>
      <c r="G29" s="31"/>
      <c r="H29" s="31"/>
      <c r="I29" s="32"/>
      <c r="J29" s="18"/>
    </row>
    <row r="30" ht="15.75" customHeight="1" spans="1:19">
      <c r="A30" s="24" t="s">
        <v>560</v>
      </c>
      <c r="B30" s="24"/>
      <c r="C30" s="24"/>
      <c r="D30" s="37"/>
      <c r="E30" s="24"/>
      <c r="F30" s="24"/>
      <c r="G30" s="44">
        <f>SUM(G6:G29)</f>
        <v>0</v>
      </c>
      <c r="H30" s="36">
        <f>SUM(H6:H29)</f>
        <v>0</v>
      </c>
      <c r="I30" s="65"/>
      <c r="J30" s="66"/>
      <c r="K30" s="67"/>
      <c r="L30" s="67"/>
      <c r="M30" s="67"/>
      <c r="N30" s="67"/>
      <c r="O30" s="67"/>
      <c r="P30" s="67"/>
      <c r="Q30" s="67"/>
      <c r="R30" s="67"/>
      <c r="S30" s="67"/>
    </row>
    <row r="31" s="53" customFormat="1" ht="15.75" customHeight="1" spans="1:10">
      <c r="A31" s="38" t="str">
        <f>申报表封面!C18</f>
        <v>被评估单位填表人：郭艳</v>
      </c>
      <c r="B31" s="38"/>
      <c r="C31" s="38"/>
      <c r="D31" s="38"/>
      <c r="E31" s="40"/>
      <c r="F31" s="39" t="str">
        <f>CONCATENATE(索引!$D$6,"：",索引!$D86,"    ",索引!$E86)</f>
        <v>评估人员：    </v>
      </c>
      <c r="G31" s="38"/>
      <c r="H31" s="38"/>
      <c r="I31" s="38"/>
      <c r="J31" s="47"/>
    </row>
    <row r="32" s="53" customFormat="1" ht="15.75" customHeight="1" spans="1:10">
      <c r="A32" s="40" t="str">
        <f>申报表封面!C20</f>
        <v>填表日期：2022年9月6日</v>
      </c>
      <c r="B32" s="40"/>
      <c r="C32" s="40"/>
      <c r="D32" s="40"/>
      <c r="E32" s="40"/>
      <c r="F32" s="40"/>
      <c r="G32" s="40"/>
      <c r="H32" s="40"/>
      <c r="I32" s="40"/>
      <c r="J32" s="47"/>
    </row>
    <row r="33" ht="15.75" customHeight="1" spans="1:10">
      <c r="A33" s="18"/>
      <c r="B33" s="18"/>
      <c r="C33" s="18"/>
      <c r="D33" s="18"/>
      <c r="E33" s="18"/>
      <c r="F33" s="18"/>
      <c r="G33" s="18"/>
      <c r="H33" s="18"/>
      <c r="I33" s="18"/>
      <c r="J33" s="18"/>
    </row>
    <row r="34" ht="15.75" customHeight="1" spans="1:10">
      <c r="A34" s="18"/>
      <c r="B34" s="18"/>
      <c r="C34" s="18"/>
      <c r="D34" s="18"/>
      <c r="E34" s="18"/>
      <c r="F34" s="18"/>
      <c r="G34" s="18"/>
      <c r="H34" s="18"/>
      <c r="I34" s="18"/>
      <c r="J34" s="18"/>
    </row>
    <row r="35" ht="15.75" customHeight="1" spans="1:10">
      <c r="A35" s="18"/>
      <c r="B35" s="18"/>
      <c r="C35" s="18"/>
      <c r="D35" s="18"/>
      <c r="E35" s="18"/>
      <c r="F35" s="18"/>
      <c r="G35" s="18"/>
      <c r="H35" s="18"/>
      <c r="I35" s="18"/>
      <c r="J35" s="18"/>
    </row>
    <row r="36" ht="15.75" customHeight="1" spans="1:10">
      <c r="A36" s="18"/>
      <c r="B36" s="18"/>
      <c r="C36" s="18"/>
      <c r="D36" s="18"/>
      <c r="E36" s="18"/>
      <c r="F36" s="18"/>
      <c r="G36" s="18"/>
      <c r="H36" s="18"/>
      <c r="I36" s="18"/>
      <c r="J36" s="18"/>
    </row>
    <row r="37" ht="15.75" customHeight="1" spans="1:10">
      <c r="A37" s="18"/>
      <c r="B37" s="18"/>
      <c r="C37" s="18"/>
      <c r="D37" s="18"/>
      <c r="E37" s="18"/>
      <c r="F37" s="18"/>
      <c r="G37" s="18"/>
      <c r="H37" s="18"/>
      <c r="I37" s="18"/>
      <c r="J37" s="18"/>
    </row>
    <row r="38" ht="15.75" customHeight="1" spans="1:10">
      <c r="A38" s="18"/>
      <c r="B38" s="18"/>
      <c r="C38" s="18"/>
      <c r="D38" s="18"/>
      <c r="E38" s="18"/>
      <c r="F38" s="18"/>
      <c r="G38" s="18"/>
      <c r="H38" s="18"/>
      <c r="I38" s="18"/>
      <c r="J38" s="18"/>
    </row>
    <row r="39" ht="15.75" customHeight="1" spans="1:10">
      <c r="A39" s="18"/>
      <c r="B39" s="18"/>
      <c r="C39" s="18"/>
      <c r="D39" s="18"/>
      <c r="E39" s="18"/>
      <c r="F39" s="18"/>
      <c r="G39" s="18"/>
      <c r="H39" s="18"/>
      <c r="I39" s="18"/>
      <c r="J39" s="18"/>
    </row>
    <row r="40" ht="15.75" customHeight="1" spans="1:10">
      <c r="A40" s="18"/>
      <c r="B40" s="18"/>
      <c r="C40" s="18"/>
      <c r="D40" s="18"/>
      <c r="E40" s="18"/>
      <c r="F40" s="18"/>
      <c r="G40" s="18"/>
      <c r="H40" s="18"/>
      <c r="I40" s="18"/>
      <c r="J40" s="18"/>
    </row>
    <row r="41" ht="15.75" customHeight="1" spans="1:10">
      <c r="A41" s="18"/>
      <c r="B41" s="18"/>
      <c r="C41" s="18"/>
      <c r="D41" s="18"/>
      <c r="E41" s="18"/>
      <c r="F41" s="18"/>
      <c r="G41" s="18"/>
      <c r="H41" s="18"/>
      <c r="I41" s="18"/>
      <c r="J41" s="18"/>
    </row>
    <row r="42" ht="15.75" customHeight="1" spans="1:10">
      <c r="A42" s="18"/>
      <c r="B42" s="18"/>
      <c r="C42" s="18"/>
      <c r="D42" s="18"/>
      <c r="E42" s="18"/>
      <c r="F42" s="18"/>
      <c r="G42" s="18"/>
      <c r="H42" s="18"/>
      <c r="I42" s="18"/>
      <c r="J42" s="18"/>
    </row>
    <row r="43" ht="15.75" customHeight="1" spans="1:10">
      <c r="A43" s="18"/>
      <c r="B43" s="18"/>
      <c r="C43" s="18"/>
      <c r="D43" s="18"/>
      <c r="E43" s="18"/>
      <c r="F43" s="18"/>
      <c r="G43" s="18"/>
      <c r="H43" s="18"/>
      <c r="I43" s="18"/>
      <c r="J43" s="18"/>
    </row>
    <row r="44" ht="15.75" customHeight="1" spans="1:10">
      <c r="A44" s="18"/>
      <c r="B44" s="18"/>
      <c r="C44" s="18"/>
      <c r="D44" s="18"/>
      <c r="E44" s="18"/>
      <c r="F44" s="18"/>
      <c r="G44" s="18"/>
      <c r="H44" s="18"/>
      <c r="I44" s="18"/>
      <c r="J44" s="18"/>
    </row>
    <row r="45" ht="15.75" customHeight="1" spans="1:10">
      <c r="A45" s="18"/>
      <c r="B45" s="18"/>
      <c r="C45" s="18"/>
      <c r="D45" s="18"/>
      <c r="E45" s="18"/>
      <c r="F45" s="18"/>
      <c r="G45" s="18"/>
      <c r="H45" s="18"/>
      <c r="I45" s="18"/>
      <c r="J45" s="18"/>
    </row>
    <row r="46" ht="15.75" customHeight="1" spans="1:10">
      <c r="A46" s="18"/>
      <c r="B46" s="18"/>
      <c r="C46" s="18"/>
      <c r="D46" s="18"/>
      <c r="E46" s="18"/>
      <c r="F46" s="18"/>
      <c r="G46" s="18"/>
      <c r="H46" s="18"/>
      <c r="I46" s="18"/>
      <c r="J46" s="18"/>
    </row>
    <row r="47" ht="15.75" customHeight="1" spans="1:10">
      <c r="A47" s="18"/>
      <c r="B47" s="18"/>
      <c r="C47" s="18"/>
      <c r="D47" s="18"/>
      <c r="E47" s="18"/>
      <c r="F47" s="18"/>
      <c r="G47" s="18"/>
      <c r="H47" s="18"/>
      <c r="I47" s="18"/>
      <c r="J47" s="18"/>
    </row>
    <row r="48" ht="15.75" customHeight="1" spans="1:10">
      <c r="A48" s="18"/>
      <c r="B48" s="18"/>
      <c r="C48" s="18"/>
      <c r="D48" s="18"/>
      <c r="E48" s="18"/>
      <c r="F48" s="18"/>
      <c r="G48" s="18"/>
      <c r="H48" s="18"/>
      <c r="I48" s="18"/>
      <c r="J48" s="18"/>
    </row>
    <row r="49" ht="15.75" customHeight="1" spans="1:10">
      <c r="A49" s="18"/>
      <c r="B49" s="18"/>
      <c r="C49" s="18"/>
      <c r="D49" s="18"/>
      <c r="E49" s="18"/>
      <c r="F49" s="18"/>
      <c r="G49" s="18"/>
      <c r="H49" s="18"/>
      <c r="I49" s="18"/>
      <c r="J49" s="18"/>
    </row>
    <row r="50" ht="15.75" customHeight="1" spans="1:10">
      <c r="A50" s="18"/>
      <c r="B50" s="18"/>
      <c r="C50" s="18"/>
      <c r="D50" s="18"/>
      <c r="E50" s="18"/>
      <c r="F50" s="18"/>
      <c r="G50" s="18"/>
      <c r="H50" s="18"/>
      <c r="I50" s="18"/>
      <c r="J50" s="18"/>
    </row>
    <row r="51" ht="15.75" customHeight="1" spans="1:10">
      <c r="A51" s="18"/>
      <c r="B51" s="18"/>
      <c r="C51" s="18"/>
      <c r="D51" s="18"/>
      <c r="E51" s="18"/>
      <c r="F51" s="18"/>
      <c r="G51" s="18"/>
      <c r="H51" s="18"/>
      <c r="I51" s="18"/>
      <c r="J51" s="18"/>
    </row>
    <row r="52" ht="15.75" customHeight="1" spans="1:10">
      <c r="A52" s="18"/>
      <c r="B52" s="18"/>
      <c r="C52" s="18"/>
      <c r="D52" s="18"/>
      <c r="E52" s="18"/>
      <c r="F52" s="18"/>
      <c r="G52" s="18"/>
      <c r="H52" s="18"/>
      <c r="I52" s="18"/>
      <c r="J52" s="18"/>
    </row>
    <row r="53" ht="15.75" customHeight="1" spans="1:10">
      <c r="A53" s="18"/>
      <c r="B53" s="18"/>
      <c r="C53" s="18"/>
      <c r="D53" s="18"/>
      <c r="E53" s="18"/>
      <c r="F53" s="18"/>
      <c r="G53" s="18"/>
      <c r="H53" s="18"/>
      <c r="I53" s="18"/>
      <c r="J53" s="18"/>
    </row>
    <row r="54" ht="15.75" customHeight="1" spans="1:10">
      <c r="A54" s="18"/>
      <c r="B54" s="18"/>
      <c r="C54" s="18"/>
      <c r="D54" s="18"/>
      <c r="E54" s="18"/>
      <c r="F54" s="18"/>
      <c r="G54" s="18"/>
      <c r="H54" s="18"/>
      <c r="I54" s="18"/>
      <c r="J54" s="18"/>
    </row>
    <row r="55" ht="15.75" customHeight="1" spans="1:10">
      <c r="A55" s="18"/>
      <c r="B55" s="18"/>
      <c r="C55" s="18"/>
      <c r="D55" s="18"/>
      <c r="E55" s="18"/>
      <c r="F55" s="18"/>
      <c r="G55" s="18"/>
      <c r="H55" s="18"/>
      <c r="I55" s="18"/>
      <c r="J55" s="18"/>
    </row>
    <row r="56" ht="15.75" customHeight="1" spans="1:10">
      <c r="A56" s="18"/>
      <c r="B56" s="18"/>
      <c r="C56" s="18"/>
      <c r="D56" s="18"/>
      <c r="E56" s="18"/>
      <c r="F56" s="18"/>
      <c r="G56" s="18"/>
      <c r="H56" s="18"/>
      <c r="I56" s="18"/>
      <c r="J56" s="18"/>
    </row>
    <row r="57" ht="15.75" customHeight="1" spans="1:10">
      <c r="A57" s="18"/>
      <c r="B57" s="18"/>
      <c r="C57" s="18"/>
      <c r="D57" s="18"/>
      <c r="E57" s="18"/>
      <c r="F57" s="18"/>
      <c r="G57" s="18"/>
      <c r="H57" s="18"/>
      <c r="I57" s="18"/>
      <c r="J57" s="18"/>
    </row>
    <row r="58" ht="15.75" customHeight="1" spans="1:10">
      <c r="A58" s="18"/>
      <c r="B58" s="18"/>
      <c r="C58" s="18"/>
      <c r="D58" s="18"/>
      <c r="E58" s="18"/>
      <c r="F58" s="18"/>
      <c r="G58" s="18"/>
      <c r="H58" s="18"/>
      <c r="I58" s="18"/>
      <c r="J58" s="18"/>
    </row>
    <row r="59" ht="15.75" customHeight="1" spans="1:10">
      <c r="A59" s="18"/>
      <c r="B59" s="18"/>
      <c r="C59" s="18"/>
      <c r="D59" s="18"/>
      <c r="E59" s="18"/>
      <c r="F59" s="18"/>
      <c r="G59" s="18"/>
      <c r="H59" s="18"/>
      <c r="I59" s="18"/>
      <c r="J59" s="18"/>
    </row>
    <row r="60" ht="15.75" customHeight="1" spans="1:10">
      <c r="A60" s="18"/>
      <c r="B60" s="18"/>
      <c r="C60" s="18"/>
      <c r="D60" s="18"/>
      <c r="E60" s="18"/>
      <c r="F60" s="18"/>
      <c r="G60" s="18"/>
      <c r="H60" s="18"/>
      <c r="I60" s="18"/>
      <c r="J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sheetData>
  <mergeCells count="1">
    <mergeCell ref="A30:C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indexed="48"/>
  </sheetPr>
  <dimension ref="A1:H41"/>
  <sheetViews>
    <sheetView topLeftCell="A19" workbookViewId="0">
      <selection activeCell="D31" sqref="D31"/>
    </sheetView>
  </sheetViews>
  <sheetFormatPr defaultColWidth="7" defaultRowHeight="11.6" outlineLevelCol="7"/>
  <cols>
    <col min="1" max="1" width="7.125" style="592" customWidth="1"/>
    <col min="2" max="2" width="31.125" style="592" customWidth="1"/>
    <col min="3" max="4" width="14.625" style="592" customWidth="1"/>
    <col min="5" max="5" width="7.125" style="592" customWidth="1"/>
    <col min="6" max="6" width="31.125" style="592" customWidth="1"/>
    <col min="7" max="8" width="14.625" style="592" customWidth="1"/>
    <col min="9" max="16384" width="7" style="592"/>
  </cols>
  <sheetData>
    <row r="1" ht="25.5" customHeight="1" spans="1:8">
      <c r="A1" s="593" t="s">
        <v>361</v>
      </c>
      <c r="B1" s="594"/>
      <c r="C1" s="594"/>
      <c r="D1" s="594"/>
      <c r="E1" s="593"/>
      <c r="F1" s="594"/>
      <c r="G1" s="594"/>
      <c r="H1" s="594"/>
    </row>
    <row r="2" ht="12.75" spans="1:8">
      <c r="A2" s="595" t="str">
        <f>申报表封面!$A$8</f>
        <v>评估基准日：2022年8月31日</v>
      </c>
      <c r="B2" s="596"/>
      <c r="C2" s="596"/>
      <c r="D2" s="596"/>
      <c r="E2" s="595"/>
      <c r="F2" s="596"/>
      <c r="G2" s="596"/>
      <c r="H2" s="596"/>
    </row>
    <row r="3" ht="13.5" customHeight="1" spans="1:8">
      <c r="A3" s="597" t="str">
        <f>申报表封面!$C$14</f>
        <v>被评估单位：湖南森华木业有限公司</v>
      </c>
      <c r="B3" s="597"/>
      <c r="C3" s="597"/>
      <c r="D3" s="597"/>
      <c r="E3" s="597"/>
      <c r="F3" s="597"/>
      <c r="G3" s="597"/>
      <c r="H3" s="597" t="s">
        <v>362</v>
      </c>
    </row>
    <row r="4" s="591" customFormat="1" ht="25.5" customHeight="1" spans="1:8">
      <c r="A4" s="598" t="s">
        <v>363</v>
      </c>
      <c r="B4" s="599" t="s">
        <v>364</v>
      </c>
      <c r="C4" s="599" t="s">
        <v>365</v>
      </c>
      <c r="D4" s="599" t="s">
        <v>366</v>
      </c>
      <c r="E4" s="598" t="s">
        <v>363</v>
      </c>
      <c r="F4" s="599" t="s">
        <v>367</v>
      </c>
      <c r="G4" s="599" t="s">
        <v>365</v>
      </c>
      <c r="H4" s="600" t="s">
        <v>366</v>
      </c>
    </row>
    <row r="5" ht="15" customHeight="1" spans="1:8">
      <c r="A5" s="601">
        <v>1</v>
      </c>
      <c r="B5" s="602" t="s">
        <v>292</v>
      </c>
      <c r="C5" s="603"/>
      <c r="D5" s="603"/>
      <c r="E5" s="601">
        <v>34</v>
      </c>
      <c r="F5" s="602" t="s">
        <v>293</v>
      </c>
      <c r="G5" s="603"/>
      <c r="H5" s="604"/>
    </row>
    <row r="6" ht="15" customHeight="1" spans="1:8">
      <c r="A6" s="605">
        <f t="shared" ref="A6:A37" si="0">A5+1</f>
        <v>2</v>
      </c>
      <c r="B6" s="606" t="s">
        <v>294</v>
      </c>
      <c r="C6" s="607"/>
      <c r="D6" s="608"/>
      <c r="E6" s="605">
        <f t="shared" ref="E6:E37" si="1">E5+1</f>
        <v>35</v>
      </c>
      <c r="F6" s="606" t="s">
        <v>295</v>
      </c>
      <c r="G6" s="607"/>
      <c r="H6" s="609"/>
    </row>
    <row r="7" ht="15" customHeight="1" spans="1:8">
      <c r="A7" s="605">
        <f t="shared" si="0"/>
        <v>3</v>
      </c>
      <c r="B7" s="606" t="s">
        <v>296</v>
      </c>
      <c r="C7" s="607"/>
      <c r="D7" s="608"/>
      <c r="E7" s="605">
        <f t="shared" si="1"/>
        <v>36</v>
      </c>
      <c r="F7" s="606" t="s">
        <v>297</v>
      </c>
      <c r="G7" s="607"/>
      <c r="H7" s="609"/>
    </row>
    <row r="8" ht="15" customHeight="1" spans="1:8">
      <c r="A8" s="605">
        <f t="shared" si="0"/>
        <v>4</v>
      </c>
      <c r="B8" s="606" t="s">
        <v>298</v>
      </c>
      <c r="C8" s="607"/>
      <c r="D8" s="608"/>
      <c r="E8" s="605">
        <f t="shared" si="1"/>
        <v>37</v>
      </c>
      <c r="F8" s="606" t="s">
        <v>299</v>
      </c>
      <c r="G8" s="607"/>
      <c r="H8" s="609"/>
    </row>
    <row r="9" ht="15" customHeight="1" spans="1:8">
      <c r="A9" s="605">
        <f t="shared" si="0"/>
        <v>5</v>
      </c>
      <c r="B9" s="606" t="s">
        <v>300</v>
      </c>
      <c r="C9" s="607"/>
      <c r="D9" s="608"/>
      <c r="E9" s="605">
        <f t="shared" si="1"/>
        <v>38</v>
      </c>
      <c r="F9" s="606" t="s">
        <v>301</v>
      </c>
      <c r="G9" s="607"/>
      <c r="H9" s="609"/>
    </row>
    <row r="10" ht="15" customHeight="1" spans="1:8">
      <c r="A10" s="605">
        <f t="shared" si="0"/>
        <v>6</v>
      </c>
      <c r="B10" s="606" t="s">
        <v>302</v>
      </c>
      <c r="C10" s="607"/>
      <c r="D10" s="608"/>
      <c r="E10" s="605">
        <f t="shared" si="1"/>
        <v>39</v>
      </c>
      <c r="F10" s="606" t="s">
        <v>303</v>
      </c>
      <c r="G10" s="607"/>
      <c r="H10" s="609"/>
    </row>
    <row r="11" ht="15" customHeight="1" spans="1:8">
      <c r="A11" s="605">
        <f t="shared" si="0"/>
        <v>7</v>
      </c>
      <c r="B11" s="606" t="s">
        <v>304</v>
      </c>
      <c r="C11" s="607"/>
      <c r="D11" s="608"/>
      <c r="E11" s="605">
        <f t="shared" si="1"/>
        <v>40</v>
      </c>
      <c r="F11" s="606" t="s">
        <v>305</v>
      </c>
      <c r="G11" s="607"/>
      <c r="H11" s="609"/>
    </row>
    <row r="12" ht="15" customHeight="1" spans="1:8">
      <c r="A12" s="605">
        <f t="shared" si="0"/>
        <v>8</v>
      </c>
      <c r="B12" s="606" t="s">
        <v>306</v>
      </c>
      <c r="C12" s="607"/>
      <c r="D12" s="608"/>
      <c r="E12" s="605">
        <f t="shared" si="1"/>
        <v>41</v>
      </c>
      <c r="F12" s="606" t="s">
        <v>307</v>
      </c>
      <c r="G12" s="607"/>
      <c r="H12" s="609"/>
    </row>
    <row r="13" ht="15" customHeight="1" spans="1:8">
      <c r="A13" s="605">
        <f t="shared" si="0"/>
        <v>9</v>
      </c>
      <c r="B13" s="606" t="s">
        <v>308</v>
      </c>
      <c r="C13" s="607"/>
      <c r="D13" s="608"/>
      <c r="E13" s="605">
        <f t="shared" si="1"/>
        <v>42</v>
      </c>
      <c r="F13" s="606" t="s">
        <v>309</v>
      </c>
      <c r="G13" s="607"/>
      <c r="H13" s="609"/>
    </row>
    <row r="14" ht="15" customHeight="1" spans="1:8">
      <c r="A14" s="605">
        <f t="shared" si="0"/>
        <v>10</v>
      </c>
      <c r="B14" s="606" t="s">
        <v>310</v>
      </c>
      <c r="C14" s="607"/>
      <c r="D14" s="608"/>
      <c r="E14" s="605">
        <f t="shared" si="1"/>
        <v>43</v>
      </c>
      <c r="F14" s="606" t="s">
        <v>311</v>
      </c>
      <c r="G14" s="607"/>
      <c r="H14" s="609"/>
    </row>
    <row r="15" ht="15" customHeight="1" spans="1:8">
      <c r="A15" s="605">
        <f t="shared" si="0"/>
        <v>11</v>
      </c>
      <c r="B15" s="606" t="s">
        <v>312</v>
      </c>
      <c r="C15" s="607"/>
      <c r="D15" s="608"/>
      <c r="E15" s="605">
        <f t="shared" si="1"/>
        <v>44</v>
      </c>
      <c r="F15" s="606" t="s">
        <v>313</v>
      </c>
      <c r="G15" s="607"/>
      <c r="H15" s="609"/>
    </row>
    <row r="16" ht="15" customHeight="1" spans="1:8">
      <c r="A16" s="605">
        <f t="shared" si="0"/>
        <v>12</v>
      </c>
      <c r="B16" s="606" t="s">
        <v>314</v>
      </c>
      <c r="C16" s="607"/>
      <c r="D16" s="608"/>
      <c r="E16" s="605">
        <f t="shared" si="1"/>
        <v>45</v>
      </c>
      <c r="F16" s="606" t="s">
        <v>315</v>
      </c>
      <c r="G16" s="607"/>
      <c r="H16" s="609"/>
    </row>
    <row r="17" ht="15" customHeight="1" spans="1:8">
      <c r="A17" s="605">
        <f t="shared" si="0"/>
        <v>13</v>
      </c>
      <c r="B17" s="610" t="s">
        <v>316</v>
      </c>
      <c r="C17" s="611">
        <f>SUM(C6:C16)-C15</f>
        <v>0</v>
      </c>
      <c r="D17" s="611">
        <f>SUM(D6:D16)-D15</f>
        <v>0</v>
      </c>
      <c r="E17" s="605">
        <f t="shared" si="1"/>
        <v>46</v>
      </c>
      <c r="F17" s="606" t="s">
        <v>317</v>
      </c>
      <c r="G17" s="611"/>
      <c r="H17" s="612"/>
    </row>
    <row r="18" ht="15" customHeight="1" spans="1:8">
      <c r="A18" s="605">
        <f t="shared" si="0"/>
        <v>14</v>
      </c>
      <c r="B18" s="613" t="s">
        <v>318</v>
      </c>
      <c r="C18" s="611"/>
      <c r="D18" s="611"/>
      <c r="E18" s="605">
        <f t="shared" si="1"/>
        <v>47</v>
      </c>
      <c r="F18" s="610" t="s">
        <v>319</v>
      </c>
      <c r="G18" s="611">
        <f>SUM(G6:G17)</f>
        <v>0</v>
      </c>
      <c r="H18" s="612">
        <f>SUM(H6:H17)</f>
        <v>0</v>
      </c>
    </row>
    <row r="19" ht="15" customHeight="1" spans="1:8">
      <c r="A19" s="605">
        <f t="shared" si="0"/>
        <v>15</v>
      </c>
      <c r="B19" s="606" t="s">
        <v>320</v>
      </c>
      <c r="C19" s="607"/>
      <c r="D19" s="608"/>
      <c r="E19" s="605">
        <f t="shared" si="1"/>
        <v>48</v>
      </c>
      <c r="F19" s="613" t="s">
        <v>321</v>
      </c>
      <c r="G19" s="607"/>
      <c r="H19" s="609"/>
    </row>
    <row r="20" s="591" customFormat="1" ht="15" customHeight="1" spans="1:8">
      <c r="A20" s="605">
        <f t="shared" si="0"/>
        <v>16</v>
      </c>
      <c r="B20" s="606" t="s">
        <v>322</v>
      </c>
      <c r="C20" s="607"/>
      <c r="D20" s="608"/>
      <c r="E20" s="605">
        <f t="shared" si="1"/>
        <v>49</v>
      </c>
      <c r="F20" s="614" t="s">
        <v>323</v>
      </c>
      <c r="G20" s="611"/>
      <c r="H20" s="612"/>
    </row>
    <row r="21" ht="15" customHeight="1" spans="1:8">
      <c r="A21" s="605">
        <f t="shared" si="0"/>
        <v>17</v>
      </c>
      <c r="B21" s="606" t="s">
        <v>324</v>
      </c>
      <c r="C21" s="607"/>
      <c r="D21" s="608"/>
      <c r="E21" s="605">
        <f t="shared" si="1"/>
        <v>50</v>
      </c>
      <c r="F21" s="606" t="s">
        <v>325</v>
      </c>
      <c r="G21" s="607"/>
      <c r="H21" s="609"/>
    </row>
    <row r="22" ht="15" customHeight="1" spans="1:8">
      <c r="A22" s="605">
        <f t="shared" si="0"/>
        <v>18</v>
      </c>
      <c r="B22" s="606" t="s">
        <v>326</v>
      </c>
      <c r="C22" s="607"/>
      <c r="D22" s="608"/>
      <c r="E22" s="605">
        <f t="shared" si="1"/>
        <v>51</v>
      </c>
      <c r="F22" s="606" t="s">
        <v>327</v>
      </c>
      <c r="G22" s="607"/>
      <c r="H22" s="609"/>
    </row>
    <row r="23" ht="15" customHeight="1" spans="1:8">
      <c r="A23" s="605">
        <f t="shared" si="0"/>
        <v>19</v>
      </c>
      <c r="B23" s="606" t="s">
        <v>328</v>
      </c>
      <c r="C23" s="607"/>
      <c r="D23" s="608"/>
      <c r="E23" s="605">
        <f t="shared" si="1"/>
        <v>52</v>
      </c>
      <c r="F23" s="606" t="s">
        <v>329</v>
      </c>
      <c r="G23" s="607"/>
      <c r="H23" s="609"/>
    </row>
    <row r="24" ht="15" customHeight="1" spans="1:8">
      <c r="A24" s="605">
        <f t="shared" si="0"/>
        <v>20</v>
      </c>
      <c r="B24" s="614" t="s">
        <v>330</v>
      </c>
      <c r="C24" s="607"/>
      <c r="D24" s="608"/>
      <c r="E24" s="605">
        <f t="shared" si="1"/>
        <v>53</v>
      </c>
      <c r="F24" s="614" t="s">
        <v>331</v>
      </c>
      <c r="G24" s="607"/>
      <c r="H24" s="609"/>
    </row>
    <row r="25" ht="15" customHeight="1" spans="1:8">
      <c r="A25" s="605">
        <f t="shared" si="0"/>
        <v>21</v>
      </c>
      <c r="B25" s="606" t="s">
        <v>332</v>
      </c>
      <c r="C25" s="607"/>
      <c r="D25" s="608"/>
      <c r="E25" s="605">
        <f t="shared" si="1"/>
        <v>54</v>
      </c>
      <c r="F25" s="606" t="s">
        <v>333</v>
      </c>
      <c r="G25" s="607"/>
      <c r="H25" s="609"/>
    </row>
    <row r="26" ht="15" customHeight="1" spans="1:8">
      <c r="A26" s="605">
        <f t="shared" si="0"/>
        <v>22</v>
      </c>
      <c r="B26" s="606" t="s">
        <v>334</v>
      </c>
      <c r="C26" s="607"/>
      <c r="D26" s="608"/>
      <c r="E26" s="605">
        <f t="shared" si="1"/>
        <v>55</v>
      </c>
      <c r="F26" s="606" t="s">
        <v>335</v>
      </c>
      <c r="G26" s="607"/>
      <c r="H26" s="609"/>
    </row>
    <row r="27" ht="15" customHeight="1" spans="1:8">
      <c r="A27" s="605">
        <f t="shared" si="0"/>
        <v>23</v>
      </c>
      <c r="B27" s="606" t="s">
        <v>336</v>
      </c>
      <c r="C27" s="607"/>
      <c r="D27" s="608"/>
      <c r="E27" s="605">
        <f t="shared" si="1"/>
        <v>56</v>
      </c>
      <c r="F27" s="610" t="s">
        <v>337</v>
      </c>
      <c r="G27" s="615">
        <f>SUM(G20:G26)</f>
        <v>0</v>
      </c>
      <c r="H27" s="612">
        <f>SUM(H20:H26)</f>
        <v>0</v>
      </c>
    </row>
    <row r="28" ht="15" customHeight="1" spans="1:8">
      <c r="A28" s="605">
        <f t="shared" si="0"/>
        <v>24</v>
      </c>
      <c r="B28" s="606" t="s">
        <v>338</v>
      </c>
      <c r="C28" s="607"/>
      <c r="D28" s="611"/>
      <c r="E28" s="605">
        <f t="shared" si="1"/>
        <v>57</v>
      </c>
      <c r="F28" s="610" t="s">
        <v>339</v>
      </c>
      <c r="G28" s="615">
        <f>G18+G27</f>
        <v>0</v>
      </c>
      <c r="H28" s="612">
        <f>H18+H27</f>
        <v>0</v>
      </c>
    </row>
    <row r="29" ht="15" customHeight="1" spans="1:8">
      <c r="A29" s="605">
        <f t="shared" si="0"/>
        <v>25</v>
      </c>
      <c r="B29" s="606" t="s">
        <v>340</v>
      </c>
      <c r="C29" s="607"/>
      <c r="D29" s="608"/>
      <c r="E29" s="605">
        <f t="shared" si="1"/>
        <v>58</v>
      </c>
      <c r="F29" s="613" t="s">
        <v>368</v>
      </c>
      <c r="G29" s="607"/>
      <c r="H29" s="609"/>
    </row>
    <row r="30" ht="15" customHeight="1" spans="1:8">
      <c r="A30" s="605">
        <f t="shared" si="0"/>
        <v>26</v>
      </c>
      <c r="B30" s="606" t="s">
        <v>342</v>
      </c>
      <c r="C30" s="607"/>
      <c r="D30" s="611"/>
      <c r="E30" s="605">
        <f t="shared" si="1"/>
        <v>59</v>
      </c>
      <c r="F30" s="606" t="s">
        <v>343</v>
      </c>
      <c r="G30" s="607"/>
      <c r="H30" s="612"/>
    </row>
    <row r="31" ht="15" customHeight="1" spans="1:8">
      <c r="A31" s="605">
        <f t="shared" si="0"/>
        <v>27</v>
      </c>
      <c r="B31" s="614" t="s">
        <v>344</v>
      </c>
      <c r="C31" s="607"/>
      <c r="D31" s="608"/>
      <c r="E31" s="605">
        <f t="shared" si="1"/>
        <v>60</v>
      </c>
      <c r="F31" s="614" t="s">
        <v>345</v>
      </c>
      <c r="G31" s="607"/>
      <c r="H31" s="609"/>
    </row>
    <row r="32" ht="15" customHeight="1" spans="1:8">
      <c r="A32" s="605">
        <f t="shared" si="0"/>
        <v>28</v>
      </c>
      <c r="B32" s="606" t="s">
        <v>346</v>
      </c>
      <c r="C32" s="607"/>
      <c r="D32" s="608"/>
      <c r="E32" s="605">
        <f t="shared" si="1"/>
        <v>61</v>
      </c>
      <c r="F32" s="606" t="s">
        <v>349</v>
      </c>
      <c r="G32" s="607"/>
      <c r="H32" s="609"/>
    </row>
    <row r="33" ht="15" customHeight="1" spans="1:8">
      <c r="A33" s="605">
        <f t="shared" si="0"/>
        <v>29</v>
      </c>
      <c r="B33" s="606" t="s">
        <v>348</v>
      </c>
      <c r="C33" s="607"/>
      <c r="D33" s="608"/>
      <c r="E33" s="605">
        <f t="shared" si="1"/>
        <v>62</v>
      </c>
      <c r="F33" s="606" t="s">
        <v>351</v>
      </c>
      <c r="G33" s="607"/>
      <c r="H33" s="609"/>
    </row>
    <row r="34" ht="15" customHeight="1" spans="1:8">
      <c r="A34" s="605">
        <f t="shared" si="0"/>
        <v>30</v>
      </c>
      <c r="B34" s="606" t="s">
        <v>350</v>
      </c>
      <c r="C34" s="607"/>
      <c r="D34" s="608"/>
      <c r="E34" s="605">
        <f t="shared" si="1"/>
        <v>63</v>
      </c>
      <c r="F34" s="606" t="s">
        <v>347</v>
      </c>
      <c r="G34" s="607"/>
      <c r="H34" s="609"/>
    </row>
    <row r="35" ht="15" customHeight="1" spans="1:8">
      <c r="A35" s="605">
        <f t="shared" si="0"/>
        <v>31</v>
      </c>
      <c r="B35" s="606" t="s">
        <v>352</v>
      </c>
      <c r="C35" s="607"/>
      <c r="D35" s="608"/>
      <c r="E35" s="605">
        <f t="shared" si="1"/>
        <v>64</v>
      </c>
      <c r="F35" s="616" t="s">
        <v>369</v>
      </c>
      <c r="G35" s="615">
        <f>SUM(G30:G34)</f>
        <v>0</v>
      </c>
      <c r="H35" s="612">
        <f>SUM(H30:H34)</f>
        <v>0</v>
      </c>
    </row>
    <row r="36" ht="15" customHeight="1" spans="1:8">
      <c r="A36" s="605">
        <f t="shared" si="0"/>
        <v>32</v>
      </c>
      <c r="B36" s="610" t="s">
        <v>354</v>
      </c>
      <c r="C36" s="611">
        <f>SUM(C19:C35)</f>
        <v>0</v>
      </c>
      <c r="D36" s="611">
        <f>SUM(D19:D35)</f>
        <v>0</v>
      </c>
      <c r="E36" s="605">
        <f t="shared" si="1"/>
        <v>65</v>
      </c>
      <c r="F36" s="610"/>
      <c r="G36" s="608"/>
      <c r="H36" s="609"/>
    </row>
    <row r="37" ht="15" customHeight="1" spans="1:8">
      <c r="A37" s="617">
        <f t="shared" si="0"/>
        <v>33</v>
      </c>
      <c r="B37" s="618" t="s">
        <v>370</v>
      </c>
      <c r="C37" s="619">
        <f>C36+C17</f>
        <v>0</v>
      </c>
      <c r="D37" s="619">
        <f>D36+D17</f>
        <v>0</v>
      </c>
      <c r="E37" s="617">
        <f t="shared" si="1"/>
        <v>66</v>
      </c>
      <c r="F37" s="620" t="s">
        <v>371</v>
      </c>
      <c r="G37" s="619">
        <f>G28+G35</f>
        <v>0</v>
      </c>
      <c r="H37" s="621">
        <f>H28+H35</f>
        <v>0</v>
      </c>
    </row>
    <row r="41" spans="4:8">
      <c r="D41" s="622"/>
      <c r="H41" s="622"/>
    </row>
  </sheetData>
  <printOptions horizontalCentered="1"/>
  <pageMargins left="0.748031496062992" right="0.748031496062992" top="0.78740157480315" bottom="0.590551181102362" header="0.511811023622047" footer="0.511811023622047"/>
  <pageSetup paperSize="9" scale="90" firstPageNumber="34" orientation="landscape" blackAndWhite="1" useFirstPageNumber="1"/>
  <headerFooter alignWithMargins="0"/>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5">
    <tabColor indexed="57"/>
  </sheetPr>
  <dimension ref="A1:J60"/>
  <sheetViews>
    <sheetView workbookViewId="0">
      <selection activeCell="H5" sqref="H5:H6"/>
    </sheetView>
  </sheetViews>
  <sheetFormatPr defaultColWidth="9" defaultRowHeight="15.75" customHeight="1"/>
  <cols>
    <col min="1" max="1" width="5.125" style="13" customWidth="1"/>
    <col min="2" max="2" width="28.375" style="13" customWidth="1"/>
    <col min="3" max="3" width="9.125" style="13" customWidth="1"/>
    <col min="4" max="4" width="12.5" style="13" customWidth="1"/>
    <col min="5" max="5" width="10.5" style="13" customWidth="1"/>
    <col min="6" max="6" width="15.125" style="13" customWidth="1"/>
    <col min="7" max="7" width="11" style="13" customWidth="1"/>
    <col min="8" max="8" width="13.875" style="13" customWidth="1"/>
    <col min="9" max="9" width="10.125" style="13" customWidth="1"/>
    <col min="10" max="16384" width="9" style="13"/>
  </cols>
  <sheetData>
    <row r="1" s="11" customFormat="1" ht="25.5" customHeight="1" spans="1:9">
      <c r="A1" s="14" t="s">
        <v>175</v>
      </c>
      <c r="B1" s="15"/>
      <c r="C1" s="15"/>
      <c r="D1" s="15"/>
      <c r="E1" s="15"/>
      <c r="F1" s="15"/>
      <c r="G1" s="15"/>
      <c r="H1" s="15"/>
      <c r="I1" s="15"/>
    </row>
    <row r="2" customHeight="1" spans="1:10">
      <c r="A2" s="16"/>
      <c r="B2" s="16"/>
      <c r="C2" s="16"/>
      <c r="D2" s="16"/>
      <c r="E2" s="16"/>
      <c r="F2" s="16"/>
      <c r="G2" s="16"/>
      <c r="H2" s="48"/>
      <c r="I2" s="17" t="s">
        <v>11193</v>
      </c>
      <c r="J2" s="18"/>
    </row>
    <row r="3" customHeight="1" spans="1:10">
      <c r="A3" s="19" t="str">
        <f>申报表封面!A8</f>
        <v>评估基准日：2022年8月31日</v>
      </c>
      <c r="B3" s="19"/>
      <c r="C3" s="19"/>
      <c r="D3" s="19"/>
      <c r="E3" s="19"/>
      <c r="F3" s="19"/>
      <c r="G3" s="19"/>
      <c r="H3" s="20"/>
      <c r="I3" s="20"/>
      <c r="J3" s="18"/>
    </row>
    <row r="4" customHeight="1" spans="1:10">
      <c r="A4" s="21" t="str">
        <f>申报表封面!C14</f>
        <v>被评估单位：湖南森华木业有限公司</v>
      </c>
      <c r="B4" s="21"/>
      <c r="C4" s="21"/>
      <c r="D4" s="21"/>
      <c r="E4" s="22"/>
      <c r="F4" s="22"/>
      <c r="G4" s="22"/>
      <c r="H4" s="22"/>
      <c r="I4" s="23" t="s">
        <v>412</v>
      </c>
      <c r="J4" s="18"/>
    </row>
    <row r="5" s="12" customFormat="1" customHeight="1" spans="1:10">
      <c r="A5" s="24" t="s">
        <v>413</v>
      </c>
      <c r="B5" s="24" t="s">
        <v>553</v>
      </c>
      <c r="C5" s="24" t="s">
        <v>572</v>
      </c>
      <c r="D5" s="24" t="s">
        <v>571</v>
      </c>
      <c r="E5" s="24" t="s">
        <v>375</v>
      </c>
      <c r="F5" s="24"/>
      <c r="G5" s="24"/>
      <c r="H5" s="26" t="s">
        <v>376</v>
      </c>
      <c r="I5" s="24" t="s">
        <v>486</v>
      </c>
      <c r="J5" s="41"/>
    </row>
    <row r="6" s="12" customFormat="1" customHeight="1" spans="1:10">
      <c r="A6" s="24"/>
      <c r="B6" s="24"/>
      <c r="C6" s="24"/>
      <c r="D6" s="24"/>
      <c r="E6" s="24" t="s">
        <v>11194</v>
      </c>
      <c r="F6" s="24" t="s">
        <v>11195</v>
      </c>
      <c r="G6" s="24" t="s">
        <v>10964</v>
      </c>
      <c r="H6" s="26"/>
      <c r="I6" s="24"/>
      <c r="J6" s="27" t="s">
        <v>11138</v>
      </c>
    </row>
    <row r="7" customHeight="1" spans="1:10">
      <c r="A7" s="28"/>
      <c r="B7" s="29"/>
      <c r="C7" s="49"/>
      <c r="D7" s="50"/>
      <c r="E7" s="31"/>
      <c r="F7" s="46"/>
      <c r="G7" s="44">
        <f>SUM(E7:F7)</f>
        <v>0</v>
      </c>
      <c r="H7" s="31"/>
      <c r="I7" s="32"/>
      <c r="J7" s="18"/>
    </row>
    <row r="8" customHeight="1" spans="1:10">
      <c r="A8" s="28"/>
      <c r="B8" s="29"/>
      <c r="C8" s="49"/>
      <c r="D8" s="50"/>
      <c r="E8" s="31"/>
      <c r="F8" s="46"/>
      <c r="G8" s="44">
        <f t="shared" ref="G8:G29" si="0">SUM(E8:F8)</f>
        <v>0</v>
      </c>
      <c r="H8" s="31"/>
      <c r="I8" s="32"/>
      <c r="J8" s="18"/>
    </row>
    <row r="9" customHeight="1" spans="1:10">
      <c r="A9" s="28"/>
      <c r="B9" s="29"/>
      <c r="C9" s="49"/>
      <c r="D9" s="50"/>
      <c r="E9" s="31"/>
      <c r="F9" s="46"/>
      <c r="G9" s="44">
        <f t="shared" si="0"/>
        <v>0</v>
      </c>
      <c r="H9" s="31"/>
      <c r="I9" s="32"/>
      <c r="J9" s="18"/>
    </row>
    <row r="10" customHeight="1" spans="1:10">
      <c r="A10" s="28"/>
      <c r="B10" s="29"/>
      <c r="C10" s="49"/>
      <c r="D10" s="50"/>
      <c r="E10" s="31"/>
      <c r="F10" s="46"/>
      <c r="G10" s="44">
        <f t="shared" si="0"/>
        <v>0</v>
      </c>
      <c r="H10" s="31"/>
      <c r="I10" s="32"/>
      <c r="J10" s="18"/>
    </row>
    <row r="11" customHeight="1" spans="1:10">
      <c r="A11" s="28"/>
      <c r="B11" s="29"/>
      <c r="C11" s="49"/>
      <c r="D11" s="50"/>
      <c r="E11" s="31"/>
      <c r="F11" s="46"/>
      <c r="G11" s="44">
        <f t="shared" si="0"/>
        <v>0</v>
      </c>
      <c r="H11" s="31"/>
      <c r="I11" s="32"/>
      <c r="J11" s="18"/>
    </row>
    <row r="12" customHeight="1" spans="1:10">
      <c r="A12" s="28"/>
      <c r="B12" s="29"/>
      <c r="C12" s="49"/>
      <c r="D12" s="50"/>
      <c r="E12" s="31"/>
      <c r="F12" s="46"/>
      <c r="G12" s="44">
        <f t="shared" si="0"/>
        <v>0</v>
      </c>
      <c r="H12" s="31"/>
      <c r="I12" s="32"/>
      <c r="J12" s="18"/>
    </row>
    <row r="13" customHeight="1" spans="1:10">
      <c r="A13" s="28"/>
      <c r="B13" s="29"/>
      <c r="C13" s="49"/>
      <c r="D13" s="50"/>
      <c r="E13" s="31"/>
      <c r="F13" s="46"/>
      <c r="G13" s="44">
        <f t="shared" si="0"/>
        <v>0</v>
      </c>
      <c r="H13" s="31"/>
      <c r="I13" s="32"/>
      <c r="J13" s="18"/>
    </row>
    <row r="14" customHeight="1" spans="1:10">
      <c r="A14" s="28"/>
      <c r="B14" s="29"/>
      <c r="C14" s="49"/>
      <c r="D14" s="50"/>
      <c r="E14" s="31"/>
      <c r="F14" s="46"/>
      <c r="G14" s="44">
        <f t="shared" si="0"/>
        <v>0</v>
      </c>
      <c r="H14" s="31"/>
      <c r="I14" s="32"/>
      <c r="J14" s="18"/>
    </row>
    <row r="15" customHeight="1" spans="1:10">
      <c r="A15" s="28"/>
      <c r="B15" s="29"/>
      <c r="C15" s="49"/>
      <c r="D15" s="50"/>
      <c r="E15" s="31"/>
      <c r="F15" s="46"/>
      <c r="G15" s="44">
        <f t="shared" si="0"/>
        <v>0</v>
      </c>
      <c r="H15" s="31"/>
      <c r="I15" s="32"/>
      <c r="J15" s="18"/>
    </row>
    <row r="16" customHeight="1" spans="1:10">
      <c r="A16" s="28"/>
      <c r="B16" s="29"/>
      <c r="C16" s="49"/>
      <c r="D16" s="50"/>
      <c r="E16" s="31"/>
      <c r="F16" s="46"/>
      <c r="G16" s="44">
        <f t="shared" si="0"/>
        <v>0</v>
      </c>
      <c r="H16" s="31"/>
      <c r="I16" s="32"/>
      <c r="J16" s="18"/>
    </row>
    <row r="17" customHeight="1" spans="1:10">
      <c r="A17" s="28"/>
      <c r="B17" s="29"/>
      <c r="C17" s="49"/>
      <c r="D17" s="50"/>
      <c r="E17" s="31"/>
      <c r="F17" s="46"/>
      <c r="G17" s="44">
        <f t="shared" si="0"/>
        <v>0</v>
      </c>
      <c r="H17" s="31"/>
      <c r="I17" s="32"/>
      <c r="J17" s="18"/>
    </row>
    <row r="18" customHeight="1" spans="1:10">
      <c r="A18" s="28"/>
      <c r="B18" s="29"/>
      <c r="C18" s="49"/>
      <c r="D18" s="50"/>
      <c r="E18" s="31"/>
      <c r="F18" s="46"/>
      <c r="G18" s="44">
        <f t="shared" si="0"/>
        <v>0</v>
      </c>
      <c r="H18" s="31"/>
      <c r="I18" s="32"/>
      <c r="J18" s="18"/>
    </row>
    <row r="19" customHeight="1" spans="1:10">
      <c r="A19" s="28"/>
      <c r="B19" s="29"/>
      <c r="C19" s="49"/>
      <c r="D19" s="50"/>
      <c r="E19" s="31"/>
      <c r="F19" s="46"/>
      <c r="G19" s="44">
        <f t="shared" si="0"/>
        <v>0</v>
      </c>
      <c r="H19" s="31"/>
      <c r="I19" s="32"/>
      <c r="J19" s="18"/>
    </row>
    <row r="20" customHeight="1" spans="1:10">
      <c r="A20" s="28"/>
      <c r="B20" s="29"/>
      <c r="C20" s="49"/>
      <c r="D20" s="50"/>
      <c r="E20" s="31"/>
      <c r="F20" s="46"/>
      <c r="G20" s="44">
        <f t="shared" si="0"/>
        <v>0</v>
      </c>
      <c r="H20" s="31"/>
      <c r="I20" s="32"/>
      <c r="J20" s="18"/>
    </row>
    <row r="21" customHeight="1" spans="1:10">
      <c r="A21" s="28"/>
      <c r="B21" s="29"/>
      <c r="C21" s="49"/>
      <c r="D21" s="50"/>
      <c r="E21" s="31"/>
      <c r="F21" s="46"/>
      <c r="G21" s="44">
        <f t="shared" si="0"/>
        <v>0</v>
      </c>
      <c r="H21" s="31"/>
      <c r="I21" s="32"/>
      <c r="J21" s="18"/>
    </row>
    <row r="22" customHeight="1" spans="1:10">
      <c r="A22" s="28"/>
      <c r="B22" s="29"/>
      <c r="C22" s="49"/>
      <c r="D22" s="50"/>
      <c r="E22" s="31"/>
      <c r="F22" s="46"/>
      <c r="G22" s="44">
        <f t="shared" si="0"/>
        <v>0</v>
      </c>
      <c r="H22" s="31"/>
      <c r="I22" s="32"/>
      <c r="J22" s="18"/>
    </row>
    <row r="23" customHeight="1" spans="1:10">
      <c r="A23" s="28"/>
      <c r="B23" s="29"/>
      <c r="C23" s="49"/>
      <c r="D23" s="50"/>
      <c r="E23" s="31"/>
      <c r="F23" s="46"/>
      <c r="G23" s="44">
        <f t="shared" si="0"/>
        <v>0</v>
      </c>
      <c r="H23" s="31"/>
      <c r="I23" s="32"/>
      <c r="J23" s="18"/>
    </row>
    <row r="24" customHeight="1" spans="1:10">
      <c r="A24" s="28"/>
      <c r="B24" s="29"/>
      <c r="C24" s="49"/>
      <c r="D24" s="50"/>
      <c r="E24" s="31"/>
      <c r="F24" s="46"/>
      <c r="G24" s="44">
        <f t="shared" si="0"/>
        <v>0</v>
      </c>
      <c r="H24" s="31"/>
      <c r="I24" s="32"/>
      <c r="J24" s="18"/>
    </row>
    <row r="25" customHeight="1" spans="1:10">
      <c r="A25" s="28"/>
      <c r="B25" s="29"/>
      <c r="C25" s="49"/>
      <c r="D25" s="50"/>
      <c r="E25" s="31"/>
      <c r="F25" s="46"/>
      <c r="G25" s="44">
        <f t="shared" si="0"/>
        <v>0</v>
      </c>
      <c r="H25" s="31"/>
      <c r="I25" s="32"/>
      <c r="J25" s="18"/>
    </row>
    <row r="26" customHeight="1" spans="1:10">
      <c r="A26" s="28"/>
      <c r="B26" s="29"/>
      <c r="C26" s="49"/>
      <c r="D26" s="50"/>
      <c r="E26" s="31"/>
      <c r="F26" s="46"/>
      <c r="G26" s="44">
        <f t="shared" si="0"/>
        <v>0</v>
      </c>
      <c r="H26" s="31"/>
      <c r="I26" s="32"/>
      <c r="J26" s="18"/>
    </row>
    <row r="27" customHeight="1" spans="1:10">
      <c r="A27" s="28"/>
      <c r="B27" s="29"/>
      <c r="C27" s="49"/>
      <c r="D27" s="50"/>
      <c r="E27" s="31"/>
      <c r="F27" s="46"/>
      <c r="G27" s="44">
        <f t="shared" si="0"/>
        <v>0</v>
      </c>
      <c r="H27" s="31"/>
      <c r="I27" s="32"/>
      <c r="J27" s="18"/>
    </row>
    <row r="28" customHeight="1" spans="1:10">
      <c r="A28" s="28"/>
      <c r="B28" s="29"/>
      <c r="C28" s="49"/>
      <c r="D28" s="50"/>
      <c r="E28" s="31"/>
      <c r="F28" s="46"/>
      <c r="G28" s="44">
        <f t="shared" si="0"/>
        <v>0</v>
      </c>
      <c r="H28" s="31"/>
      <c r="I28" s="32"/>
      <c r="J28" s="18"/>
    </row>
    <row r="29" customHeight="1" spans="1:10">
      <c r="A29" s="28"/>
      <c r="B29" s="33" t="s">
        <v>497</v>
      </c>
      <c r="C29" s="49"/>
      <c r="D29" s="50"/>
      <c r="E29" s="31"/>
      <c r="F29" s="46"/>
      <c r="G29" s="44">
        <f t="shared" si="0"/>
        <v>0</v>
      </c>
      <c r="H29" s="31"/>
      <c r="I29" s="32"/>
      <c r="J29" s="18"/>
    </row>
    <row r="30" customHeight="1" spans="1:10">
      <c r="A30" s="34" t="s">
        <v>560</v>
      </c>
      <c r="B30" s="26"/>
      <c r="C30" s="51"/>
      <c r="D30" s="52"/>
      <c r="E30" s="44">
        <f>SUM(E7:E29)</f>
        <v>0</v>
      </c>
      <c r="F30" s="44">
        <f>SUM(F7:F29)</f>
        <v>0</v>
      </c>
      <c r="G30" s="44">
        <f>SUM(G7:G29)</f>
        <v>0</v>
      </c>
      <c r="H30" s="36">
        <f>SUM(H7:H29)</f>
        <v>0</v>
      </c>
      <c r="I30" s="37"/>
      <c r="J30" s="18"/>
    </row>
    <row r="31" customHeight="1" spans="1:10">
      <c r="A31" s="38" t="str">
        <f>申报表封面!C18</f>
        <v>被评估单位填表人：郭艳</v>
      </c>
      <c r="B31" s="38"/>
      <c r="C31" s="38"/>
      <c r="D31" s="38"/>
      <c r="E31" s="40"/>
      <c r="F31" s="39" t="str">
        <f>CONCATENATE(索引!$D$6,"：",索引!$D87,"    ",索引!$E87)</f>
        <v>评估人员：    </v>
      </c>
      <c r="G31" s="38"/>
      <c r="H31" s="38"/>
      <c r="I31" s="38"/>
      <c r="J31" s="18"/>
    </row>
    <row r="32" customHeight="1" spans="1:10">
      <c r="A32" s="40" t="str">
        <f>申报表封面!C20</f>
        <v>填表日期：2022年9月6日</v>
      </c>
      <c r="B32" s="40"/>
      <c r="C32" s="40"/>
      <c r="D32" s="40"/>
      <c r="E32" s="40"/>
      <c r="F32" s="40"/>
      <c r="G32" s="40"/>
      <c r="H32" s="40"/>
      <c r="I32" s="40"/>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8">
    <mergeCell ref="E5:G5"/>
    <mergeCell ref="A30:B30"/>
    <mergeCell ref="A5:A6"/>
    <mergeCell ref="B5:B6"/>
    <mergeCell ref="C5:C6"/>
    <mergeCell ref="D5:D6"/>
    <mergeCell ref="H5:H6"/>
    <mergeCell ref="I5:I6"/>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9"/>
  </sheetPr>
  <dimension ref="A1:J60"/>
  <sheetViews>
    <sheetView workbookViewId="0">
      <selection activeCell="H5" sqref="H5"/>
    </sheetView>
  </sheetViews>
  <sheetFormatPr defaultColWidth="9" defaultRowHeight="15.75" customHeight="1"/>
  <cols>
    <col min="1" max="1" width="5.875" style="13" customWidth="1"/>
    <col min="2" max="2" width="28.375" style="13" customWidth="1"/>
    <col min="3" max="3" width="17.5" style="13" customWidth="1"/>
    <col min="4" max="4" width="12.625" style="13" customWidth="1"/>
    <col min="5" max="6" width="17.625" style="13" customWidth="1"/>
    <col min="7" max="7" width="22.125" style="13" customWidth="1"/>
    <col min="8" max="8" width="11.375" style="13" customWidth="1"/>
    <col min="9" max="16384" width="9" style="13"/>
  </cols>
  <sheetData>
    <row r="1" s="11" customFormat="1" ht="25.5" customHeight="1" spans="1:7">
      <c r="A1" s="14" t="s">
        <v>177</v>
      </c>
      <c r="B1" s="15"/>
      <c r="C1" s="15"/>
      <c r="D1" s="15"/>
      <c r="E1" s="15"/>
      <c r="F1" s="15"/>
      <c r="G1" s="15"/>
    </row>
    <row r="2" customHeight="1" spans="1:10">
      <c r="A2" s="22"/>
      <c r="B2" s="22"/>
      <c r="C2" s="22"/>
      <c r="D2" s="16"/>
      <c r="E2" s="16"/>
      <c r="F2" s="16"/>
      <c r="G2" s="17" t="s">
        <v>11196</v>
      </c>
      <c r="H2" s="18"/>
      <c r="I2" s="18"/>
      <c r="J2" s="18"/>
    </row>
    <row r="3" customHeight="1" spans="1:10">
      <c r="A3" s="19" t="str">
        <f>申报表封面!A8</f>
        <v>评估基准日：2022年8月31日</v>
      </c>
      <c r="B3" s="19"/>
      <c r="C3" s="19"/>
      <c r="D3" s="19"/>
      <c r="E3" s="19"/>
      <c r="F3" s="19"/>
      <c r="G3" s="20"/>
      <c r="H3" s="18"/>
      <c r="I3" s="18"/>
      <c r="J3" s="18"/>
    </row>
    <row r="4" customHeight="1" spans="1:10">
      <c r="A4" s="45" t="str">
        <f>申报表封面!C14</f>
        <v>被评估单位：湖南森华木业有限公司</v>
      </c>
      <c r="B4" s="45"/>
      <c r="C4" s="45"/>
      <c r="D4" s="22"/>
      <c r="E4" s="22"/>
      <c r="F4" s="22"/>
      <c r="G4" s="23" t="s">
        <v>412</v>
      </c>
      <c r="H4" s="18"/>
      <c r="I4" s="18"/>
      <c r="J4" s="18"/>
    </row>
    <row r="5" s="12" customFormat="1" customHeight="1" spans="1:10">
      <c r="A5" s="24" t="s">
        <v>413</v>
      </c>
      <c r="B5" s="24" t="s">
        <v>11197</v>
      </c>
      <c r="C5" s="24" t="s">
        <v>11198</v>
      </c>
      <c r="D5" s="24" t="s">
        <v>572</v>
      </c>
      <c r="E5" s="25" t="s">
        <v>375</v>
      </c>
      <c r="F5" s="26" t="s">
        <v>376</v>
      </c>
      <c r="G5" s="24" t="s">
        <v>11192</v>
      </c>
      <c r="H5" s="27" t="s">
        <v>11138</v>
      </c>
      <c r="I5" s="41"/>
      <c r="J5" s="41"/>
    </row>
    <row r="6" customHeight="1" spans="1:10">
      <c r="A6" s="28"/>
      <c r="B6" s="29"/>
      <c r="C6" s="29"/>
      <c r="D6" s="30"/>
      <c r="E6" s="31"/>
      <c r="F6" s="31"/>
      <c r="G6" s="32"/>
      <c r="H6" s="18"/>
      <c r="I6" s="18"/>
      <c r="J6" s="18"/>
    </row>
    <row r="7" customHeight="1" spans="1:10">
      <c r="A7" s="28"/>
      <c r="B7" s="29"/>
      <c r="C7" s="29"/>
      <c r="D7" s="30"/>
      <c r="E7" s="31"/>
      <c r="F7" s="31"/>
      <c r="G7" s="32"/>
      <c r="H7" s="18"/>
      <c r="I7" s="18"/>
      <c r="J7" s="18"/>
    </row>
    <row r="8" customHeight="1" spans="1:10">
      <c r="A8" s="28"/>
      <c r="B8" s="29"/>
      <c r="C8" s="29"/>
      <c r="D8" s="30"/>
      <c r="E8" s="31"/>
      <c r="F8" s="31"/>
      <c r="G8" s="32"/>
      <c r="H8" s="18"/>
      <c r="I8" s="18"/>
      <c r="J8" s="18"/>
    </row>
    <row r="9" customHeight="1" spans="1:10">
      <c r="A9" s="28"/>
      <c r="B9" s="29"/>
      <c r="C9" s="29"/>
      <c r="D9" s="30"/>
      <c r="E9" s="31"/>
      <c r="F9" s="31"/>
      <c r="G9" s="32"/>
      <c r="H9" s="18"/>
      <c r="I9" s="18"/>
      <c r="J9" s="18"/>
    </row>
    <row r="10" customHeight="1" spans="1:10">
      <c r="A10" s="28"/>
      <c r="B10" s="29"/>
      <c r="C10" s="29"/>
      <c r="D10" s="30"/>
      <c r="E10" s="31"/>
      <c r="F10" s="31"/>
      <c r="G10" s="32"/>
      <c r="H10" s="18"/>
      <c r="I10" s="18"/>
      <c r="J10" s="18"/>
    </row>
    <row r="11" customHeight="1" spans="1:10">
      <c r="A11" s="28"/>
      <c r="B11" s="29"/>
      <c r="C11" s="29"/>
      <c r="D11" s="30"/>
      <c r="E11" s="31"/>
      <c r="F11" s="31"/>
      <c r="G11" s="32"/>
      <c r="H11" s="18"/>
      <c r="I11" s="18"/>
      <c r="J11" s="18"/>
    </row>
    <row r="12" customHeight="1" spans="1:10">
      <c r="A12" s="28"/>
      <c r="B12" s="29"/>
      <c r="C12" s="29"/>
      <c r="D12" s="30"/>
      <c r="E12" s="31"/>
      <c r="F12" s="31"/>
      <c r="G12" s="32"/>
      <c r="H12" s="18"/>
      <c r="I12" s="18"/>
      <c r="J12" s="18"/>
    </row>
    <row r="13" customHeight="1" spans="1:10">
      <c r="A13" s="28"/>
      <c r="B13" s="29"/>
      <c r="C13" s="29"/>
      <c r="D13" s="30"/>
      <c r="E13" s="31"/>
      <c r="F13" s="31"/>
      <c r="G13" s="32"/>
      <c r="H13" s="18"/>
      <c r="I13" s="18"/>
      <c r="J13" s="18"/>
    </row>
    <row r="14" customHeight="1" spans="1:10">
      <c r="A14" s="28"/>
      <c r="B14" s="29"/>
      <c r="C14" s="29"/>
      <c r="D14" s="30"/>
      <c r="E14" s="31"/>
      <c r="F14" s="31"/>
      <c r="G14" s="32"/>
      <c r="H14" s="18"/>
      <c r="I14" s="18"/>
      <c r="J14" s="18"/>
    </row>
    <row r="15" customHeight="1" spans="1:10">
      <c r="A15" s="28"/>
      <c r="B15" s="29"/>
      <c r="C15" s="29"/>
      <c r="D15" s="30"/>
      <c r="E15" s="31"/>
      <c r="F15" s="31"/>
      <c r="G15" s="32"/>
      <c r="H15" s="18"/>
      <c r="I15" s="18"/>
      <c r="J15" s="18"/>
    </row>
    <row r="16" customHeight="1" spans="1:10">
      <c r="A16" s="28"/>
      <c r="B16" s="29"/>
      <c r="C16" s="29"/>
      <c r="D16" s="30"/>
      <c r="E16" s="31"/>
      <c r="F16" s="31"/>
      <c r="G16" s="32"/>
      <c r="H16" s="18"/>
      <c r="I16" s="18"/>
      <c r="J16" s="18"/>
    </row>
    <row r="17" customHeight="1" spans="1:10">
      <c r="A17" s="28"/>
      <c r="B17" s="29"/>
      <c r="C17" s="29"/>
      <c r="D17" s="30"/>
      <c r="E17" s="31"/>
      <c r="F17" s="31"/>
      <c r="G17" s="32"/>
      <c r="H17" s="18"/>
      <c r="I17" s="18"/>
      <c r="J17" s="18"/>
    </row>
    <row r="18" customHeight="1" spans="1:10">
      <c r="A18" s="28"/>
      <c r="B18" s="29"/>
      <c r="C18" s="29"/>
      <c r="D18" s="30"/>
      <c r="E18" s="31"/>
      <c r="F18" s="31"/>
      <c r="G18" s="32"/>
      <c r="H18" s="18"/>
      <c r="I18" s="18"/>
      <c r="J18" s="18"/>
    </row>
    <row r="19" customHeight="1" spans="1:10">
      <c r="A19" s="28"/>
      <c r="B19" s="29"/>
      <c r="C19" s="29"/>
      <c r="D19" s="30"/>
      <c r="E19" s="31"/>
      <c r="F19" s="31"/>
      <c r="G19" s="32"/>
      <c r="H19" s="18"/>
      <c r="I19" s="18"/>
      <c r="J19" s="18"/>
    </row>
    <row r="20" customHeight="1" spans="1:10">
      <c r="A20" s="28"/>
      <c r="B20" s="29"/>
      <c r="C20" s="29"/>
      <c r="D20" s="30"/>
      <c r="E20" s="31"/>
      <c r="F20" s="31"/>
      <c r="G20" s="32"/>
      <c r="H20" s="18"/>
      <c r="I20" s="18"/>
      <c r="J20" s="18"/>
    </row>
    <row r="21" customHeight="1" spans="1:10">
      <c r="A21" s="28"/>
      <c r="B21" s="29"/>
      <c r="C21" s="29"/>
      <c r="D21" s="30"/>
      <c r="E21" s="31"/>
      <c r="F21" s="31"/>
      <c r="G21" s="32"/>
      <c r="H21" s="18"/>
      <c r="I21" s="18"/>
      <c r="J21" s="18"/>
    </row>
    <row r="22" customHeight="1" spans="1:10">
      <c r="A22" s="28"/>
      <c r="B22" s="29"/>
      <c r="C22" s="29"/>
      <c r="D22" s="30"/>
      <c r="E22" s="31"/>
      <c r="F22" s="31"/>
      <c r="G22" s="32"/>
      <c r="H22" s="18"/>
      <c r="I22" s="18"/>
      <c r="J22" s="18"/>
    </row>
    <row r="23" customHeight="1" spans="1:10">
      <c r="A23" s="28"/>
      <c r="B23" s="29"/>
      <c r="C23" s="29"/>
      <c r="D23" s="30"/>
      <c r="E23" s="31"/>
      <c r="F23" s="31"/>
      <c r="G23" s="32"/>
      <c r="H23" s="18"/>
      <c r="I23" s="18"/>
      <c r="J23" s="18"/>
    </row>
    <row r="24" customHeight="1" spans="1:10">
      <c r="A24" s="28"/>
      <c r="B24" s="29"/>
      <c r="C24" s="29"/>
      <c r="D24" s="30"/>
      <c r="E24" s="31"/>
      <c r="F24" s="31"/>
      <c r="G24" s="32"/>
      <c r="H24" s="18"/>
      <c r="I24" s="18"/>
      <c r="J24" s="18"/>
    </row>
    <row r="25" customHeight="1" spans="1:10">
      <c r="A25" s="28"/>
      <c r="B25" s="29"/>
      <c r="C25" s="29"/>
      <c r="D25" s="30"/>
      <c r="E25" s="31"/>
      <c r="F25" s="31"/>
      <c r="G25" s="32"/>
      <c r="H25" s="18"/>
      <c r="I25" s="18"/>
      <c r="J25" s="18"/>
    </row>
    <row r="26" customHeight="1" spans="1:10">
      <c r="A26" s="28"/>
      <c r="B26" s="29"/>
      <c r="C26" s="29"/>
      <c r="D26" s="30"/>
      <c r="E26" s="31"/>
      <c r="F26" s="31"/>
      <c r="G26" s="32"/>
      <c r="H26" s="18"/>
      <c r="I26" s="18"/>
      <c r="J26" s="18"/>
    </row>
    <row r="27" customHeight="1" spans="1:10">
      <c r="A27" s="28"/>
      <c r="B27" s="29"/>
      <c r="C27" s="29"/>
      <c r="D27" s="30"/>
      <c r="E27" s="31"/>
      <c r="F27" s="31"/>
      <c r="G27" s="32"/>
      <c r="H27" s="18"/>
      <c r="I27" s="18"/>
      <c r="J27" s="18"/>
    </row>
    <row r="28" customHeight="1" spans="1:10">
      <c r="A28" s="28"/>
      <c r="B28" s="29"/>
      <c r="C28" s="29"/>
      <c r="D28" s="30"/>
      <c r="E28" s="31"/>
      <c r="F28" s="31"/>
      <c r="G28" s="32"/>
      <c r="H28" s="18"/>
      <c r="I28" s="18"/>
      <c r="J28" s="18"/>
    </row>
    <row r="29" customHeight="1" spans="1:10">
      <c r="A29" s="28"/>
      <c r="B29" s="33" t="s">
        <v>497</v>
      </c>
      <c r="C29" s="29"/>
      <c r="D29" s="30"/>
      <c r="E29" s="46"/>
      <c r="F29" s="31"/>
      <c r="G29" s="32"/>
      <c r="H29" s="18"/>
      <c r="I29" s="18"/>
      <c r="J29" s="18"/>
    </row>
    <row r="30" customHeight="1" spans="1:10">
      <c r="A30" s="34" t="s">
        <v>560</v>
      </c>
      <c r="B30" s="26"/>
      <c r="C30" s="37"/>
      <c r="D30" s="37"/>
      <c r="E30" s="44">
        <f>SUM(E6:E29)</f>
        <v>0</v>
      </c>
      <c r="F30" s="36">
        <f>SUM(F6:F29)</f>
        <v>0</v>
      </c>
      <c r="G30" s="37"/>
      <c r="H30" s="18"/>
      <c r="I30" s="18"/>
      <c r="J30" s="18"/>
    </row>
    <row r="31" customHeight="1" spans="1:10">
      <c r="A31" s="38" t="str">
        <f>申报表封面!C18</f>
        <v>被评估单位填表人：郭艳</v>
      </c>
      <c r="B31" s="38"/>
      <c r="C31" s="38"/>
      <c r="D31" s="38"/>
      <c r="E31" s="39" t="str">
        <f>CONCATENATE(索引!$D$6,"：",索引!$D88,"    ",索引!$E88)</f>
        <v>评估人员：    </v>
      </c>
      <c r="F31" s="40"/>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47"/>
      <c r="B33" s="47"/>
      <c r="C33" s="47"/>
      <c r="D33" s="47"/>
      <c r="E33" s="47"/>
      <c r="F33" s="47"/>
      <c r="G33" s="47"/>
      <c r="H33" s="18"/>
      <c r="I33" s="18"/>
      <c r="J33" s="18"/>
    </row>
    <row r="34" customHeight="1" spans="1:10">
      <c r="A34" s="47"/>
      <c r="B34" s="47"/>
      <c r="C34" s="47"/>
      <c r="D34" s="47"/>
      <c r="E34" s="47"/>
      <c r="F34" s="47"/>
      <c r="G34" s="47"/>
      <c r="H34" s="18"/>
      <c r="I34" s="18"/>
      <c r="J34" s="18"/>
    </row>
    <row r="35" customHeight="1" spans="1:10">
      <c r="A35" s="47"/>
      <c r="B35" s="47"/>
      <c r="C35" s="47"/>
      <c r="D35" s="47"/>
      <c r="E35" s="47"/>
      <c r="F35" s="47"/>
      <c r="G35" s="47"/>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8"/>
  </sheetPr>
  <dimension ref="A1:J60"/>
  <sheetViews>
    <sheetView workbookViewId="0">
      <selection activeCell="H5" sqref="H5"/>
    </sheetView>
  </sheetViews>
  <sheetFormatPr defaultColWidth="9" defaultRowHeight="15.75" customHeight="1"/>
  <cols>
    <col min="1" max="1" width="6.5" style="13" customWidth="1"/>
    <col min="2" max="2" width="32.875" style="13" customWidth="1"/>
    <col min="3" max="3" width="12.875" style="13" customWidth="1"/>
    <col min="4" max="4" width="17.125" style="13" customWidth="1"/>
    <col min="5" max="6" width="16.5" style="13" customWidth="1"/>
    <col min="7" max="7" width="19.375" style="13" customWidth="1"/>
    <col min="8" max="16384" width="9" style="13"/>
  </cols>
  <sheetData>
    <row r="1" s="11" customFormat="1" ht="25.5" customHeight="1" spans="1:7">
      <c r="A1" s="14" t="s">
        <v>179</v>
      </c>
      <c r="B1" s="15"/>
      <c r="C1" s="15"/>
      <c r="D1" s="15"/>
      <c r="E1" s="15"/>
      <c r="F1" s="15"/>
      <c r="G1" s="15"/>
    </row>
    <row r="2" customHeight="1" spans="1:10">
      <c r="A2" s="16"/>
      <c r="B2" s="16"/>
      <c r="C2" s="16"/>
      <c r="D2" s="16"/>
      <c r="E2" s="16"/>
      <c r="F2" s="16"/>
      <c r="G2" s="17" t="s">
        <v>11199</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553</v>
      </c>
      <c r="C5" s="24" t="s">
        <v>572</v>
      </c>
      <c r="D5" s="24" t="s">
        <v>11200</v>
      </c>
      <c r="E5" s="25" t="s">
        <v>375</v>
      </c>
      <c r="F5" s="26" t="s">
        <v>376</v>
      </c>
      <c r="G5" s="24" t="s">
        <v>486</v>
      </c>
      <c r="H5" s="27" t="s">
        <v>11138</v>
      </c>
      <c r="I5" s="41"/>
      <c r="J5" s="41"/>
    </row>
    <row r="6" customHeight="1" spans="1:10">
      <c r="A6" s="28"/>
      <c r="B6" s="29"/>
      <c r="C6" s="30"/>
      <c r="D6" s="28"/>
      <c r="E6" s="31"/>
      <c r="F6" s="31"/>
      <c r="G6" s="32"/>
      <c r="H6" s="18"/>
      <c r="I6" s="18"/>
      <c r="J6" s="18"/>
    </row>
    <row r="7" customHeight="1" spans="1:10">
      <c r="A7" s="28"/>
      <c r="B7" s="29"/>
      <c r="C7" s="30"/>
      <c r="D7" s="28"/>
      <c r="E7" s="31"/>
      <c r="F7" s="31"/>
      <c r="G7" s="32"/>
      <c r="H7" s="18"/>
      <c r="I7" s="18"/>
      <c r="J7" s="18"/>
    </row>
    <row r="8" customHeight="1" spans="1:10">
      <c r="A8" s="28"/>
      <c r="B8" s="29"/>
      <c r="C8" s="30"/>
      <c r="D8" s="28"/>
      <c r="E8" s="31"/>
      <c r="F8" s="31"/>
      <c r="G8" s="32"/>
      <c r="H8" s="18"/>
      <c r="I8" s="18"/>
      <c r="J8" s="18"/>
    </row>
    <row r="9" customHeight="1" spans="1:10">
      <c r="A9" s="28"/>
      <c r="B9" s="29"/>
      <c r="C9" s="30"/>
      <c r="D9" s="28"/>
      <c r="E9" s="31"/>
      <c r="F9" s="31"/>
      <c r="G9" s="32"/>
      <c r="H9" s="18"/>
      <c r="I9" s="18"/>
      <c r="J9" s="18"/>
    </row>
    <row r="10" customHeight="1" spans="1:10">
      <c r="A10" s="28"/>
      <c r="B10" s="29"/>
      <c r="C10" s="30"/>
      <c r="D10" s="28"/>
      <c r="E10" s="31"/>
      <c r="F10" s="31"/>
      <c r="G10" s="32"/>
      <c r="H10" s="18"/>
      <c r="I10" s="18"/>
      <c r="J10" s="18"/>
    </row>
    <row r="11" customHeight="1" spans="1:10">
      <c r="A11" s="28"/>
      <c r="B11" s="29"/>
      <c r="C11" s="30"/>
      <c r="D11" s="28"/>
      <c r="E11" s="31"/>
      <c r="F11" s="31"/>
      <c r="G11" s="32"/>
      <c r="H11" s="18"/>
      <c r="I11" s="18"/>
      <c r="J11" s="18"/>
    </row>
    <row r="12" customHeight="1" spans="1:10">
      <c r="A12" s="28"/>
      <c r="B12" s="29"/>
      <c r="C12" s="30"/>
      <c r="D12" s="28"/>
      <c r="E12" s="31"/>
      <c r="F12" s="31"/>
      <c r="G12" s="32"/>
      <c r="H12" s="18"/>
      <c r="I12" s="18"/>
      <c r="J12" s="18"/>
    </row>
    <row r="13" customHeight="1" spans="1:10">
      <c r="A13" s="28"/>
      <c r="B13" s="29"/>
      <c r="C13" s="30"/>
      <c r="D13" s="28"/>
      <c r="E13" s="31"/>
      <c r="F13" s="31"/>
      <c r="G13" s="32"/>
      <c r="H13" s="18"/>
      <c r="I13" s="18"/>
      <c r="J13" s="18"/>
    </row>
    <row r="14" customHeight="1" spans="1:10">
      <c r="A14" s="28"/>
      <c r="B14" s="29"/>
      <c r="C14" s="30"/>
      <c r="D14" s="28"/>
      <c r="E14" s="31"/>
      <c r="F14" s="31"/>
      <c r="G14" s="32"/>
      <c r="H14" s="18"/>
      <c r="I14" s="18"/>
      <c r="J14" s="18"/>
    </row>
    <row r="15" customHeight="1" spans="1:10">
      <c r="A15" s="28"/>
      <c r="B15" s="29"/>
      <c r="C15" s="30"/>
      <c r="D15" s="28"/>
      <c r="E15" s="31"/>
      <c r="F15" s="31"/>
      <c r="G15" s="32"/>
      <c r="H15" s="18"/>
      <c r="I15" s="18"/>
      <c r="J15" s="18"/>
    </row>
    <row r="16" customHeight="1" spans="1:10">
      <c r="A16" s="28"/>
      <c r="B16" s="29"/>
      <c r="C16" s="30"/>
      <c r="D16" s="28"/>
      <c r="E16" s="31"/>
      <c r="F16" s="31"/>
      <c r="G16" s="32"/>
      <c r="H16" s="18"/>
      <c r="I16" s="18"/>
      <c r="J16" s="18"/>
    </row>
    <row r="17" customHeight="1" spans="1:10">
      <c r="A17" s="28"/>
      <c r="B17" s="29"/>
      <c r="C17" s="30"/>
      <c r="D17" s="28"/>
      <c r="E17" s="31"/>
      <c r="F17" s="31"/>
      <c r="G17" s="32"/>
      <c r="H17" s="18"/>
      <c r="I17" s="18"/>
      <c r="J17" s="18"/>
    </row>
    <row r="18" customHeight="1" spans="1:10">
      <c r="A18" s="28"/>
      <c r="B18" s="29"/>
      <c r="C18" s="30"/>
      <c r="D18" s="28"/>
      <c r="E18" s="31"/>
      <c r="F18" s="31"/>
      <c r="G18" s="32"/>
      <c r="H18" s="18"/>
      <c r="I18" s="18"/>
      <c r="J18" s="18"/>
    </row>
    <row r="19" customHeight="1" spans="1:10">
      <c r="A19" s="28"/>
      <c r="B19" s="29"/>
      <c r="C19" s="30"/>
      <c r="D19" s="28"/>
      <c r="E19" s="31"/>
      <c r="F19" s="31"/>
      <c r="G19" s="32"/>
      <c r="H19" s="18"/>
      <c r="I19" s="18"/>
      <c r="J19" s="18"/>
    </row>
    <row r="20" customHeight="1" spans="1:10">
      <c r="A20" s="28"/>
      <c r="B20" s="29"/>
      <c r="C20" s="30"/>
      <c r="D20" s="28"/>
      <c r="E20" s="31"/>
      <c r="F20" s="31"/>
      <c r="G20" s="32"/>
      <c r="H20" s="18"/>
      <c r="I20" s="18"/>
      <c r="J20" s="18"/>
    </row>
    <row r="21" customHeight="1" spans="1:10">
      <c r="A21" s="28"/>
      <c r="B21" s="29"/>
      <c r="C21" s="30"/>
      <c r="D21" s="28"/>
      <c r="E21" s="31"/>
      <c r="F21" s="31"/>
      <c r="G21" s="32"/>
      <c r="H21" s="18"/>
      <c r="I21" s="18"/>
      <c r="J21" s="18"/>
    </row>
    <row r="22" customHeight="1" spans="1:10">
      <c r="A22" s="28"/>
      <c r="B22" s="29"/>
      <c r="C22" s="30"/>
      <c r="D22" s="28"/>
      <c r="E22" s="31"/>
      <c r="F22" s="31"/>
      <c r="G22" s="32"/>
      <c r="H22" s="18"/>
      <c r="I22" s="18"/>
      <c r="J22" s="18"/>
    </row>
    <row r="23" customHeight="1" spans="1:10">
      <c r="A23" s="28"/>
      <c r="B23" s="29"/>
      <c r="C23" s="30"/>
      <c r="D23" s="28"/>
      <c r="E23" s="31"/>
      <c r="F23" s="31"/>
      <c r="G23" s="32"/>
      <c r="H23" s="18"/>
      <c r="I23" s="18"/>
      <c r="J23" s="18"/>
    </row>
    <row r="24" customHeight="1" spans="1:10">
      <c r="A24" s="28"/>
      <c r="B24" s="29"/>
      <c r="C24" s="30"/>
      <c r="D24" s="28"/>
      <c r="E24" s="31"/>
      <c r="F24" s="31"/>
      <c r="G24" s="32"/>
      <c r="H24" s="18"/>
      <c r="I24" s="18"/>
      <c r="J24" s="18"/>
    </row>
    <row r="25" customHeight="1" spans="1:10">
      <c r="A25" s="28"/>
      <c r="B25" s="29"/>
      <c r="C25" s="30"/>
      <c r="D25" s="28"/>
      <c r="E25" s="31"/>
      <c r="F25" s="31"/>
      <c r="G25" s="32"/>
      <c r="H25" s="18"/>
      <c r="I25" s="18"/>
      <c r="J25" s="18"/>
    </row>
    <row r="26" customHeight="1" spans="1:10">
      <c r="A26" s="28"/>
      <c r="B26" s="29"/>
      <c r="C26" s="30"/>
      <c r="D26" s="28"/>
      <c r="E26" s="31"/>
      <c r="F26" s="31"/>
      <c r="G26" s="32"/>
      <c r="H26" s="18"/>
      <c r="I26" s="18"/>
      <c r="J26" s="18"/>
    </row>
    <row r="27" customHeight="1" spans="1:10">
      <c r="A27" s="28"/>
      <c r="B27" s="29"/>
      <c r="C27" s="30"/>
      <c r="D27" s="28"/>
      <c r="E27" s="31"/>
      <c r="F27" s="31"/>
      <c r="G27" s="32"/>
      <c r="H27" s="18"/>
      <c r="I27" s="18"/>
      <c r="J27" s="18"/>
    </row>
    <row r="28" customHeight="1" spans="1:10">
      <c r="A28" s="28"/>
      <c r="B28" s="29"/>
      <c r="C28" s="30"/>
      <c r="D28" s="28"/>
      <c r="E28" s="31"/>
      <c r="F28" s="31"/>
      <c r="G28" s="32"/>
      <c r="H28" s="18"/>
      <c r="I28" s="18"/>
      <c r="J28" s="18"/>
    </row>
    <row r="29" customHeight="1" spans="1:10">
      <c r="A29" s="28"/>
      <c r="B29" s="33" t="s">
        <v>497</v>
      </c>
      <c r="C29" s="30"/>
      <c r="D29" s="28"/>
      <c r="E29" s="31"/>
      <c r="F29" s="31"/>
      <c r="G29" s="32"/>
      <c r="H29" s="18"/>
      <c r="I29" s="18"/>
      <c r="J29" s="18"/>
    </row>
    <row r="30" customHeight="1" spans="1:10">
      <c r="A30" s="34" t="s">
        <v>560</v>
      </c>
      <c r="B30" s="26"/>
      <c r="C30" s="35"/>
      <c r="D30" s="24"/>
      <c r="E30" s="44">
        <f>SUM(E6:E29)</f>
        <v>0</v>
      </c>
      <c r="F30" s="36">
        <f>SUM(F6:F29)</f>
        <v>0</v>
      </c>
      <c r="G30" s="37"/>
      <c r="H30" s="18"/>
      <c r="I30" s="18"/>
      <c r="J30" s="18"/>
    </row>
    <row r="31" customHeight="1" spans="1:10">
      <c r="A31" s="38" t="str">
        <f>申报表封面!C18</f>
        <v>被评估单位填表人：郭艳</v>
      </c>
      <c r="B31" s="38"/>
      <c r="C31" s="38"/>
      <c r="D31" s="38"/>
      <c r="E31" s="39" t="str">
        <f>CONCATENATE(索引!$D$6,"：",索引!$D89,"    ",索引!$E89)</f>
        <v>评估人员：    </v>
      </c>
      <c r="F31" s="40"/>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7">
    <tabColor indexed="20"/>
  </sheetPr>
  <dimension ref="A1:J60"/>
  <sheetViews>
    <sheetView workbookViewId="0">
      <selection activeCell="H5" sqref="H5"/>
    </sheetView>
  </sheetViews>
  <sheetFormatPr defaultColWidth="9" defaultRowHeight="15.75" customHeight="1"/>
  <cols>
    <col min="1" max="1" width="7" style="13" customWidth="1"/>
    <col min="2" max="2" width="37.125" style="13" customWidth="1"/>
    <col min="3" max="3" width="14.875" style="13" customWidth="1"/>
    <col min="4" max="4" width="20.625" style="13" customWidth="1"/>
    <col min="5" max="5" width="21.375" style="13" customWidth="1"/>
    <col min="6" max="6" width="21" style="13" customWidth="1"/>
    <col min="7" max="7" width="10.375" style="13" customWidth="1"/>
    <col min="8" max="16384" width="9" style="13"/>
  </cols>
  <sheetData>
    <row r="1" s="11" customFormat="1" ht="25.5" customHeight="1" spans="1:6">
      <c r="A1" s="14" t="s">
        <v>181</v>
      </c>
      <c r="B1" s="15"/>
      <c r="C1" s="15"/>
      <c r="D1" s="15"/>
      <c r="E1" s="15"/>
      <c r="F1" s="15"/>
    </row>
    <row r="2" customHeight="1" spans="1:10">
      <c r="A2" s="16"/>
      <c r="B2" s="16"/>
      <c r="C2" s="16"/>
      <c r="D2" s="16"/>
      <c r="E2" s="16"/>
      <c r="F2" s="17" t="s">
        <v>11201</v>
      </c>
      <c r="G2" s="18"/>
      <c r="H2" s="18"/>
      <c r="I2" s="18"/>
      <c r="J2" s="18"/>
    </row>
    <row r="3" customHeight="1" spans="1:10">
      <c r="A3" s="19" t="str">
        <f>申报表封面!A8</f>
        <v>评估基准日：2022年8月31日</v>
      </c>
      <c r="B3" s="19"/>
      <c r="C3" s="19"/>
      <c r="D3" s="19"/>
      <c r="E3" s="19"/>
      <c r="F3" s="19"/>
      <c r="G3" s="18"/>
      <c r="H3" s="18"/>
      <c r="I3" s="18"/>
      <c r="J3" s="18"/>
    </row>
    <row r="4" customHeight="1" spans="1:10">
      <c r="A4" s="21" t="str">
        <f>申报表封面!C14</f>
        <v>被评估单位：湖南森华木业有限公司</v>
      </c>
      <c r="B4" s="21"/>
      <c r="C4" s="21"/>
      <c r="D4" s="22"/>
      <c r="E4" s="22"/>
      <c r="F4" s="23" t="s">
        <v>412</v>
      </c>
      <c r="G4" s="18"/>
      <c r="H4" s="18"/>
      <c r="I4" s="18"/>
      <c r="J4" s="18"/>
    </row>
    <row r="5" s="12" customFormat="1" customHeight="1" spans="1:10">
      <c r="A5" s="24" t="s">
        <v>413</v>
      </c>
      <c r="B5" s="24" t="s">
        <v>11202</v>
      </c>
      <c r="C5" s="24" t="s">
        <v>572</v>
      </c>
      <c r="D5" s="25" t="s">
        <v>375</v>
      </c>
      <c r="E5" s="26" t="s">
        <v>376</v>
      </c>
      <c r="F5" s="24" t="s">
        <v>486</v>
      </c>
      <c r="G5" s="27" t="s">
        <v>11138</v>
      </c>
      <c r="H5" s="41"/>
      <c r="I5" s="41"/>
      <c r="J5" s="41"/>
    </row>
    <row r="6" customHeight="1" spans="1:10">
      <c r="A6" s="28"/>
      <c r="B6" s="29"/>
      <c r="C6" s="30"/>
      <c r="D6" s="42"/>
      <c r="E6" s="42"/>
      <c r="F6" s="32"/>
      <c r="G6" s="18"/>
      <c r="H6" s="18"/>
      <c r="I6" s="18"/>
      <c r="J6" s="18"/>
    </row>
    <row r="7" customHeight="1" spans="1:10">
      <c r="A7" s="28"/>
      <c r="B7" s="29"/>
      <c r="C7" s="30"/>
      <c r="D7" s="42"/>
      <c r="E7" s="42"/>
      <c r="F7" s="32"/>
      <c r="G7" s="18"/>
      <c r="H7" s="18"/>
      <c r="I7" s="18"/>
      <c r="J7" s="18"/>
    </row>
    <row r="8" customHeight="1" spans="1:10">
      <c r="A8" s="28"/>
      <c r="B8" s="29"/>
      <c r="C8" s="30"/>
      <c r="D8" s="42"/>
      <c r="E8" s="42"/>
      <c r="F8" s="32"/>
      <c r="G8" s="18"/>
      <c r="H8" s="18"/>
      <c r="I8" s="18"/>
      <c r="J8" s="18"/>
    </row>
    <row r="9" customHeight="1" spans="1:10">
      <c r="A9" s="28"/>
      <c r="B9" s="29"/>
      <c r="C9" s="30"/>
      <c r="D9" s="42"/>
      <c r="E9" s="42"/>
      <c r="F9" s="32"/>
      <c r="G9" s="18"/>
      <c r="H9" s="18"/>
      <c r="I9" s="18"/>
      <c r="J9" s="18"/>
    </row>
    <row r="10" customHeight="1" spans="1:10">
      <c r="A10" s="28"/>
      <c r="B10" s="29"/>
      <c r="C10" s="30"/>
      <c r="D10" s="42"/>
      <c r="E10" s="42"/>
      <c r="F10" s="32"/>
      <c r="G10" s="18"/>
      <c r="H10" s="18"/>
      <c r="I10" s="18"/>
      <c r="J10" s="18"/>
    </row>
    <row r="11" customHeight="1" spans="1:10">
      <c r="A11" s="28"/>
      <c r="B11" s="29"/>
      <c r="C11" s="30"/>
      <c r="D11" s="42"/>
      <c r="E11" s="42"/>
      <c r="F11" s="32"/>
      <c r="G11" s="18"/>
      <c r="H11" s="18"/>
      <c r="I11" s="18"/>
      <c r="J11" s="18"/>
    </row>
    <row r="12" customHeight="1" spans="1:10">
      <c r="A12" s="28"/>
      <c r="B12" s="29"/>
      <c r="C12" s="30"/>
      <c r="D12" s="42"/>
      <c r="E12" s="42"/>
      <c r="F12" s="32"/>
      <c r="G12" s="18"/>
      <c r="H12" s="18"/>
      <c r="I12" s="18"/>
      <c r="J12" s="18"/>
    </row>
    <row r="13" customHeight="1" spans="1:10">
      <c r="A13" s="28"/>
      <c r="B13" s="29"/>
      <c r="C13" s="30"/>
      <c r="D13" s="42"/>
      <c r="E13" s="42"/>
      <c r="F13" s="32"/>
      <c r="G13" s="18"/>
      <c r="H13" s="18"/>
      <c r="I13" s="18"/>
      <c r="J13" s="18"/>
    </row>
    <row r="14" customHeight="1" spans="1:10">
      <c r="A14" s="28"/>
      <c r="B14" s="29"/>
      <c r="C14" s="30"/>
      <c r="D14" s="42"/>
      <c r="E14" s="42"/>
      <c r="F14" s="32"/>
      <c r="G14" s="18"/>
      <c r="H14" s="18"/>
      <c r="I14" s="18"/>
      <c r="J14" s="18"/>
    </row>
    <row r="15" customHeight="1" spans="1:10">
      <c r="A15" s="28"/>
      <c r="B15" s="29"/>
      <c r="C15" s="30"/>
      <c r="D15" s="42"/>
      <c r="E15" s="42"/>
      <c r="F15" s="32"/>
      <c r="G15" s="18"/>
      <c r="H15" s="18"/>
      <c r="I15" s="18"/>
      <c r="J15" s="18"/>
    </row>
    <row r="16" customHeight="1" spans="1:10">
      <c r="A16" s="28"/>
      <c r="B16" s="29"/>
      <c r="C16" s="30"/>
      <c r="D16" s="42"/>
      <c r="E16" s="42"/>
      <c r="F16" s="32"/>
      <c r="G16" s="18"/>
      <c r="H16" s="18"/>
      <c r="I16" s="18"/>
      <c r="J16" s="18"/>
    </row>
    <row r="17" customHeight="1" spans="1:10">
      <c r="A17" s="28"/>
      <c r="B17" s="29"/>
      <c r="C17" s="30"/>
      <c r="D17" s="42"/>
      <c r="E17" s="42"/>
      <c r="F17" s="32"/>
      <c r="G17" s="18"/>
      <c r="H17" s="18"/>
      <c r="I17" s="18"/>
      <c r="J17" s="18"/>
    </row>
    <row r="18" customHeight="1" spans="1:10">
      <c r="A18" s="28"/>
      <c r="B18" s="29"/>
      <c r="C18" s="30"/>
      <c r="D18" s="42"/>
      <c r="E18" s="42"/>
      <c r="F18" s="32"/>
      <c r="G18" s="18"/>
      <c r="H18" s="18"/>
      <c r="I18" s="18"/>
      <c r="J18" s="18"/>
    </row>
    <row r="19" customHeight="1" spans="1:10">
      <c r="A19" s="28"/>
      <c r="B19" s="29"/>
      <c r="C19" s="30"/>
      <c r="D19" s="42"/>
      <c r="E19" s="42"/>
      <c r="F19" s="32"/>
      <c r="G19" s="18"/>
      <c r="H19" s="18"/>
      <c r="I19" s="18"/>
      <c r="J19" s="18"/>
    </row>
    <row r="20" customHeight="1" spans="1:10">
      <c r="A20" s="28"/>
      <c r="B20" s="29"/>
      <c r="C20" s="30"/>
      <c r="D20" s="42"/>
      <c r="E20" s="42"/>
      <c r="F20" s="32"/>
      <c r="G20" s="18"/>
      <c r="H20" s="18"/>
      <c r="I20" s="18"/>
      <c r="J20" s="18"/>
    </row>
    <row r="21" customHeight="1" spans="1:10">
      <c r="A21" s="28"/>
      <c r="B21" s="29"/>
      <c r="C21" s="30"/>
      <c r="D21" s="42"/>
      <c r="E21" s="42"/>
      <c r="F21" s="32"/>
      <c r="G21" s="18"/>
      <c r="H21" s="18"/>
      <c r="I21" s="18"/>
      <c r="J21" s="18"/>
    </row>
    <row r="22" customHeight="1" spans="1:10">
      <c r="A22" s="28"/>
      <c r="B22" s="29"/>
      <c r="C22" s="30"/>
      <c r="D22" s="42"/>
      <c r="E22" s="42"/>
      <c r="F22" s="32"/>
      <c r="G22" s="18"/>
      <c r="H22" s="18"/>
      <c r="I22" s="18"/>
      <c r="J22" s="18"/>
    </row>
    <row r="23" customHeight="1" spans="1:10">
      <c r="A23" s="28"/>
      <c r="B23" s="29"/>
      <c r="C23" s="30"/>
      <c r="D23" s="42"/>
      <c r="E23" s="42"/>
      <c r="F23" s="32"/>
      <c r="G23" s="18"/>
      <c r="H23" s="18"/>
      <c r="I23" s="18"/>
      <c r="J23" s="18"/>
    </row>
    <row r="24" customHeight="1" spans="1:10">
      <c r="A24" s="28"/>
      <c r="B24" s="29"/>
      <c r="C24" s="30"/>
      <c r="D24" s="42"/>
      <c r="E24" s="42"/>
      <c r="F24" s="32"/>
      <c r="G24" s="18"/>
      <c r="H24" s="18"/>
      <c r="I24" s="18"/>
      <c r="J24" s="18"/>
    </row>
    <row r="25" customHeight="1" spans="1:10">
      <c r="A25" s="28"/>
      <c r="B25" s="29"/>
      <c r="C25" s="30"/>
      <c r="D25" s="42"/>
      <c r="E25" s="42"/>
      <c r="F25" s="32"/>
      <c r="G25" s="18"/>
      <c r="H25" s="18"/>
      <c r="I25" s="18"/>
      <c r="J25" s="18"/>
    </row>
    <row r="26" customHeight="1" spans="1:10">
      <c r="A26" s="28"/>
      <c r="B26" s="29"/>
      <c r="C26" s="30"/>
      <c r="D26" s="42"/>
      <c r="E26" s="42"/>
      <c r="F26" s="32"/>
      <c r="G26" s="18"/>
      <c r="H26" s="18"/>
      <c r="I26" s="18"/>
      <c r="J26" s="18"/>
    </row>
    <row r="27" customHeight="1" spans="1:10">
      <c r="A27" s="28"/>
      <c r="B27" s="29"/>
      <c r="C27" s="30"/>
      <c r="D27" s="42"/>
      <c r="E27" s="42"/>
      <c r="F27" s="32"/>
      <c r="G27" s="18"/>
      <c r="H27" s="18"/>
      <c r="I27" s="18"/>
      <c r="J27" s="18"/>
    </row>
    <row r="28" customHeight="1" spans="1:10">
      <c r="A28" s="28"/>
      <c r="B28" s="29"/>
      <c r="C28" s="30"/>
      <c r="D28" s="42"/>
      <c r="E28" s="42"/>
      <c r="F28" s="32"/>
      <c r="G28" s="18"/>
      <c r="H28" s="18"/>
      <c r="I28" s="18"/>
      <c r="J28" s="18"/>
    </row>
    <row r="29" customHeight="1" spans="1:10">
      <c r="A29" s="28"/>
      <c r="B29" s="33" t="s">
        <v>497</v>
      </c>
      <c r="C29" s="30"/>
      <c r="D29" s="42"/>
      <c r="E29" s="42"/>
      <c r="F29" s="32"/>
      <c r="G29" s="18"/>
      <c r="H29" s="18"/>
      <c r="I29" s="18"/>
      <c r="J29" s="18"/>
    </row>
    <row r="30" customHeight="1" spans="1:10">
      <c r="A30" s="34" t="s">
        <v>560</v>
      </c>
      <c r="B30" s="26"/>
      <c r="C30" s="35"/>
      <c r="D30" s="43">
        <f>SUM(D6:D29)</f>
        <v>0</v>
      </c>
      <c r="E30" s="43">
        <f>SUM(E6:E29)</f>
        <v>0</v>
      </c>
      <c r="F30" s="37"/>
      <c r="G30" s="18"/>
      <c r="H30" s="18"/>
      <c r="I30" s="18"/>
      <c r="J30" s="18"/>
    </row>
    <row r="31" customHeight="1" spans="1:10">
      <c r="A31" s="38" t="str">
        <f>申报表封面!C18</f>
        <v>被评估单位填表人：郭艳</v>
      </c>
      <c r="B31" s="38"/>
      <c r="C31" s="38"/>
      <c r="D31" s="38"/>
      <c r="E31" s="39" t="str">
        <f>CONCATENATE(索引!$D$6,"：",索引!$D90,"    ",索引!$E90)</f>
        <v>评估人员：    </v>
      </c>
      <c r="F31" s="40"/>
      <c r="G31" s="18"/>
      <c r="H31" s="18"/>
      <c r="I31" s="18"/>
      <c r="J31" s="18"/>
    </row>
    <row r="32" customHeight="1" spans="1:10">
      <c r="A32" s="40" t="str">
        <f>申报表封面!C20</f>
        <v>填表日期：2022年9月6日</v>
      </c>
      <c r="B32" s="40"/>
      <c r="C32" s="40"/>
      <c r="D32" s="40"/>
      <c r="E32" s="40"/>
      <c r="F32" s="40"/>
      <c r="G32" s="18"/>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2">
    <mergeCell ref="A4:C4"/>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6">
    <tabColor indexed="55"/>
  </sheetPr>
  <dimension ref="A1:J60"/>
  <sheetViews>
    <sheetView workbookViewId="0">
      <selection activeCell="H5" sqref="H5"/>
    </sheetView>
  </sheetViews>
  <sheetFormatPr defaultColWidth="9" defaultRowHeight="15.75" customHeight="1"/>
  <cols>
    <col min="1" max="1" width="6.125" style="13" customWidth="1"/>
    <col min="2" max="2" width="33.125" style="13" customWidth="1"/>
    <col min="3" max="3" width="12" style="13" customWidth="1"/>
    <col min="4" max="4" width="18.875" style="13" customWidth="1"/>
    <col min="5" max="6" width="17.125" style="13" customWidth="1"/>
    <col min="7" max="7" width="17.875" style="13" customWidth="1"/>
    <col min="8" max="8" width="10.625" style="13" customWidth="1"/>
    <col min="9" max="16384" width="9" style="13"/>
  </cols>
  <sheetData>
    <row r="1" s="11" customFormat="1" ht="25.5" customHeight="1" spans="1:7">
      <c r="A1" s="14" t="s">
        <v>183</v>
      </c>
      <c r="B1" s="15"/>
      <c r="C1" s="15"/>
      <c r="D1" s="15"/>
      <c r="E1" s="15"/>
      <c r="F1" s="15"/>
      <c r="G1" s="15"/>
    </row>
    <row r="2" customHeight="1" spans="1:10">
      <c r="A2" s="16"/>
      <c r="B2" s="16"/>
      <c r="C2" s="16"/>
      <c r="D2" s="16"/>
      <c r="E2" s="16"/>
      <c r="F2" s="16"/>
      <c r="G2" s="17" t="s">
        <v>11203</v>
      </c>
      <c r="H2" s="18"/>
      <c r="I2" s="18"/>
      <c r="J2" s="18"/>
    </row>
    <row r="3" customHeight="1" spans="1:10">
      <c r="A3" s="19" t="str">
        <f>申报表封面!A8</f>
        <v>评估基准日：2022年8月31日</v>
      </c>
      <c r="B3" s="19"/>
      <c r="C3" s="19"/>
      <c r="D3" s="19"/>
      <c r="E3" s="19"/>
      <c r="F3" s="19"/>
      <c r="G3" s="20"/>
      <c r="H3" s="18"/>
      <c r="I3" s="18"/>
      <c r="J3" s="18"/>
    </row>
    <row r="4" customHeight="1" spans="1:10">
      <c r="A4" s="21" t="str">
        <f>申报表封面!C14</f>
        <v>被评估单位：湖南森华木业有限公司</v>
      </c>
      <c r="B4" s="21"/>
      <c r="C4" s="21"/>
      <c r="D4" s="21"/>
      <c r="E4" s="22"/>
      <c r="F4" s="22"/>
      <c r="G4" s="23" t="s">
        <v>412</v>
      </c>
      <c r="H4" s="18"/>
      <c r="I4" s="18"/>
      <c r="J4" s="18"/>
    </row>
    <row r="5" s="12" customFormat="1" customHeight="1" spans="1:10">
      <c r="A5" s="24" t="s">
        <v>413</v>
      </c>
      <c r="B5" s="24" t="s">
        <v>553</v>
      </c>
      <c r="C5" s="24" t="s">
        <v>572</v>
      </c>
      <c r="D5" s="24" t="s">
        <v>10047</v>
      </c>
      <c r="E5" s="25" t="s">
        <v>375</v>
      </c>
      <c r="F5" s="26" t="s">
        <v>376</v>
      </c>
      <c r="G5" s="24" t="s">
        <v>486</v>
      </c>
      <c r="H5" s="27" t="s">
        <v>11138</v>
      </c>
      <c r="I5" s="41"/>
      <c r="J5" s="41"/>
    </row>
    <row r="6" customHeight="1" spans="1:10">
      <c r="A6" s="28"/>
      <c r="B6" s="29"/>
      <c r="C6" s="30"/>
      <c r="D6" s="28"/>
      <c r="E6" s="31"/>
      <c r="F6" s="31"/>
      <c r="G6" s="32"/>
      <c r="H6" s="18"/>
      <c r="I6" s="18"/>
      <c r="J6" s="18"/>
    </row>
    <row r="7" customHeight="1" spans="1:10">
      <c r="A7" s="28"/>
      <c r="B7" s="29"/>
      <c r="C7" s="30"/>
      <c r="D7" s="28"/>
      <c r="E7" s="31"/>
      <c r="F7" s="31"/>
      <c r="G7" s="32"/>
      <c r="H7" s="18"/>
      <c r="I7" s="18"/>
      <c r="J7" s="18"/>
    </row>
    <row r="8" customHeight="1" spans="1:10">
      <c r="A8" s="28"/>
      <c r="B8" s="29"/>
      <c r="C8" s="30"/>
      <c r="D8" s="28"/>
      <c r="E8" s="31"/>
      <c r="F8" s="31"/>
      <c r="G8" s="32"/>
      <c r="H8" s="18"/>
      <c r="I8" s="18"/>
      <c r="J8" s="18"/>
    </row>
    <row r="9" customHeight="1" spans="1:10">
      <c r="A9" s="28"/>
      <c r="B9" s="29"/>
      <c r="C9" s="30"/>
      <c r="D9" s="28"/>
      <c r="E9" s="31"/>
      <c r="F9" s="31"/>
      <c r="G9" s="32"/>
      <c r="H9" s="18"/>
      <c r="I9" s="18"/>
      <c r="J9" s="18"/>
    </row>
    <row r="10" customHeight="1" spans="1:10">
      <c r="A10" s="28"/>
      <c r="B10" s="29"/>
      <c r="C10" s="30"/>
      <c r="D10" s="28"/>
      <c r="E10" s="31"/>
      <c r="F10" s="31"/>
      <c r="G10" s="32"/>
      <c r="H10" s="18"/>
      <c r="I10" s="18"/>
      <c r="J10" s="18"/>
    </row>
    <row r="11" customHeight="1" spans="1:10">
      <c r="A11" s="28"/>
      <c r="B11" s="29"/>
      <c r="C11" s="30"/>
      <c r="D11" s="28"/>
      <c r="E11" s="31"/>
      <c r="F11" s="31"/>
      <c r="G11" s="32"/>
      <c r="H11" s="18"/>
      <c r="I11" s="18"/>
      <c r="J11" s="18"/>
    </row>
    <row r="12" customHeight="1" spans="1:10">
      <c r="A12" s="28"/>
      <c r="B12" s="29"/>
      <c r="C12" s="30"/>
      <c r="D12" s="28"/>
      <c r="E12" s="31"/>
      <c r="F12" s="31"/>
      <c r="G12" s="32"/>
      <c r="H12" s="18"/>
      <c r="I12" s="18"/>
      <c r="J12" s="18"/>
    </row>
    <row r="13" customHeight="1" spans="1:10">
      <c r="A13" s="28"/>
      <c r="B13" s="29"/>
      <c r="C13" s="30"/>
      <c r="D13" s="28"/>
      <c r="E13" s="31"/>
      <c r="F13" s="31"/>
      <c r="G13" s="32"/>
      <c r="H13" s="18"/>
      <c r="I13" s="18"/>
      <c r="J13" s="18"/>
    </row>
    <row r="14" customHeight="1" spans="1:10">
      <c r="A14" s="28"/>
      <c r="B14" s="29"/>
      <c r="C14" s="30"/>
      <c r="D14" s="28"/>
      <c r="E14" s="31"/>
      <c r="F14" s="31"/>
      <c r="G14" s="32"/>
      <c r="H14" s="18"/>
      <c r="I14" s="18"/>
      <c r="J14" s="18"/>
    </row>
    <row r="15" customHeight="1" spans="1:10">
      <c r="A15" s="28"/>
      <c r="B15" s="29"/>
      <c r="C15" s="30"/>
      <c r="D15" s="28"/>
      <c r="E15" s="31"/>
      <c r="F15" s="31"/>
      <c r="G15" s="32"/>
      <c r="H15" s="18"/>
      <c r="I15" s="18"/>
      <c r="J15" s="18"/>
    </row>
    <row r="16" customHeight="1" spans="1:10">
      <c r="A16" s="28"/>
      <c r="B16" s="29"/>
      <c r="C16" s="30"/>
      <c r="D16" s="28"/>
      <c r="E16" s="31"/>
      <c r="F16" s="31"/>
      <c r="G16" s="32"/>
      <c r="H16" s="18"/>
      <c r="I16" s="18"/>
      <c r="J16" s="18"/>
    </row>
    <row r="17" customHeight="1" spans="1:10">
      <c r="A17" s="28"/>
      <c r="B17" s="29"/>
      <c r="C17" s="30"/>
      <c r="D17" s="28"/>
      <c r="E17" s="31"/>
      <c r="F17" s="31"/>
      <c r="G17" s="32"/>
      <c r="H17" s="18"/>
      <c r="I17" s="18"/>
      <c r="J17" s="18"/>
    </row>
    <row r="18" customHeight="1" spans="1:10">
      <c r="A18" s="28"/>
      <c r="B18" s="29"/>
      <c r="C18" s="30"/>
      <c r="D18" s="28"/>
      <c r="E18" s="31"/>
      <c r="F18" s="31"/>
      <c r="G18" s="32"/>
      <c r="H18" s="18"/>
      <c r="I18" s="18"/>
      <c r="J18" s="18"/>
    </row>
    <row r="19" customHeight="1" spans="1:10">
      <c r="A19" s="28"/>
      <c r="B19" s="29"/>
      <c r="C19" s="30"/>
      <c r="D19" s="28"/>
      <c r="E19" s="31"/>
      <c r="F19" s="31"/>
      <c r="G19" s="32"/>
      <c r="H19" s="18"/>
      <c r="I19" s="18"/>
      <c r="J19" s="18"/>
    </row>
    <row r="20" customHeight="1" spans="1:10">
      <c r="A20" s="28"/>
      <c r="B20" s="29"/>
      <c r="C20" s="30"/>
      <c r="D20" s="28"/>
      <c r="E20" s="31"/>
      <c r="F20" s="31"/>
      <c r="G20" s="32"/>
      <c r="H20" s="18"/>
      <c r="I20" s="18"/>
      <c r="J20" s="18"/>
    </row>
    <row r="21" customHeight="1" spans="1:10">
      <c r="A21" s="28"/>
      <c r="B21" s="29"/>
      <c r="C21" s="30"/>
      <c r="D21" s="28"/>
      <c r="E21" s="31"/>
      <c r="F21" s="31"/>
      <c r="G21" s="32"/>
      <c r="H21" s="18"/>
      <c r="I21" s="18"/>
      <c r="J21" s="18"/>
    </row>
    <row r="22" customHeight="1" spans="1:10">
      <c r="A22" s="28"/>
      <c r="B22" s="29"/>
      <c r="C22" s="30"/>
      <c r="D22" s="28"/>
      <c r="E22" s="31"/>
      <c r="F22" s="31"/>
      <c r="G22" s="32"/>
      <c r="H22" s="18"/>
      <c r="I22" s="18"/>
      <c r="J22" s="18"/>
    </row>
    <row r="23" customHeight="1" spans="1:10">
      <c r="A23" s="28"/>
      <c r="B23" s="29"/>
      <c r="C23" s="30"/>
      <c r="D23" s="28"/>
      <c r="E23" s="31"/>
      <c r="F23" s="31"/>
      <c r="G23" s="32"/>
      <c r="H23" s="18"/>
      <c r="I23" s="18"/>
      <c r="J23" s="18"/>
    </row>
    <row r="24" customHeight="1" spans="1:10">
      <c r="A24" s="28"/>
      <c r="B24" s="29"/>
      <c r="C24" s="30"/>
      <c r="D24" s="28"/>
      <c r="E24" s="31"/>
      <c r="F24" s="31"/>
      <c r="G24" s="32"/>
      <c r="H24" s="18"/>
      <c r="I24" s="18"/>
      <c r="J24" s="18"/>
    </row>
    <row r="25" customHeight="1" spans="1:10">
      <c r="A25" s="28"/>
      <c r="B25" s="29"/>
      <c r="C25" s="30"/>
      <c r="D25" s="28"/>
      <c r="E25" s="31"/>
      <c r="F25" s="31"/>
      <c r="G25" s="32"/>
      <c r="H25" s="18"/>
      <c r="I25" s="18"/>
      <c r="J25" s="18"/>
    </row>
    <row r="26" customHeight="1" spans="1:10">
      <c r="A26" s="28"/>
      <c r="B26" s="29"/>
      <c r="C26" s="30"/>
      <c r="D26" s="28"/>
      <c r="E26" s="31"/>
      <c r="F26" s="31"/>
      <c r="G26" s="32"/>
      <c r="H26" s="18"/>
      <c r="I26" s="18"/>
      <c r="J26" s="18"/>
    </row>
    <row r="27" customHeight="1" spans="1:10">
      <c r="A27" s="28"/>
      <c r="B27" s="29"/>
      <c r="C27" s="30"/>
      <c r="D27" s="28"/>
      <c r="E27" s="31"/>
      <c r="F27" s="31"/>
      <c r="G27" s="32"/>
      <c r="H27" s="18"/>
      <c r="I27" s="18"/>
      <c r="J27" s="18"/>
    </row>
    <row r="28" customHeight="1" spans="1:10">
      <c r="A28" s="28"/>
      <c r="B28" s="29"/>
      <c r="C28" s="30"/>
      <c r="D28" s="28"/>
      <c r="E28" s="31"/>
      <c r="F28" s="31"/>
      <c r="G28" s="32"/>
      <c r="H28" s="18"/>
      <c r="I28" s="18"/>
      <c r="J28" s="18"/>
    </row>
    <row r="29" customHeight="1" spans="1:10">
      <c r="A29" s="28"/>
      <c r="B29" s="33" t="s">
        <v>497</v>
      </c>
      <c r="C29" s="30"/>
      <c r="D29" s="28"/>
      <c r="E29" s="31"/>
      <c r="F29" s="31"/>
      <c r="G29" s="32"/>
      <c r="H29" s="18"/>
      <c r="I29" s="18"/>
      <c r="J29" s="18"/>
    </row>
    <row r="30" customHeight="1" spans="1:10">
      <c r="A30" s="34" t="s">
        <v>560</v>
      </c>
      <c r="B30" s="26"/>
      <c r="C30" s="35"/>
      <c r="D30" s="24"/>
      <c r="E30" s="36">
        <f>SUM(E6:E29)</f>
        <v>0</v>
      </c>
      <c r="F30" s="36">
        <f>SUM(F6:F29)</f>
        <v>0</v>
      </c>
      <c r="G30" s="37"/>
      <c r="H30" s="18"/>
      <c r="I30" s="18"/>
      <c r="J30" s="18"/>
    </row>
    <row r="31" customHeight="1" spans="1:10">
      <c r="A31" s="38" t="str">
        <f>申报表封面!C18</f>
        <v>被评估单位填表人：郭艳</v>
      </c>
      <c r="B31" s="38"/>
      <c r="C31" s="38"/>
      <c r="D31" s="38"/>
      <c r="E31" s="39" t="str">
        <f>CONCATENATE(索引!$D$6,"：",索引!$D91,"    ",索引!$E91)</f>
        <v>评估人员：    </v>
      </c>
      <c r="F31" s="38"/>
      <c r="G31" s="38"/>
      <c r="H31" s="18"/>
      <c r="I31" s="18"/>
      <c r="J31" s="18"/>
    </row>
    <row r="32" customHeight="1" spans="1:10">
      <c r="A32" s="40" t="str">
        <f>申报表封面!C20</f>
        <v>填表日期：2022年9月6日</v>
      </c>
      <c r="B32" s="40"/>
      <c r="C32" s="40"/>
      <c r="D32" s="40"/>
      <c r="E32" s="40"/>
      <c r="F32" s="40"/>
      <c r="G32" s="40"/>
      <c r="H32" s="18"/>
      <c r="I32" s="18"/>
      <c r="J32" s="18"/>
    </row>
    <row r="33" customHeight="1" spans="1:10">
      <c r="A33" s="18"/>
      <c r="B33" s="18"/>
      <c r="C33" s="18"/>
      <c r="D33" s="18"/>
      <c r="E33" s="18"/>
      <c r="F33" s="18"/>
      <c r="G33" s="18"/>
      <c r="H33" s="18"/>
      <c r="I33" s="18"/>
      <c r="J33" s="18"/>
    </row>
    <row r="34" customHeight="1" spans="1:10">
      <c r="A34" s="18"/>
      <c r="B34" s="18"/>
      <c r="C34" s="18"/>
      <c r="D34" s="18"/>
      <c r="E34" s="18"/>
      <c r="F34" s="18"/>
      <c r="G34" s="18"/>
      <c r="H34" s="18"/>
      <c r="I34" s="18"/>
      <c r="J34" s="18"/>
    </row>
    <row r="35" customHeight="1" spans="1:10">
      <c r="A35" s="18"/>
      <c r="B35" s="18"/>
      <c r="C35" s="18"/>
      <c r="D35" s="18"/>
      <c r="E35" s="18"/>
      <c r="F35" s="18"/>
      <c r="G35" s="18"/>
      <c r="H35" s="18"/>
      <c r="I35" s="18"/>
      <c r="J35" s="18"/>
    </row>
    <row r="36" customHeight="1" spans="1:10">
      <c r="A36" s="18"/>
      <c r="B36" s="18"/>
      <c r="C36" s="18"/>
      <c r="D36" s="18"/>
      <c r="E36" s="18"/>
      <c r="F36" s="18"/>
      <c r="G36" s="18"/>
      <c r="H36" s="18"/>
      <c r="I36" s="18"/>
      <c r="J36" s="18"/>
    </row>
    <row r="37" customHeight="1" spans="1:10">
      <c r="A37" s="18"/>
      <c r="B37" s="18"/>
      <c r="C37" s="18"/>
      <c r="D37" s="18"/>
      <c r="E37" s="18"/>
      <c r="F37" s="18"/>
      <c r="G37" s="18"/>
      <c r="H37" s="18"/>
      <c r="I37" s="18"/>
      <c r="J37" s="18"/>
    </row>
    <row r="38" customHeight="1" spans="1:10">
      <c r="A38" s="18"/>
      <c r="B38" s="18"/>
      <c r="C38" s="18"/>
      <c r="D38" s="18"/>
      <c r="E38" s="18"/>
      <c r="F38" s="18"/>
      <c r="G38" s="18"/>
      <c r="H38" s="18"/>
      <c r="I38" s="18"/>
      <c r="J38" s="18"/>
    </row>
    <row r="39" customHeight="1" spans="1:10">
      <c r="A39" s="18"/>
      <c r="B39" s="18"/>
      <c r="C39" s="18"/>
      <c r="D39" s="18"/>
      <c r="E39" s="18"/>
      <c r="F39" s="18"/>
      <c r="G39" s="18"/>
      <c r="H39" s="18"/>
      <c r="I39" s="18"/>
      <c r="J39" s="18"/>
    </row>
    <row r="40" customHeight="1" spans="1:10">
      <c r="A40" s="18"/>
      <c r="B40" s="18"/>
      <c r="C40" s="18"/>
      <c r="D40" s="18"/>
      <c r="E40" s="18"/>
      <c r="F40" s="18"/>
      <c r="G40" s="18"/>
      <c r="H40" s="18"/>
      <c r="I40" s="18"/>
      <c r="J40" s="18"/>
    </row>
    <row r="41" customHeight="1" spans="1:10">
      <c r="A41" s="18"/>
      <c r="B41" s="18"/>
      <c r="C41" s="18"/>
      <c r="D41" s="18"/>
      <c r="E41" s="18"/>
      <c r="F41" s="18"/>
      <c r="G41" s="18"/>
      <c r="H41" s="18"/>
      <c r="I41" s="18"/>
      <c r="J41" s="18"/>
    </row>
    <row r="42" customHeight="1" spans="1:10">
      <c r="A42" s="18"/>
      <c r="B42" s="18"/>
      <c r="C42" s="18"/>
      <c r="D42" s="18"/>
      <c r="E42" s="18"/>
      <c r="F42" s="18"/>
      <c r="G42" s="18"/>
      <c r="H42" s="18"/>
      <c r="I42" s="18"/>
      <c r="J42" s="18"/>
    </row>
    <row r="43" customHeight="1" spans="1:10">
      <c r="A43" s="18"/>
      <c r="B43" s="18"/>
      <c r="C43" s="18"/>
      <c r="D43" s="18"/>
      <c r="E43" s="18"/>
      <c r="F43" s="18"/>
      <c r="G43" s="18"/>
      <c r="H43" s="18"/>
      <c r="I43" s="18"/>
      <c r="J43" s="18"/>
    </row>
    <row r="44" customHeight="1" spans="1:10">
      <c r="A44" s="18"/>
      <c r="B44" s="18"/>
      <c r="C44" s="18"/>
      <c r="D44" s="18"/>
      <c r="E44" s="18"/>
      <c r="F44" s="18"/>
      <c r="G44" s="18"/>
      <c r="H44" s="18"/>
      <c r="I44" s="18"/>
      <c r="J44" s="18"/>
    </row>
    <row r="45" customHeight="1" spans="1:10">
      <c r="A45" s="18"/>
      <c r="B45" s="18"/>
      <c r="C45" s="18"/>
      <c r="D45" s="18"/>
      <c r="E45" s="18"/>
      <c r="F45" s="18"/>
      <c r="G45" s="18"/>
      <c r="H45" s="18"/>
      <c r="I45" s="18"/>
      <c r="J45" s="18"/>
    </row>
    <row r="46" customHeight="1" spans="1:10">
      <c r="A46" s="18"/>
      <c r="B46" s="18"/>
      <c r="C46" s="18"/>
      <c r="D46" s="18"/>
      <c r="E46" s="18"/>
      <c r="F46" s="18"/>
      <c r="G46" s="18"/>
      <c r="H46" s="18"/>
      <c r="I46" s="18"/>
      <c r="J46" s="18"/>
    </row>
    <row r="47" customHeight="1" spans="1:10">
      <c r="A47" s="18"/>
      <c r="B47" s="18"/>
      <c r="C47" s="18"/>
      <c r="D47" s="18"/>
      <c r="E47" s="18"/>
      <c r="F47" s="18"/>
      <c r="G47" s="18"/>
      <c r="H47" s="18"/>
      <c r="I47" s="18"/>
      <c r="J47" s="18"/>
    </row>
    <row r="48" customHeight="1" spans="1:10">
      <c r="A48" s="18"/>
      <c r="B48" s="18"/>
      <c r="C48" s="18"/>
      <c r="D48" s="18"/>
      <c r="E48" s="18"/>
      <c r="F48" s="18"/>
      <c r="G48" s="18"/>
      <c r="H48" s="18"/>
      <c r="I48" s="18"/>
      <c r="J48" s="18"/>
    </row>
    <row r="49" customHeight="1" spans="1:10">
      <c r="A49" s="18"/>
      <c r="B49" s="18"/>
      <c r="C49" s="18"/>
      <c r="D49" s="18"/>
      <c r="E49" s="18"/>
      <c r="F49" s="18"/>
      <c r="G49" s="18"/>
      <c r="H49" s="18"/>
      <c r="I49" s="18"/>
      <c r="J49" s="18"/>
    </row>
    <row r="50" customHeight="1" spans="1:10">
      <c r="A50" s="18"/>
      <c r="B50" s="18"/>
      <c r="C50" s="18"/>
      <c r="D50" s="18"/>
      <c r="E50" s="18"/>
      <c r="F50" s="18"/>
      <c r="G50" s="18"/>
      <c r="H50" s="18"/>
      <c r="I50" s="18"/>
      <c r="J50" s="18"/>
    </row>
    <row r="51" customHeight="1" spans="1:10">
      <c r="A51" s="18"/>
      <c r="B51" s="18"/>
      <c r="C51" s="18"/>
      <c r="D51" s="18"/>
      <c r="E51" s="18"/>
      <c r="F51" s="18"/>
      <c r="G51" s="18"/>
      <c r="H51" s="18"/>
      <c r="I51" s="18"/>
      <c r="J51" s="18"/>
    </row>
    <row r="52" customHeight="1" spans="1:10">
      <c r="A52" s="18"/>
      <c r="B52" s="18"/>
      <c r="C52" s="18"/>
      <c r="D52" s="18"/>
      <c r="E52" s="18"/>
      <c r="F52" s="18"/>
      <c r="G52" s="18"/>
      <c r="H52" s="18"/>
      <c r="I52" s="18"/>
      <c r="J52" s="18"/>
    </row>
    <row r="53" customHeight="1" spans="1:10">
      <c r="A53" s="18"/>
      <c r="B53" s="18"/>
      <c r="C53" s="18"/>
      <c r="D53" s="18"/>
      <c r="E53" s="18"/>
      <c r="F53" s="18"/>
      <c r="G53" s="18"/>
      <c r="H53" s="18"/>
      <c r="I53" s="18"/>
      <c r="J53" s="18"/>
    </row>
    <row r="54" customHeight="1" spans="1:10">
      <c r="A54" s="18"/>
      <c r="B54" s="18"/>
      <c r="C54" s="18"/>
      <c r="D54" s="18"/>
      <c r="E54" s="18"/>
      <c r="F54" s="18"/>
      <c r="G54" s="18"/>
      <c r="H54" s="18"/>
      <c r="I54" s="18"/>
      <c r="J54" s="18"/>
    </row>
    <row r="55" customHeight="1" spans="1:10">
      <c r="A55" s="18"/>
      <c r="B55" s="18"/>
      <c r="C55" s="18"/>
      <c r="D55" s="18"/>
      <c r="E55" s="18"/>
      <c r="F55" s="18"/>
      <c r="G55" s="18"/>
      <c r="H55" s="18"/>
      <c r="I55" s="18"/>
      <c r="J55" s="18"/>
    </row>
    <row r="56" customHeight="1" spans="1:10">
      <c r="A56" s="18"/>
      <c r="B56" s="18"/>
      <c r="C56" s="18"/>
      <c r="D56" s="18"/>
      <c r="E56" s="18"/>
      <c r="F56" s="18"/>
      <c r="G56" s="18"/>
      <c r="H56" s="18"/>
      <c r="I56" s="18"/>
      <c r="J56" s="18"/>
    </row>
    <row r="57" customHeight="1" spans="1:10">
      <c r="A57" s="18"/>
      <c r="B57" s="18"/>
      <c r="C57" s="18"/>
      <c r="D57" s="18"/>
      <c r="E57" s="18"/>
      <c r="F57" s="18"/>
      <c r="G57" s="18"/>
      <c r="H57" s="18"/>
      <c r="I57" s="18"/>
      <c r="J57" s="18"/>
    </row>
    <row r="58" customHeight="1" spans="1:10">
      <c r="A58" s="18"/>
      <c r="B58" s="18"/>
      <c r="C58" s="18"/>
      <c r="D58" s="18"/>
      <c r="E58" s="18"/>
      <c r="F58" s="18"/>
      <c r="G58" s="18"/>
      <c r="H58" s="18"/>
      <c r="I58" s="18"/>
      <c r="J58" s="18"/>
    </row>
    <row r="59" customHeight="1" spans="1:10">
      <c r="A59" s="18"/>
      <c r="B59" s="18"/>
      <c r="C59" s="18"/>
      <c r="D59" s="18"/>
      <c r="E59" s="18"/>
      <c r="F59" s="18"/>
      <c r="G59" s="18"/>
      <c r="H59" s="18"/>
      <c r="I59" s="18"/>
      <c r="J59" s="18"/>
    </row>
    <row r="60" customHeight="1" spans="1:10">
      <c r="A60" s="18"/>
      <c r="B60" s="18"/>
      <c r="C60" s="18"/>
      <c r="D60" s="18"/>
      <c r="E60" s="18"/>
      <c r="F60" s="18"/>
      <c r="G60" s="18"/>
      <c r="H60" s="18"/>
      <c r="I60" s="18"/>
      <c r="J60" s="18"/>
    </row>
  </sheetData>
  <mergeCells count="1">
    <mergeCell ref="A30:B30"/>
  </mergeCells>
  <printOptions horizontalCentered="1"/>
  <pageMargins left="0.748031496062992" right="0.748031496062992" top="0.78740157480315" bottom="0.590551181102362" header="1.37795275590551" footer="0.511811023622047"/>
  <pageSetup paperSize="9" fitToHeight="0" orientation="landscape" blackAndWhite="1" useFirstPageNumber="1"/>
  <headerFooter scaleWithDoc="0">
    <oddHeader>&amp;R&amp;"宋体,常规"&amp;10第&amp;"Arial Narrow,常规"&amp;P&amp;"宋体,常规"页，共&amp;"Arial Narrow,常规"&amp;N&amp;"宋体,常规"页</oddHeader>
  </headerFooter>
  <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8"/>
  <dimension ref="A1:C26"/>
  <sheetViews>
    <sheetView showFormulas="1" workbookViewId="0">
      <selection activeCell="C1" sqref="C1"/>
    </sheetView>
  </sheetViews>
  <sheetFormatPr defaultColWidth="8.125" defaultRowHeight="12.75" outlineLevelCol="2"/>
  <cols>
    <col min="1" max="1" width="26.875" style="1" customWidth="1"/>
    <col min="2" max="2" width="1.125" style="1" customWidth="1"/>
    <col min="3" max="3" width="28.875" style="1" customWidth="1"/>
    <col min="4" max="16384" width="8.125" style="1"/>
  </cols>
  <sheetData>
    <row r="1" ht="15.35" spans="1:1">
      <c r="A1" t="s">
        <v>477</v>
      </c>
    </row>
    <row r="2" ht="13.5" spans="1:1">
      <c r="A2" s="2" t="s">
        <v>11204</v>
      </c>
    </row>
    <row r="3" ht="13.5" spans="1:3">
      <c r="A3" s="3" t="s">
        <v>11205</v>
      </c>
      <c r="C3" s="4" t="s">
        <v>11206</v>
      </c>
    </row>
    <row r="4" spans="1:1">
      <c r="A4" s="3">
        <v>3</v>
      </c>
    </row>
    <row r="6" ht="13.5"/>
    <row r="7" ht="13.1" spans="1:1">
      <c r="A7" s="5" t="s">
        <v>11207</v>
      </c>
    </row>
    <row r="8" ht="13.1" spans="1:1">
      <c r="A8" s="6" t="s">
        <v>11208</v>
      </c>
    </row>
    <row r="9" ht="13.1" spans="1:1">
      <c r="A9" s="7" t="s">
        <v>11209</v>
      </c>
    </row>
    <row r="10" ht="13.1" spans="1:1">
      <c r="A10" s="6" t="s">
        <v>11210</v>
      </c>
    </row>
    <row r="11" ht="13.85" spans="1:1">
      <c r="A11" s="8" t="s">
        <v>11211</v>
      </c>
    </row>
    <row r="13" ht="13.5"/>
    <row r="14" ht="13.5" spans="1:1">
      <c r="A14" s="4" t="s">
        <v>11212</v>
      </c>
    </row>
    <row r="16" ht="13.5"/>
    <row r="17" ht="13.5" spans="3:3">
      <c r="C17" s="4" t="s">
        <v>11213</v>
      </c>
    </row>
    <row r="20" spans="1:1">
      <c r="A20" s="9" t="s">
        <v>11214</v>
      </c>
    </row>
    <row r="26" ht="13.5" spans="3:3">
      <c r="C26" s="10" t="s">
        <v>11215</v>
      </c>
    </row>
  </sheetData>
  <sheetProtection password="8863" sheet="1" objects="1"/>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7" master=""/>
  <rangeList sheetStid="161" master="">
    <arrUserId title="区域1" rangeCreator="" othersAccessPermission="edit"/>
  </rangeList>
  <rangeList sheetStid="160" master=""/>
  <rangeList sheetStid="158" master=""/>
  <rangeList sheetStid="163" master=""/>
  <rangeList sheetStid="164" master=""/>
  <rangeList sheetStid="165" master=""/>
  <rangeList sheetStid="167" master=""/>
  <rangeList sheetStid="159" master=""/>
  <rangeList sheetStid="1" master=""/>
  <rangeList sheetStid="2" master=""/>
  <rangeList sheetStid="3" master=""/>
  <rangeList sheetStid="157" master=""/>
  <rangeList sheetStid="4" master=""/>
  <rangeList sheetStid="5" master=""/>
  <rangeList sheetStid="6" master=""/>
  <rangeList sheetStid="7" master=""/>
  <rangeList sheetStid="8" master=""/>
  <rangeList sheetStid="9" master=""/>
  <rangeList sheetStid="121" master=""/>
  <rangeList sheetStid="168" master=""/>
  <rangeList sheetStid="11" master=""/>
  <rangeList sheetStid="14" master=""/>
  <rangeList sheetStid="13" master=""/>
  <rangeList sheetStid="12" master=""/>
  <rangeList sheetStid="16" master=""/>
  <rangeList sheetStid="17" master=""/>
  <rangeList sheetStid="19" master=""/>
  <rangeList sheetStid="171" master=""/>
  <rangeList sheetStid="18" master=""/>
  <rangeList sheetStid="100" master=""/>
  <rangeList sheetStid="99" master=""/>
  <rangeList sheetStid="116" master=""/>
  <rangeList sheetStid="26" master=""/>
  <rangeList sheetStid="31" master=""/>
  <rangeList sheetStid="32" master=""/>
  <rangeList sheetStid="150" master=""/>
  <rangeList sheetStid="33" master=""/>
  <rangeList sheetStid="34" master=""/>
  <rangeList sheetStid="35" master=""/>
  <rangeList sheetStid="123" master=""/>
  <rangeList sheetStid="124" master=""/>
  <rangeList sheetStid="127" master=""/>
  <rangeList sheetStid="36" master=""/>
  <rangeList sheetStid="162" master=""/>
  <rangeList sheetStid="126" master=""/>
  <rangeList sheetStid="154" master=""/>
  <rangeList sheetStid="156" master=""/>
  <rangeList sheetStid="155" master=""/>
  <rangeList sheetStid="37" master=""/>
  <rangeList sheetStid="38" master=""/>
  <rangeList sheetStid="39" master=""/>
  <rangeList sheetStid="40" master=""/>
  <rangeList sheetStid="170" master=""/>
  <rangeList sheetStid="172" master=""/>
  <rangeList sheetStid="120" master=""/>
  <rangeList sheetStid="128" master=""/>
  <rangeList sheetStid="45" master=""/>
  <rangeList sheetStid="46" master=""/>
  <rangeList sheetStid="44" master=""/>
  <rangeList sheetStid="47" master=""/>
  <rangeList sheetStid="129" master=""/>
  <rangeList sheetStid="130" master=""/>
  <rangeList sheetStid="131" master=""/>
  <rangeList sheetStid="49" master=""/>
  <rangeList sheetStid="152" master=""/>
  <rangeList sheetStid="50" master=""/>
  <rangeList sheetStid="166" master=""/>
  <rangeList sheetStid="151" master=""/>
  <rangeList sheetStid="133" master=""/>
  <rangeList sheetStid="52" master=""/>
  <rangeList sheetStid="54" master=""/>
  <rangeList sheetStid="53" master=""/>
  <rangeList sheetStid="55" master=""/>
  <rangeList sheetStid="56" master=""/>
  <rangeList sheetStid="134" master=""/>
  <rangeList sheetStid="57" master=""/>
  <rangeList sheetStid="58" master=""/>
  <rangeList sheetStid="59" master=""/>
  <rangeList sheetStid="62" master=""/>
  <rangeList sheetStid="64" master=""/>
  <rangeList sheetStid="135" master=""/>
  <rangeList sheetStid="65" master=""/>
  <rangeList sheetStid="61" master=""/>
  <rangeList sheetStid="68" master=""/>
  <rangeList sheetStid="69" master=""/>
  <rangeList sheetStid="70" master=""/>
  <rangeList sheetStid="71" master=""/>
  <rangeList sheetStid="110" master=""/>
  <rangeList sheetStid="73" master=""/>
  <rangeList sheetStid="111" master=""/>
  <rangeList sheetStid="136" master=""/>
  <rangeList sheetStid="76" master=""/>
  <rangeList sheetStid="96" master=""/>
  <rangeList sheetStid="78" master=""/>
</allowEditUser>
</file>

<file path=customXml/item2.xml>��< ? x m l   v e r s i o n = " 1 . 0 "   s t a n d a l o n e = " y e s " ? > < c o m m e n t s   x m l n s = " h t t p s : / / w e b . w p s . c n / e t / 2 0 1 8 / m a i n "   x m l n s : s = " h t t p : / / s c h e m a s . o p e n x m l f o r m a t s . o r g / s p r e a d s h e e t m l / 2 0 0 6 / m a i n " > < c o m m e n t L i s t   s h e e t S t i d = " 4 2 " > < c o m m e n t   s : r e f = " Q 7 "   r g b C l r = " B F C 7 4 8 " / > < / c o m m e n t L i s t > < c o m m e n t L i s t   s h e e t S t i d = " 1 7 1 " > < c o m m e n t   s : r e f = " D 7 "   r g b C l r = " B F C 7 4 8 " / > < c o m m e n t   s : r e f = " D 3 6 "   r g b C l r = " B F C 7 4 8 " / > < c o m m e n t   s : r e f = " D 6 4 "   r g b C l r = " B F C 7 4 8 " / > < c o m m e n t   s : r e f = " D 9 2 "   r g b C l r = " B F C 7 4 8 " / > < c o m m e n t   s : r e f = " D 1 2 0 "   r g b C l r = " B F C 7 4 8 " / > < c o m m e n t   s : r e f = " D 1 4 8 "   r g b C l r = " B F C 7 4 8 " / > < c o m m e n t   s : r e f = " D 1 7 6 "   r g b C l r = " B F C 7 4 8 " / > < / c o m m e n t L i s t > < c o m m e n t L i s t   s h e e t S t i d = " 1 2 0 " / > < c o m m e n t L i s t   s h e e t S t i d = " 4 5 " / > < c o m m e n t L i s t   s h e e t S t i d = " 4 6 " / > < c o m m e n t L i s t   s h e e t S t i d = " 4 7 " / > < c o m m e n t L i s t   s h e e t S t i d = " 1 2 9 " / > < c o m m e n t L i s t   s h e e t S t i d = " 1 3 0 " / > < c o m m e n t L i s t   s h e e t S t i d = " 1 5 2 " / > < c o m m e n t L i s t   s h e e t S t i d = " 5 0 " / > < c o m m e n t L i s t   s h e e t S t i d = " 1 5 1 " / > < c o m m e n t L i s t   s h e e t S t i d = " 1 3 3 " / > < c o m m e n t L i s t   s h e e t S t i d = " 5 2 " / > < c o m m e n t L i s t   s h e e t S t i d = " 5 3 " / > < c o m m e n t L i s t   s h e e t S t i d = " 5 6 " / > < c o m m e n t L i s t   s h e e t S t i d = " 1 3 4 " / > < c o m m e n t L i s t   s h e e t S t i d = " 5 7 " / > < c o m m e n t L i s t   s h e e t S t i d = " 5 8 " / > < c o m m e n t L i s t   s h e e t S t i d = " 5 9 " / > < c o m m e n t L i s t   s h e e t S t i d = " 6 2 " / > < c o m m e n t L i s t   s h e e t S t i d = " 6 4 " / > < c o m m e n t L i s t   s h e e t S t i d = " 1 3 5 " / > < c o m m e n t L i s t   s h e e t S t i d = " 6 5 " / > < c o m m e n t L i s t   s h e e t S t i d = " 6 1 " / > < c o m m e n t L i s t   s h e e t S t i d = " 6 8 " / > < c o m m e n t L i s t   s h e e t S t i d = " 7 1 " / > < c o m m e n t L i s t   s h e e t S t i d = " 7 3 " / > < / c o m m e n t 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conqueror</Company>
  <Application>Microsoft Excel</Application>
  <HeadingPairs>
    <vt:vector size="2" baseType="variant">
      <vt:variant>
        <vt:lpstr>工作表</vt:lpstr>
      </vt:variant>
      <vt:variant>
        <vt:i4>95</vt:i4>
      </vt:variant>
    </vt:vector>
  </HeadingPairs>
  <TitlesOfParts>
    <vt:vector size="95" baseType="lpstr">
      <vt:lpstr>laroux</vt:lpstr>
      <vt:lpstr>索引</vt:lpstr>
      <vt:lpstr>填表说明</vt:lpstr>
      <vt:lpstr>申报表封面</vt:lpstr>
      <vt:lpstr>或有事项声明书</vt:lpstr>
      <vt:lpstr>期后事项声明书</vt:lpstr>
      <vt:lpstr>会计政策调查表</vt:lpstr>
      <vt:lpstr>审定后资产负债表</vt:lpstr>
      <vt:lpstr>资产负债表</vt:lpstr>
      <vt:lpstr>1-汇总表</vt:lpstr>
      <vt:lpstr>2-分类汇总</vt:lpstr>
      <vt:lpstr>3-流动汇总</vt:lpstr>
      <vt:lpstr>3-1货币汇总表</vt:lpstr>
      <vt:lpstr>3-1-1现金</vt:lpstr>
      <vt:lpstr>3-1-2银行存款</vt:lpstr>
      <vt:lpstr>3-1-3其他货币资金</vt:lpstr>
      <vt:lpstr>3-2交易性金融资产汇总</vt:lpstr>
      <vt:lpstr>3-2-1交易性-股票</vt:lpstr>
      <vt:lpstr>3-2-2交易性-债券</vt:lpstr>
      <vt:lpstr>3-2-3交易性-基金</vt:lpstr>
      <vt:lpstr>3-3应收票据 </vt:lpstr>
      <vt:lpstr>3-4应收账款</vt:lpstr>
      <vt:lpstr>3-5预付账款</vt:lpstr>
      <vt:lpstr>3-6应收利息</vt:lpstr>
      <vt:lpstr>3-7应收股利</vt:lpstr>
      <vt:lpstr>3-8其他应收款</vt:lpstr>
      <vt:lpstr>3-9存货汇总</vt:lpstr>
      <vt:lpstr>3-9-1材料采购（在途物资）</vt:lpstr>
      <vt:lpstr>汇总表</vt:lpstr>
      <vt:lpstr>3-9-2原材料</vt:lpstr>
      <vt:lpstr>3-9-4委托加工物资</vt:lpstr>
      <vt:lpstr>3-9-6在产品（自制半成品）</vt:lpstr>
      <vt:lpstr>3-9-7发出商品</vt:lpstr>
      <vt:lpstr>3-9-8在用周转材料</vt:lpstr>
      <vt:lpstr>3-10一年到期非流动资产</vt:lpstr>
      <vt:lpstr>3-11其他流动资产</vt:lpstr>
      <vt:lpstr>4-非流动资产汇总</vt:lpstr>
      <vt:lpstr>4-1可供出售金融资产汇总</vt:lpstr>
      <vt:lpstr>4-1-1可出售-股票</vt:lpstr>
      <vt:lpstr>4-1-2可出售-债券</vt:lpstr>
      <vt:lpstr>4-1-3可出售-其他</vt:lpstr>
      <vt:lpstr>4-2持有到期投资</vt:lpstr>
      <vt:lpstr>4-3长期应收</vt:lpstr>
      <vt:lpstr>4-4股权投资</vt:lpstr>
      <vt:lpstr>4-5投资性房地产汇总表</vt:lpstr>
      <vt:lpstr>4-5-1投资性房地产</vt:lpstr>
      <vt:lpstr>4-5-2投资性房地产</vt:lpstr>
      <vt:lpstr>4-5-3投资性地产</vt:lpstr>
      <vt:lpstr>4-5-4投资性地产</vt:lpstr>
      <vt:lpstr>4-6固定资产汇总</vt:lpstr>
      <vt:lpstr>4-6-1房屋建筑物</vt:lpstr>
      <vt:lpstr>4-6-2构筑物</vt:lpstr>
      <vt:lpstr>4-6-3管道沟槽</vt:lpstr>
      <vt:lpstr>4-6-4机器设备 (主线设备)</vt:lpstr>
      <vt:lpstr>4-6-4机器设备 (附属设备)</vt:lpstr>
      <vt:lpstr>4-6-7土地</vt:lpstr>
      <vt:lpstr>4-7在建工程汇总</vt:lpstr>
      <vt:lpstr>4-7-1在建（土建）</vt:lpstr>
      <vt:lpstr>4-7-2在建（设备）</vt:lpstr>
      <vt:lpstr>4-8工程物资</vt:lpstr>
      <vt:lpstr>4-9固定资产清理</vt:lpstr>
      <vt:lpstr>4-10生产性生物资产</vt:lpstr>
      <vt:lpstr>4-11油气资产</vt:lpstr>
      <vt:lpstr>4-12无形资产汇总</vt:lpstr>
      <vt:lpstr>4-12-1无形-土地</vt:lpstr>
      <vt:lpstr>4-12-2无形-矿业权</vt:lpstr>
      <vt:lpstr>4-12-3无形-其他</vt:lpstr>
      <vt:lpstr>无形资产明细</vt:lpstr>
      <vt:lpstr>4-13开发支出</vt:lpstr>
      <vt:lpstr>4-14商誉</vt:lpstr>
      <vt:lpstr>4-15长期待摊费用</vt:lpstr>
      <vt:lpstr>4-16递延所得税资产</vt:lpstr>
      <vt:lpstr>4-17其他非流动资产</vt:lpstr>
      <vt:lpstr>5-流动负债汇总</vt:lpstr>
      <vt:lpstr>5-1短期借款</vt:lpstr>
      <vt:lpstr>5-2交易性金融负债</vt:lpstr>
      <vt:lpstr>5-3应付票据</vt:lpstr>
      <vt:lpstr>5-4应付账款</vt:lpstr>
      <vt:lpstr>5-5预收账款</vt:lpstr>
      <vt:lpstr>5-6职工薪酬</vt:lpstr>
      <vt:lpstr>5-7应交税费</vt:lpstr>
      <vt:lpstr>5-8应付利息</vt:lpstr>
      <vt:lpstr>5-9应付股利（利润）</vt:lpstr>
      <vt:lpstr>5-10其他应付款</vt:lpstr>
      <vt:lpstr>5-11一年到期非流动负债</vt:lpstr>
      <vt:lpstr>5-12其他流动负债</vt:lpstr>
      <vt:lpstr>6-非流动负债汇总</vt:lpstr>
      <vt:lpstr>6-1长期借款</vt:lpstr>
      <vt:lpstr>6-2应付债券</vt:lpstr>
      <vt:lpstr>6-3长期应付款</vt:lpstr>
      <vt:lpstr>6-4专项应付款</vt:lpstr>
      <vt:lpstr>6-5预计负债</vt:lpstr>
      <vt:lpstr>6-6递延所得税负债</vt:lpstr>
      <vt:lpstr>6-7其他非流动负债</vt:lpstr>
      <vt:lpstr>00000000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新版通用申报表</dc:title>
  <dc:creator>Seaman</dc:creator>
  <cp:lastModifiedBy>一晌贪欢</cp:lastModifiedBy>
  <dcterms:created xsi:type="dcterms:W3CDTF">1999-04-07T08:44:00Z</dcterms:created>
  <cp:lastPrinted>2022-07-27T02:41:00Z</cp:lastPrinted>
  <dcterms:modified xsi:type="dcterms:W3CDTF">2023-02-27T06:18:30Z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038C17EB621649B7B363C98E27BD956B</vt:lpwstr>
  </property>
  <property fmtid="{D5CDD505-2E9C-101B-9397-08002B2CF9AE}" pid="3" name="KSOProductBuildVer">
    <vt:lpwstr>2052-11.1.0.13703</vt:lpwstr>
  </property>
  <property fmtid="{D5CDD505-2E9C-101B-9397-08002B2CF9AE}" pid="4" name="KSOReadingLayout">
    <vt:bool>false</vt:bool>
  </property>
</Properties>
</file>